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cepeda_cne_cl/Documents/Previsión Demanda/04 Licitaciones/2025-06 Junio (Proceso)/05 Informe Preliminar/Archivos Web/Respaldos Informe Preliminar Licitaciones 2025/Antecedentes/"/>
    </mc:Choice>
  </mc:AlternateContent>
  <xr:revisionPtr revIDLastSave="34" documentId="8_{B3F131C3-FB8D-4393-B776-FC3A148C2431}" xr6:coauthVersionLast="47" xr6:coauthVersionMax="47" xr10:uidLastSave="{9EF63C27-5AD9-4D0A-A00E-A5ABCC0224CC}"/>
  <bookViews>
    <workbookView xWindow="-120" yWindow="-120" windowWidth="29040" windowHeight="15720" xr2:uid="{3FB1958F-EEFD-4FEB-9F4A-D1CFD52C9A8D}"/>
  </bookViews>
  <sheets>
    <sheet name="FacEspPerd" sheetId="1" r:id="rId1"/>
    <sheet name="Cálcul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" l="1"/>
  <c r="K15" i="1"/>
  <c r="J16" i="1"/>
  <c r="K16" i="1"/>
  <c r="J17" i="1"/>
  <c r="K17" i="1" s="1"/>
  <c r="J18" i="1"/>
  <c r="K18" i="1"/>
  <c r="J19" i="1"/>
  <c r="K19" i="1"/>
  <c r="K14" i="1"/>
  <c r="J14" i="1"/>
  <c r="G15" i="1"/>
  <c r="G16" i="1"/>
  <c r="G17" i="1"/>
  <c r="G18" i="1"/>
  <c r="G19" i="1"/>
  <c r="G14" i="1"/>
  <c r="H15" i="1"/>
  <c r="H16" i="1"/>
  <c r="H17" i="1"/>
  <c r="H18" i="1"/>
  <c r="H19" i="1"/>
  <c r="H14" i="1"/>
  <c r="K9" i="2"/>
  <c r="K6" i="2"/>
  <c r="K13" i="2"/>
  <c r="K3" i="2"/>
  <c r="E3" i="2"/>
  <c r="F30" i="2"/>
  <c r="E4" i="2"/>
  <c r="E5" i="2"/>
  <c r="E6" i="2"/>
  <c r="E7" i="2"/>
  <c r="E8" i="2"/>
  <c r="E9" i="2"/>
  <c r="E10" i="2"/>
  <c r="E11" i="2"/>
  <c r="E12" i="2"/>
  <c r="E13" i="2"/>
  <c r="E14" i="2"/>
  <c r="E15" i="2"/>
  <c r="K24" i="2" s="1"/>
  <c r="E16" i="2"/>
  <c r="K15" i="2" s="1"/>
  <c r="E17" i="2"/>
  <c r="K8" i="2" s="1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K10" i="2" s="1"/>
  <c r="E34" i="2"/>
  <c r="K14" i="2"/>
  <c r="K19" i="2"/>
  <c r="K4" i="2"/>
  <c r="K12" i="2"/>
  <c r="K5" i="2"/>
  <c r="K23" i="2"/>
  <c r="K18" i="2"/>
  <c r="F26" i="2"/>
  <c r="K21" i="2"/>
  <c r="K26" i="2"/>
  <c r="K25" i="2"/>
  <c r="K16" i="2"/>
  <c r="F19" i="2"/>
  <c r="K17" i="2"/>
  <c r="K22" i="2"/>
  <c r="K11" i="2"/>
  <c r="K20" i="2"/>
  <c r="F4" i="2"/>
  <c r="K7" i="2" l="1"/>
</calcChain>
</file>

<file path=xl/sharedStrings.xml><?xml version="1.0" encoding="utf-8"?>
<sst xmlns="http://schemas.openxmlformats.org/spreadsheetml/2006/main" count="102" uniqueCount="42">
  <si>
    <t>Tabla 3‑7: Factor Esperado de Pérdida de Energía y Potencia</t>
  </si>
  <si>
    <t>Sistema</t>
  </si>
  <si>
    <t>Retiro Energia [MWh]</t>
  </si>
  <si>
    <t>Pérdida Energia [MWh]</t>
  </si>
  <si>
    <t>Retiro Punta [MWh]</t>
  </si>
  <si>
    <t>Pérdida Punta [MWh]</t>
  </si>
  <si>
    <t>FactPerdidaE</t>
  </si>
  <si>
    <t>FactPerdidaP</t>
  </si>
  <si>
    <t>CEC</t>
  </si>
  <si>
    <t>E</t>
  </si>
  <si>
    <t>CHILQUINTA</t>
  </si>
  <si>
    <t>CGE DISTRIBUCIÓN</t>
  </si>
  <si>
    <t>A</t>
  </si>
  <si>
    <t>EMELCA</t>
  </si>
  <si>
    <t>B</t>
  </si>
  <si>
    <t>LITORAL</t>
  </si>
  <si>
    <t>D</t>
  </si>
  <si>
    <t>ENEL DISTRIBUCIÓN</t>
  </si>
  <si>
    <t>TIL-TIL</t>
  </si>
  <si>
    <t>C</t>
  </si>
  <si>
    <t>EEPA</t>
  </si>
  <si>
    <t>CGE</t>
  </si>
  <si>
    <t>CODINER</t>
  </si>
  <si>
    <t>COOPERSOL</t>
  </si>
  <si>
    <t>COELCHA</t>
  </si>
  <si>
    <t>COOPELAN</t>
  </si>
  <si>
    <t>FRONTEL</t>
  </si>
  <si>
    <t>COOPREL</t>
  </si>
  <si>
    <t>F</t>
  </si>
  <si>
    <t>SAESA</t>
  </si>
  <si>
    <t>COPELEC</t>
  </si>
  <si>
    <t>CRELL</t>
  </si>
  <si>
    <t>EDECSA</t>
  </si>
  <si>
    <t>LUZLINARES</t>
  </si>
  <si>
    <t>LUZPARRAL</t>
  </si>
  <si>
    <t>ENEL DISTRIBUCION</t>
  </si>
  <si>
    <t>SOCOEPA</t>
  </si>
  <si>
    <t>LUZ OSORNO</t>
  </si>
  <si>
    <t>MATAQUITO</t>
  </si>
  <si>
    <t>DESA</t>
  </si>
  <si>
    <t>Coopersol</t>
  </si>
  <si>
    <t>Mataquito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</si>
</sst>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 ;[Red]\-#,##0\ "/>
    <numFmt numFmtId="165" formatCode="0.00000"/>
    <numFmt numFmtId="166" formatCode="0.0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rgb="FFFFFFFF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medium">
        <color rgb="FF8EA9DB"/>
      </left>
      <right/>
      <top style="medium">
        <color rgb="FF8EA9DB"/>
      </top>
      <bottom style="medium">
        <color rgb="FF8EA9DB"/>
      </bottom>
      <diagonal/>
    </border>
    <border>
      <left/>
      <right/>
      <top style="medium">
        <color rgb="FF8EA9DB"/>
      </top>
      <bottom style="medium">
        <color rgb="FF8EA9DB"/>
      </bottom>
      <diagonal/>
    </border>
    <border>
      <left/>
      <right style="medium">
        <color rgb="FF8EA9DB"/>
      </right>
      <top style="medium">
        <color rgb="FF8EA9DB"/>
      </top>
      <bottom style="medium">
        <color rgb="FF8EA9DB"/>
      </bottom>
      <diagonal/>
    </border>
    <border>
      <left style="medium">
        <color rgb="FF8EA9DB"/>
      </left>
      <right/>
      <top style="medium">
        <color rgb="FF8EA9DB"/>
      </top>
      <bottom style="thin">
        <color rgb="FF8EA9DB"/>
      </bottom>
      <diagonal/>
    </border>
    <border>
      <left/>
      <right/>
      <top style="medium">
        <color rgb="FF8EA9DB"/>
      </top>
      <bottom style="thin">
        <color rgb="FF8EA9DB"/>
      </bottom>
      <diagonal/>
    </border>
    <border>
      <left/>
      <right style="medium">
        <color rgb="FF8EA9DB"/>
      </right>
      <top style="medium">
        <color rgb="FF8EA9DB"/>
      </top>
      <bottom style="thin">
        <color rgb="FF8EA9DB"/>
      </bottom>
      <diagonal/>
    </border>
    <border>
      <left style="medium">
        <color rgb="FF8EA9DB"/>
      </left>
      <right/>
      <top style="thin">
        <color rgb="FF8EA9DB"/>
      </top>
      <bottom style="thin">
        <color rgb="FF8EA9DB"/>
      </bottom>
      <diagonal/>
    </border>
    <border>
      <left/>
      <right/>
      <top style="thin">
        <color rgb="FF8EA9DB"/>
      </top>
      <bottom style="thin">
        <color rgb="FF8EA9DB"/>
      </bottom>
      <diagonal/>
    </border>
    <border>
      <left/>
      <right style="medium">
        <color rgb="FF8EA9DB"/>
      </right>
      <top style="thin">
        <color rgb="FF8EA9DB"/>
      </top>
      <bottom style="thin">
        <color rgb="FF8EA9DB"/>
      </bottom>
      <diagonal/>
    </border>
    <border>
      <left style="medium">
        <color rgb="FF8EA9DB"/>
      </left>
      <right/>
      <top style="thin">
        <color rgb="FF8EA9DB"/>
      </top>
      <bottom style="medium">
        <color rgb="FF8EA9DB"/>
      </bottom>
      <diagonal/>
    </border>
    <border>
      <left/>
      <right/>
      <top style="thin">
        <color rgb="FF8EA9DB"/>
      </top>
      <bottom style="medium">
        <color rgb="FF8EA9DB"/>
      </bottom>
      <diagonal/>
    </border>
    <border>
      <left/>
      <right style="medium">
        <color rgb="FF8EA9DB"/>
      </right>
      <top style="thin">
        <color rgb="FF8EA9DB"/>
      </top>
      <bottom style="medium">
        <color rgb="FF8EA9DB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right" vertical="center"/>
    </xf>
    <xf numFmtId="165" fontId="3" fillId="3" borderId="5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3" fillId="0" borderId="7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right" vertical="center"/>
    </xf>
    <xf numFmtId="165" fontId="3" fillId="3" borderId="8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right" vertical="center"/>
    </xf>
    <xf numFmtId="165" fontId="3" fillId="3" borderId="11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9" fontId="0" fillId="0" borderId="0" xfId="1" applyFont="1"/>
    <xf numFmtId="0" fontId="6" fillId="0" borderId="13" xfId="0" applyFont="1" applyBorder="1"/>
    <xf numFmtId="166" fontId="0" fillId="0" borderId="0" xfId="0" applyNumberFormat="1"/>
    <xf numFmtId="0" fontId="7" fillId="0" borderId="14" xfId="0" applyFont="1" applyBorder="1"/>
    <xf numFmtId="0" fontId="6" fillId="0" borderId="14" xfId="0" applyFont="1" applyBorder="1"/>
    <xf numFmtId="0" fontId="6" fillId="0" borderId="15" xfId="0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09CF9-6776-4B79-9064-C10F7EEE7587}">
  <sheetPr>
    <tabColor rgb="FF92D050"/>
  </sheetPr>
  <dimension ref="B1:S19"/>
  <sheetViews>
    <sheetView showGridLines="0" tabSelected="1" zoomScaleNormal="100" workbookViewId="0">
      <selection activeCell="G13" sqref="G13:L20"/>
    </sheetView>
  </sheetViews>
  <sheetFormatPr baseColWidth="10" defaultColWidth="11.42578125" defaultRowHeight="15" x14ac:dyDescent="0.25"/>
  <cols>
    <col min="2" max="2" width="9.28515625" bestFit="1" customWidth="1"/>
    <col min="3" max="3" width="17.28515625" bestFit="1" customWidth="1"/>
    <col min="4" max="4" width="11.85546875" bestFit="1" customWidth="1"/>
    <col min="5" max="5" width="13.28515625" bestFit="1" customWidth="1"/>
    <col min="6" max="6" width="10.7109375" bestFit="1" customWidth="1"/>
    <col min="7" max="7" width="13.28515625" bestFit="1" customWidth="1"/>
    <col min="8" max="8" width="13.42578125" bestFit="1" customWidth="1"/>
  </cols>
  <sheetData>
    <row r="1" spans="2:19" ht="15.75" thickBot="1" x14ac:dyDescent="0.3">
      <c r="B1" s="1" t="s">
        <v>0</v>
      </c>
    </row>
    <row r="2" spans="2:19" ht="23.25" thickBot="1" x14ac:dyDescent="0.3"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</row>
    <row r="3" spans="2:19" x14ac:dyDescent="0.25">
      <c r="B3" s="5" t="s">
        <v>12</v>
      </c>
      <c r="C3" s="6">
        <v>1422403.6422127928</v>
      </c>
      <c r="D3" s="6">
        <v>12919.78335605931</v>
      </c>
      <c r="E3" s="6">
        <v>258517.1203459276</v>
      </c>
      <c r="F3" s="6">
        <v>2960.7785759985072</v>
      </c>
      <c r="G3" s="7">
        <v>1.00908</v>
      </c>
      <c r="H3" s="8">
        <v>1.01145</v>
      </c>
      <c r="R3" s="9"/>
      <c r="S3" s="9"/>
    </row>
    <row r="4" spans="2:19" x14ac:dyDescent="0.25">
      <c r="B4" s="10" t="s">
        <v>14</v>
      </c>
      <c r="C4" s="11">
        <v>2185889.7009298261</v>
      </c>
      <c r="D4" s="11">
        <v>76404.018744351459</v>
      </c>
      <c r="E4" s="11">
        <v>382912.87707163778</v>
      </c>
      <c r="F4" s="11">
        <v>10107.277294160598</v>
      </c>
      <c r="G4" s="12">
        <v>1.03495</v>
      </c>
      <c r="H4" s="13">
        <v>1.0264</v>
      </c>
      <c r="R4" s="9"/>
      <c r="S4" s="9"/>
    </row>
    <row r="5" spans="2:19" x14ac:dyDescent="0.25">
      <c r="B5" s="10" t="s">
        <v>19</v>
      </c>
      <c r="C5" s="11">
        <v>2648463.9840295087</v>
      </c>
      <c r="D5" s="11">
        <v>46125.770686662239</v>
      </c>
      <c r="E5" s="11">
        <v>476341.7071479882</v>
      </c>
      <c r="F5" s="11">
        <v>7902.6089004182577</v>
      </c>
      <c r="G5" s="12">
        <v>1.01742</v>
      </c>
      <c r="H5" s="13">
        <v>1.0165900000000001</v>
      </c>
      <c r="R5" s="9"/>
      <c r="S5" s="9"/>
    </row>
    <row r="6" spans="2:19" x14ac:dyDescent="0.25">
      <c r="B6" s="10" t="s">
        <v>16</v>
      </c>
      <c r="C6" s="11">
        <v>10311147.38585357</v>
      </c>
      <c r="D6" s="11">
        <v>141740.33399525992</v>
      </c>
      <c r="E6" s="11">
        <v>1898402.9068267096</v>
      </c>
      <c r="F6" s="11">
        <v>22179.382087219259</v>
      </c>
      <c r="G6" s="12">
        <v>1.0137499999999999</v>
      </c>
      <c r="H6" s="13">
        <v>1.0116799999999999</v>
      </c>
      <c r="R6" s="9"/>
      <c r="S6" s="9"/>
    </row>
    <row r="7" spans="2:19" x14ac:dyDescent="0.25">
      <c r="B7" s="10" t="s">
        <v>9</v>
      </c>
      <c r="C7" s="11">
        <v>8831361.2460456397</v>
      </c>
      <c r="D7" s="11">
        <v>253891.45814557135</v>
      </c>
      <c r="E7" s="11">
        <v>1480793.052612762</v>
      </c>
      <c r="F7" s="11">
        <v>44556.580368530835</v>
      </c>
      <c r="G7" s="12">
        <v>1.0287500000000001</v>
      </c>
      <c r="H7" s="13">
        <v>1.03009</v>
      </c>
      <c r="R7" s="9"/>
      <c r="S7" s="9"/>
    </row>
    <row r="8" spans="2:19" ht="15.75" thickBot="1" x14ac:dyDescent="0.3">
      <c r="B8" s="14" t="s">
        <v>28</v>
      </c>
      <c r="C8" s="15">
        <v>1779423.5002675024</v>
      </c>
      <c r="D8" s="15">
        <v>38217.218662484091</v>
      </c>
      <c r="E8" s="15">
        <v>305618.51586995955</v>
      </c>
      <c r="F8" s="15">
        <v>4954.4323539715051</v>
      </c>
      <c r="G8" s="16">
        <v>1.0214799999999999</v>
      </c>
      <c r="H8" s="17">
        <v>1.0162100000000001</v>
      </c>
      <c r="R8" s="9"/>
      <c r="S8" s="9"/>
    </row>
    <row r="14" spans="2:19" x14ac:dyDescent="0.25">
      <c r="G14">
        <f>ROUND(1+D3/C3,5)</f>
        <v>1.00908</v>
      </c>
      <c r="H14" t="b">
        <f>+G14=G3</f>
        <v>1</v>
      </c>
      <c r="J14">
        <f>ROUND(1+F3/E3,5)</f>
        <v>1.01145</v>
      </c>
      <c r="K14" t="b">
        <f>+J14=J14</f>
        <v>1</v>
      </c>
    </row>
    <row r="15" spans="2:19" x14ac:dyDescent="0.25">
      <c r="G15">
        <f t="shared" ref="G15:G19" si="0">ROUND(1+D4/C4,5)</f>
        <v>1.03495</v>
      </c>
      <c r="H15" t="b">
        <f t="shared" ref="H15:H19" si="1">+G15=G4</f>
        <v>1</v>
      </c>
      <c r="J15">
        <f t="shared" ref="J15:J19" si="2">ROUND(1+F4/E4,5)</f>
        <v>1.0264</v>
      </c>
      <c r="K15" t="b">
        <f t="shared" ref="K15:K19" si="3">+J15=J15</f>
        <v>1</v>
      </c>
    </row>
    <row r="16" spans="2:19" x14ac:dyDescent="0.25">
      <c r="G16">
        <f t="shared" si="0"/>
        <v>1.01742</v>
      </c>
      <c r="H16" t="b">
        <f t="shared" si="1"/>
        <v>1</v>
      </c>
      <c r="J16">
        <f t="shared" si="2"/>
        <v>1.0165900000000001</v>
      </c>
      <c r="K16" t="b">
        <f t="shared" si="3"/>
        <v>1</v>
      </c>
    </row>
    <row r="17" spans="7:11" x14ac:dyDescent="0.25">
      <c r="G17">
        <f t="shared" si="0"/>
        <v>1.0137499999999999</v>
      </c>
      <c r="H17" t="b">
        <f t="shared" si="1"/>
        <v>1</v>
      </c>
      <c r="J17">
        <f t="shared" si="2"/>
        <v>1.0116799999999999</v>
      </c>
      <c r="K17" t="b">
        <f t="shared" si="3"/>
        <v>1</v>
      </c>
    </row>
    <row r="18" spans="7:11" x14ac:dyDescent="0.25">
      <c r="G18">
        <f t="shared" si="0"/>
        <v>1.0287500000000001</v>
      </c>
      <c r="H18" t="b">
        <f t="shared" si="1"/>
        <v>1</v>
      </c>
      <c r="J18">
        <f t="shared" si="2"/>
        <v>1.03009</v>
      </c>
      <c r="K18" t="b">
        <f t="shared" si="3"/>
        <v>1</v>
      </c>
    </row>
    <row r="19" spans="7:11" x14ac:dyDescent="0.25">
      <c r="G19">
        <f t="shared" si="0"/>
        <v>1.0214799999999999</v>
      </c>
      <c r="H19" t="b">
        <f t="shared" si="1"/>
        <v>1</v>
      </c>
      <c r="J19">
        <f t="shared" si="2"/>
        <v>1.0162100000000001</v>
      </c>
      <c r="K19" t="b">
        <f t="shared" si="3"/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DA6BC-46A0-47EB-B9BC-39BF0D0BBC80}">
  <dimension ref="B2:K34"/>
  <sheetViews>
    <sheetView workbookViewId="0">
      <selection activeCell="N3" sqref="N3"/>
    </sheetView>
  </sheetViews>
  <sheetFormatPr baseColWidth="10" defaultRowHeight="15" x14ac:dyDescent="0.25"/>
  <cols>
    <col min="2" max="2" width="18.42578125" bestFit="1" customWidth="1"/>
    <col min="8" max="8" width="16.28515625" bestFit="1" customWidth="1"/>
    <col min="10" max="10" width="16.28515625" bestFit="1" customWidth="1"/>
  </cols>
  <sheetData>
    <row r="2" spans="2:11" ht="15.75" thickBot="1" x14ac:dyDescent="0.3"/>
    <row r="3" spans="2:11" x14ac:dyDescent="0.25">
      <c r="B3" t="s">
        <v>8</v>
      </c>
      <c r="C3" t="s">
        <v>9</v>
      </c>
      <c r="D3" s="18">
        <v>1</v>
      </c>
      <c r="E3">
        <f>+VLOOKUP(C3,FacEspPerd!$B$3:$G$8,6,FALSE)</f>
        <v>1.0287500000000001</v>
      </c>
      <c r="J3" s="19" t="s">
        <v>10</v>
      </c>
      <c r="K3" s="20">
        <f>+VLOOKUP(J3,$B$3:$E$34,4,FALSE)</f>
        <v>1.01742</v>
      </c>
    </row>
    <row r="4" spans="2:11" x14ac:dyDescent="0.25">
      <c r="B4" t="s">
        <v>11</v>
      </c>
      <c r="C4" t="s">
        <v>12</v>
      </c>
      <c r="D4" s="18">
        <v>0.12993330405762199</v>
      </c>
      <c r="E4">
        <f>+VLOOKUP(C4,FacEspPerd!$B$3:$G$8,6,FALSE)</f>
        <v>1.00908</v>
      </c>
      <c r="F4">
        <f>+SUMPRODUCT(D4:D8,E4:E8)</f>
        <v>1.0247969661090508</v>
      </c>
      <c r="J4" s="21" t="s">
        <v>13</v>
      </c>
      <c r="K4" s="20">
        <f t="shared" ref="K4:K26" si="0">+VLOOKUP(J4,$B$3:$E$34,4,FALSE)</f>
        <v>1.01742</v>
      </c>
    </row>
    <row r="5" spans="2:11" x14ac:dyDescent="0.25">
      <c r="B5" t="s">
        <v>11</v>
      </c>
      <c r="C5" t="s">
        <v>14</v>
      </c>
      <c r="D5" s="18">
        <v>0.14828604419962602</v>
      </c>
      <c r="E5">
        <f>+VLOOKUP(C5,FacEspPerd!$B$3:$G$8,6,FALSE)</f>
        <v>1.03495</v>
      </c>
      <c r="J5" s="22" t="s">
        <v>15</v>
      </c>
      <c r="K5" s="20">
        <f t="shared" si="0"/>
        <v>1.01742</v>
      </c>
    </row>
    <row r="6" spans="2:11" x14ac:dyDescent="0.25">
      <c r="B6" t="s">
        <v>11</v>
      </c>
      <c r="C6" t="s">
        <v>16</v>
      </c>
      <c r="D6" s="18">
        <v>0.13664170770269859</v>
      </c>
      <c r="E6">
        <f>+VLOOKUP(C6,FacEspPerd!$B$3:$G$8,6,FALSE)</f>
        <v>1.0137499999999999</v>
      </c>
      <c r="J6" s="21" t="s">
        <v>17</v>
      </c>
      <c r="K6" s="20">
        <f>+F19</f>
        <v>1.0137525805469731</v>
      </c>
    </row>
    <row r="7" spans="2:11" x14ac:dyDescent="0.25">
      <c r="B7" t="s">
        <v>11</v>
      </c>
      <c r="C7" t="s">
        <v>9</v>
      </c>
      <c r="D7" s="18">
        <v>0.56157374910334212</v>
      </c>
      <c r="E7">
        <f>+VLOOKUP(C7,FacEspPerd!$B$3:$G$8,6,FALSE)</f>
        <v>1.0287500000000001</v>
      </c>
      <c r="J7" s="22" t="s">
        <v>18</v>
      </c>
      <c r="K7" s="20">
        <f>+F30</f>
        <v>1.0151012913806989</v>
      </c>
    </row>
    <row r="8" spans="2:11" x14ac:dyDescent="0.25">
      <c r="B8" t="s">
        <v>11</v>
      </c>
      <c r="C8" t="s">
        <v>19</v>
      </c>
      <c r="D8" s="18">
        <v>2.3565194936711161E-2</v>
      </c>
      <c r="E8">
        <f>+VLOOKUP(C8,FacEspPerd!$B$3:$G$8,6,FALSE)</f>
        <v>1.01742</v>
      </c>
      <c r="J8" s="22" t="s">
        <v>20</v>
      </c>
      <c r="K8" s="20">
        <f t="shared" si="0"/>
        <v>1.0137499999999999</v>
      </c>
    </row>
    <row r="9" spans="2:11" x14ac:dyDescent="0.25">
      <c r="B9" t="s">
        <v>10</v>
      </c>
      <c r="C9" t="s">
        <v>19</v>
      </c>
      <c r="D9" s="18">
        <v>1</v>
      </c>
      <c r="E9">
        <f>+VLOOKUP(C9,FacEspPerd!$B$3:$G$8,6,FALSE)</f>
        <v>1.01742</v>
      </c>
      <c r="J9" s="22" t="s">
        <v>21</v>
      </c>
      <c r="K9" s="20">
        <f>+F4</f>
        <v>1.0247969661090508</v>
      </c>
    </row>
    <row r="10" spans="2:11" x14ac:dyDescent="0.25">
      <c r="B10" t="s">
        <v>22</v>
      </c>
      <c r="C10" t="s">
        <v>9</v>
      </c>
      <c r="D10" s="18">
        <v>1</v>
      </c>
      <c r="E10">
        <f>+VLOOKUP(C10,FacEspPerd!$B$3:$G$8,6,FALSE)</f>
        <v>1.0287500000000001</v>
      </c>
      <c r="J10" s="22" t="s">
        <v>23</v>
      </c>
      <c r="K10" s="20">
        <f t="shared" si="0"/>
        <v>1.00908</v>
      </c>
    </row>
    <row r="11" spans="2:11" x14ac:dyDescent="0.25">
      <c r="B11" t="s">
        <v>24</v>
      </c>
      <c r="C11" t="s">
        <v>9</v>
      </c>
      <c r="D11" s="18">
        <v>1</v>
      </c>
      <c r="E11">
        <f>+VLOOKUP(C11,FacEspPerd!$B$3:$G$8,6,FALSE)</f>
        <v>1.0287500000000001</v>
      </c>
      <c r="J11" s="22" t="s">
        <v>25</v>
      </c>
      <c r="K11" s="20">
        <f t="shared" si="0"/>
        <v>1.0287500000000001</v>
      </c>
    </row>
    <row r="12" spans="2:11" x14ac:dyDescent="0.25">
      <c r="B12" t="s">
        <v>25</v>
      </c>
      <c r="C12" t="s">
        <v>9</v>
      </c>
      <c r="D12" s="18">
        <v>1</v>
      </c>
      <c r="E12">
        <f>+VLOOKUP(C12,FacEspPerd!$B$3:$G$8,6,FALSE)</f>
        <v>1.0287500000000001</v>
      </c>
      <c r="J12" s="22" t="s">
        <v>26</v>
      </c>
      <c r="K12" s="20">
        <f t="shared" si="0"/>
        <v>1.0287500000000001</v>
      </c>
    </row>
    <row r="13" spans="2:11" x14ac:dyDescent="0.25">
      <c r="B13" t="s">
        <v>27</v>
      </c>
      <c r="C13" t="s">
        <v>28</v>
      </c>
      <c r="D13" s="18">
        <v>1</v>
      </c>
      <c r="E13">
        <f>+VLOOKUP(C13,FacEspPerd!$B$3:$G$8,6,FALSE)</f>
        <v>1.0214799999999999</v>
      </c>
      <c r="J13" s="22" t="s">
        <v>29</v>
      </c>
      <c r="K13" s="20">
        <f>+F26</f>
        <v>1.0217974164195982</v>
      </c>
    </row>
    <row r="14" spans="2:11" x14ac:dyDescent="0.25">
      <c r="B14" t="s">
        <v>30</v>
      </c>
      <c r="C14" t="s">
        <v>9</v>
      </c>
      <c r="D14" s="18">
        <v>1</v>
      </c>
      <c r="E14">
        <f>+VLOOKUP(C14,FacEspPerd!$B$3:$G$8,6,FALSE)</f>
        <v>1.0287500000000001</v>
      </c>
      <c r="J14" s="22" t="s">
        <v>22</v>
      </c>
      <c r="K14" s="20">
        <f t="shared" si="0"/>
        <v>1.0287500000000001</v>
      </c>
    </row>
    <row r="15" spans="2:11" x14ac:dyDescent="0.25">
      <c r="B15" t="s">
        <v>31</v>
      </c>
      <c r="C15" t="s">
        <v>28</v>
      </c>
      <c r="D15" s="18">
        <v>1</v>
      </c>
      <c r="E15">
        <f>+VLOOKUP(C15,FacEspPerd!$B$3:$G$8,6,FALSE)</f>
        <v>1.0214799999999999</v>
      </c>
      <c r="J15" s="22" t="s">
        <v>32</v>
      </c>
      <c r="K15" s="20">
        <f t="shared" si="0"/>
        <v>1.01742</v>
      </c>
    </row>
    <row r="16" spans="2:11" x14ac:dyDescent="0.25">
      <c r="B16" t="s">
        <v>32</v>
      </c>
      <c r="C16" t="s">
        <v>19</v>
      </c>
      <c r="D16" s="18">
        <v>1</v>
      </c>
      <c r="E16">
        <f>+VLOOKUP(C16,FacEspPerd!$B$3:$G$8,6,FALSE)</f>
        <v>1.01742</v>
      </c>
      <c r="J16" s="22" t="s">
        <v>8</v>
      </c>
      <c r="K16" s="20">
        <f t="shared" si="0"/>
        <v>1.0287500000000001</v>
      </c>
    </row>
    <row r="17" spans="2:11" x14ac:dyDescent="0.25">
      <c r="B17" t="s">
        <v>20</v>
      </c>
      <c r="C17" t="s">
        <v>16</v>
      </c>
      <c r="D17" s="18">
        <v>1</v>
      </c>
      <c r="E17">
        <f>+VLOOKUP(C17,FacEspPerd!$B$3:$G$8,6,FALSE)</f>
        <v>1.0137499999999999</v>
      </c>
      <c r="J17" s="22" t="s">
        <v>33</v>
      </c>
      <c r="K17" s="20">
        <f t="shared" si="0"/>
        <v>1.0287500000000001</v>
      </c>
    </row>
    <row r="18" spans="2:11" x14ac:dyDescent="0.25">
      <c r="B18" t="s">
        <v>13</v>
      </c>
      <c r="C18" t="s">
        <v>19</v>
      </c>
      <c r="D18" s="18">
        <v>1</v>
      </c>
      <c r="E18">
        <f>+VLOOKUP(C18,FacEspPerd!$B$3:$G$8,6,FALSE)</f>
        <v>1.01742</v>
      </c>
      <c r="J18" s="22" t="s">
        <v>34</v>
      </c>
      <c r="K18" s="20">
        <f t="shared" si="0"/>
        <v>1.0287500000000001</v>
      </c>
    </row>
    <row r="19" spans="2:11" x14ac:dyDescent="0.25">
      <c r="B19" t="s">
        <v>35</v>
      </c>
      <c r="C19" t="s">
        <v>19</v>
      </c>
      <c r="D19" s="18">
        <v>7.031463142212189E-4</v>
      </c>
      <c r="E19">
        <f>+VLOOKUP(C19,FacEspPerd!$B$3:$G$8,6,FALSE)</f>
        <v>1.01742</v>
      </c>
      <c r="F19">
        <f>+SUMPRODUCT(D19:D20,E19:E20)</f>
        <v>1.0137525805469731</v>
      </c>
      <c r="J19" s="21" t="s">
        <v>30</v>
      </c>
      <c r="K19" s="20">
        <f t="shared" si="0"/>
        <v>1.0287500000000001</v>
      </c>
    </row>
    <row r="20" spans="2:11" x14ac:dyDescent="0.25">
      <c r="B20" t="s">
        <v>35</v>
      </c>
      <c r="C20" t="s">
        <v>16</v>
      </c>
      <c r="D20" s="18">
        <v>0.9992968536857787</v>
      </c>
      <c r="E20">
        <f>+VLOOKUP(C20,FacEspPerd!$B$3:$G$8,6,FALSE)</f>
        <v>1.0137499999999999</v>
      </c>
      <c r="J20" s="22" t="s">
        <v>24</v>
      </c>
      <c r="K20" s="20">
        <f t="shared" si="0"/>
        <v>1.0287500000000001</v>
      </c>
    </row>
    <row r="21" spans="2:11" x14ac:dyDescent="0.25">
      <c r="B21" t="s">
        <v>26</v>
      </c>
      <c r="C21" t="s">
        <v>9</v>
      </c>
      <c r="D21" s="18">
        <v>1</v>
      </c>
      <c r="E21">
        <f>+VLOOKUP(C21,FacEspPerd!$B$3:$G$8,6,FALSE)</f>
        <v>1.0287500000000001</v>
      </c>
      <c r="J21" s="22" t="s">
        <v>36</v>
      </c>
      <c r="K21" s="20">
        <f t="shared" si="0"/>
        <v>1.0214799999999999</v>
      </c>
    </row>
    <row r="22" spans="2:11" x14ac:dyDescent="0.25">
      <c r="B22" t="s">
        <v>15</v>
      </c>
      <c r="C22" t="s">
        <v>19</v>
      </c>
      <c r="D22" s="18">
        <v>1</v>
      </c>
      <c r="E22">
        <f>+VLOOKUP(C22,FacEspPerd!$B$3:$G$8,6,FALSE)</f>
        <v>1.01742</v>
      </c>
      <c r="J22" s="22" t="s">
        <v>27</v>
      </c>
      <c r="K22" s="20">
        <f t="shared" si="0"/>
        <v>1.0214799999999999</v>
      </c>
    </row>
    <row r="23" spans="2:11" x14ac:dyDescent="0.25">
      <c r="B23" t="s">
        <v>33</v>
      </c>
      <c r="C23" t="s">
        <v>9</v>
      </c>
      <c r="D23" s="18">
        <v>1</v>
      </c>
      <c r="E23">
        <f>+VLOOKUP(C23,FacEspPerd!$B$3:$G$8,6,FALSE)</f>
        <v>1.0287500000000001</v>
      </c>
      <c r="J23" s="22" t="s">
        <v>37</v>
      </c>
      <c r="K23" s="20">
        <f t="shared" si="0"/>
        <v>1.0214799999999999</v>
      </c>
    </row>
    <row r="24" spans="2:11" x14ac:dyDescent="0.25">
      <c r="B24" t="s">
        <v>37</v>
      </c>
      <c r="C24" t="s">
        <v>28</v>
      </c>
      <c r="D24" s="18">
        <v>1</v>
      </c>
      <c r="E24">
        <f>+VLOOKUP(C24,FacEspPerd!$B$3:$G$8,6,FALSE)</f>
        <v>1.0214799999999999</v>
      </c>
      <c r="J24" s="22" t="s">
        <v>31</v>
      </c>
      <c r="K24" s="20">
        <f t="shared" si="0"/>
        <v>1.0214799999999999</v>
      </c>
    </row>
    <row r="25" spans="2:11" x14ac:dyDescent="0.25">
      <c r="B25" t="s">
        <v>34</v>
      </c>
      <c r="C25" t="s">
        <v>9</v>
      </c>
      <c r="D25" s="18">
        <v>1</v>
      </c>
      <c r="E25">
        <f>+VLOOKUP(C25,FacEspPerd!$B$3:$G$8,6,FALSE)</f>
        <v>1.0287500000000001</v>
      </c>
      <c r="J25" s="22" t="s">
        <v>38</v>
      </c>
      <c r="K25" s="20">
        <f t="shared" si="0"/>
        <v>1.03495</v>
      </c>
    </row>
    <row r="26" spans="2:11" ht="15.75" thickBot="1" x14ac:dyDescent="0.3">
      <c r="B26" t="s">
        <v>29</v>
      </c>
      <c r="C26" t="s">
        <v>9</v>
      </c>
      <c r="D26" s="18">
        <v>3.7455427088828187E-2</v>
      </c>
      <c r="E26">
        <f>+VLOOKUP(C26,FacEspPerd!$B$3:$G$8,6,FALSE)</f>
        <v>1.0287500000000001</v>
      </c>
      <c r="F26">
        <f>+SUMPRODUCT(D26:D28,E26:E28)</f>
        <v>1.0217974164195982</v>
      </c>
      <c r="J26" s="23" t="s">
        <v>39</v>
      </c>
      <c r="K26" s="20">
        <f t="shared" si="0"/>
        <v>1.00908</v>
      </c>
    </row>
    <row r="27" spans="2:11" x14ac:dyDescent="0.25">
      <c r="B27" t="s">
        <v>29</v>
      </c>
      <c r="C27" t="s">
        <v>28</v>
      </c>
      <c r="D27" s="18">
        <v>0.95919524368602971</v>
      </c>
      <c r="E27">
        <f>+VLOOKUP(C27,FacEspPerd!$B$3:$G$8,6,FALSE)</f>
        <v>1.0214799999999999</v>
      </c>
    </row>
    <row r="28" spans="2:11" x14ac:dyDescent="0.25">
      <c r="B28" t="s">
        <v>29</v>
      </c>
      <c r="C28" t="s">
        <v>14</v>
      </c>
      <c r="D28" s="18">
        <v>3.3493292251419631E-3</v>
      </c>
      <c r="E28">
        <f>+VLOOKUP(C28,FacEspPerd!$B$3:$G$8,6,FALSE)</f>
        <v>1.03495</v>
      </c>
    </row>
    <row r="29" spans="2:11" x14ac:dyDescent="0.25">
      <c r="B29" t="s">
        <v>36</v>
      </c>
      <c r="C29" t="s">
        <v>28</v>
      </c>
      <c r="D29" s="18">
        <v>1</v>
      </c>
      <c r="E29">
        <f>+VLOOKUP(C29,FacEspPerd!$B$3:$G$8,6,FALSE)</f>
        <v>1.0214799999999999</v>
      </c>
    </row>
    <row r="30" spans="2:11" x14ac:dyDescent="0.25">
      <c r="B30" t="s">
        <v>18</v>
      </c>
      <c r="C30" t="s">
        <v>19</v>
      </c>
      <c r="D30" s="18">
        <v>0.36819928629406512</v>
      </c>
      <c r="E30">
        <f>+VLOOKUP(C30,FacEspPerd!$B$3:$G$8,6,FALSE)</f>
        <v>1.01742</v>
      </c>
      <c r="F30">
        <f>+SUMPRODUCT(D30:D31,E30:E31)</f>
        <v>1.0151012913806989</v>
      </c>
    </row>
    <row r="31" spans="2:11" x14ac:dyDescent="0.25">
      <c r="B31" t="s">
        <v>18</v>
      </c>
      <c r="C31" t="s">
        <v>16</v>
      </c>
      <c r="D31" s="18">
        <v>0.63180071370593471</v>
      </c>
      <c r="E31">
        <f>+VLOOKUP(C31,FacEspPerd!$B$3:$G$8,6,FALSE)</f>
        <v>1.0137499999999999</v>
      </c>
    </row>
    <row r="32" spans="2:11" x14ac:dyDescent="0.25">
      <c r="B32" t="s">
        <v>39</v>
      </c>
      <c r="C32" t="s">
        <v>12</v>
      </c>
      <c r="D32" s="18">
        <v>1</v>
      </c>
      <c r="E32">
        <f>+VLOOKUP(C32,FacEspPerd!$B$3:$G$8,6,FALSE)</f>
        <v>1.00908</v>
      </c>
    </row>
    <row r="33" spans="2:5" x14ac:dyDescent="0.25">
      <c r="B33" t="s">
        <v>40</v>
      </c>
      <c r="C33" t="s">
        <v>12</v>
      </c>
      <c r="D33" s="18">
        <v>1</v>
      </c>
      <c r="E33">
        <f>+VLOOKUP(C33,FacEspPerd!$B$3:$G$8,6,FALSE)</f>
        <v>1.00908</v>
      </c>
    </row>
    <row r="34" spans="2:5" x14ac:dyDescent="0.25">
      <c r="B34" t="s">
        <v>41</v>
      </c>
      <c r="C34" t="s">
        <v>14</v>
      </c>
      <c r="D34" s="18">
        <v>1</v>
      </c>
      <c r="E34">
        <f>+VLOOKUP(C34,FacEspPerd!$B$3:$G$8,6,FALSE)</f>
        <v>1.03495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FacEspPerd</vt:lpstr>
      <vt:lpstr>Cálculos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Abad Cepeda</dc:creator>
  <cp:lastModifiedBy>Javier Sagredo</cp:lastModifiedBy>
  <dcterms:created xsi:type="dcterms:W3CDTF">2025-06-09T14:11:28Z</dcterms:created>
  <dcterms:modified xsi:type="dcterms:W3CDTF">2025-06-23T16:11:56Z</dcterms:modified>
</cp:coreProperties>
</file>