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filterPrivacy="1" codeName="ThisWorkbook" defaultThemeVersion="124226"/>
  <xr:revisionPtr revIDLastSave="1808" documentId="6_{6425EE26-81AE-4F53-B560-06B6CA77B09E}" xr6:coauthVersionLast="47" xr6:coauthVersionMax="47" xr10:uidLastSave="{F7145346-E5D4-43E0-91DA-7DA4B88CEFAE}"/>
  <bookViews>
    <workbookView xWindow="-120" yWindow="-120" windowWidth="29040" windowHeight="15840" tabRatio="689" firstSheet="13" activeTab="16" xr2:uid="{00000000-000D-0000-FFFF-FFFF00000000}"/>
  </bookViews>
  <sheets>
    <sheet name="Indice" sheetId="38" r:id="rId1"/>
    <sheet name="1.0 Esquema" sheetId="58" r:id="rId2"/>
    <sheet name="1.1 Demanda Histórica" sheetId="4" r:id="rId3"/>
    <sheet name="1.2a Proyección Empresas " sheetId="61" r:id="rId4"/>
    <sheet name="1.2b Proyección CNE" sheetId="2" r:id="rId5"/>
    <sheet name="1.3 Revisión Metodología Dx" sheetId="24" r:id="rId6"/>
    <sheet name="1.4 Tasas Proyección" sheetId="41" r:id="rId7"/>
    <sheet name="1.5 Factores Pérdidas" sheetId="21" r:id="rId8"/>
    <sheet name="1.6 Proyección Ef. Energética" sheetId="45" r:id="rId9"/>
    <sheet name="2.1 Previsión BAU" sheetId="44" r:id="rId10"/>
    <sheet name="2.2 Previsión Ef. Energética" sheetId="47" r:id="rId11"/>
    <sheet name="2.3Previsión Traspasos CL-&gt;CR" sheetId="54" r:id="rId12"/>
    <sheet name="2.4 Previsión Traspasos CR-&gt; CL" sheetId="60" r:id="rId13"/>
    <sheet name="2.5Previsión Gen. Residencial" sheetId="48" r:id="rId14"/>
    <sheet name="2.6 Previsión Electromovilidad" sheetId="59" r:id="rId15"/>
    <sheet name="3a) Prev. Total nivel SSPP" sheetId="49" r:id="rId16"/>
    <sheet name="3b) Prev. Total nivel Nacional" sheetId="72" r:id="rId17"/>
  </sheets>
  <externalReferences>
    <externalReference r:id="rId18"/>
    <externalReference r:id="rId19"/>
    <externalReference r:id="rId20"/>
    <externalReference r:id="rId21"/>
  </externalReferences>
  <definedNames>
    <definedName name="_xlnm._FilterDatabase" localSheetId="1" hidden="1">'1.0 Esquema'!#REF!</definedName>
    <definedName name="_xlnm._FilterDatabase" localSheetId="2" hidden="1">'1.1 Demanda Histórica'!$B$5:$M$35</definedName>
    <definedName name="_xlnm._FilterDatabase" localSheetId="5" hidden="1">'1.3 Revisión Metodología Dx'!$B$5:$D$29</definedName>
    <definedName name="aa" localSheetId="1">#REF!</definedName>
    <definedName name="aa" localSheetId="6">#REF!</definedName>
    <definedName name="aa" localSheetId="9">#REF!</definedName>
    <definedName name="aa" localSheetId="10">#REF!</definedName>
    <definedName name="aa" localSheetId="11">#REF!</definedName>
    <definedName name="aa" localSheetId="13">#REF!</definedName>
    <definedName name="aa" localSheetId="14">#REF!</definedName>
    <definedName name="aa" localSheetId="15">#REF!</definedName>
    <definedName name="aa">#REF!</definedName>
    <definedName name="_xlnm.Print_Area" localSheetId="1">'1.0 Esquema'!$A$1:$P$42</definedName>
    <definedName name="basura" localSheetId="1">#REF!</definedName>
    <definedName name="basura" localSheetId="6">#REF!</definedName>
    <definedName name="basura" localSheetId="9">#REF!</definedName>
    <definedName name="basura" localSheetId="10">#REF!</definedName>
    <definedName name="basura" localSheetId="11">#REF!</definedName>
    <definedName name="basura" localSheetId="13">#REF!</definedName>
    <definedName name="basura" localSheetId="14">#REF!</definedName>
    <definedName name="basura" localSheetId="15">#REF!</definedName>
    <definedName name="basura">#REF!</definedName>
    <definedName name="D_D" localSheetId="1">#REF!</definedName>
    <definedName name="D_D" localSheetId="6">#REF!</definedName>
    <definedName name="D_D" localSheetId="9">#REF!</definedName>
    <definedName name="D_D" localSheetId="10">#REF!</definedName>
    <definedName name="D_D" localSheetId="11">#REF!</definedName>
    <definedName name="D_D" localSheetId="13">#REF!</definedName>
    <definedName name="D_D" localSheetId="15">#REF!</definedName>
    <definedName name="D_D">#REF!</definedName>
    <definedName name="D_D1" localSheetId="1">#REF!</definedName>
    <definedName name="D_D1" localSheetId="6">#REF!</definedName>
    <definedName name="D_D1" localSheetId="9">#REF!</definedName>
    <definedName name="D_D1" localSheetId="10">#REF!</definedName>
    <definedName name="D_D1" localSheetId="11">#REF!</definedName>
    <definedName name="D_D1" localSheetId="13">#REF!</definedName>
    <definedName name="D_D1" localSheetId="15">#REF!</definedName>
    <definedName name="D_D1">#REF!</definedName>
    <definedName name="D_IPC" localSheetId="1">#REF!</definedName>
    <definedName name="D_IPC" localSheetId="6">#REF!</definedName>
    <definedName name="D_IPC" localSheetId="9">#REF!</definedName>
    <definedName name="D_IPC" localSheetId="10">#REF!</definedName>
    <definedName name="D_IPC" localSheetId="11">#REF!</definedName>
    <definedName name="D_IPC" localSheetId="13">#REF!</definedName>
    <definedName name="D_IPC" localSheetId="15">#REF!</definedName>
    <definedName name="D_IPC">#REF!</definedName>
    <definedName name="D_IPCu" localSheetId="1">#REF!</definedName>
    <definedName name="D_IPCu" localSheetId="6">#REF!</definedName>
    <definedName name="D_IPCu" localSheetId="9">#REF!</definedName>
    <definedName name="D_IPCu" localSheetId="10">#REF!</definedName>
    <definedName name="D_IPCu" localSheetId="11">#REF!</definedName>
    <definedName name="D_IPCu" localSheetId="13">#REF!</definedName>
    <definedName name="D_IPCu" localSheetId="15">#REF!</definedName>
    <definedName name="D_IPCu">#REF!</definedName>
    <definedName name="D_IPMN" localSheetId="1">#REF!</definedName>
    <definedName name="D_IPMN" localSheetId="6">#REF!</definedName>
    <definedName name="D_IPMN" localSheetId="9">#REF!</definedName>
    <definedName name="D_IPMN" localSheetId="10">#REF!</definedName>
    <definedName name="D_IPMN" localSheetId="11">#REF!</definedName>
    <definedName name="D_IPMN" localSheetId="13">#REF!</definedName>
    <definedName name="D_IPMN" localSheetId="15">#REF!</definedName>
    <definedName name="D_IPMN">#REF!</definedName>
    <definedName name="ww" localSheetId="1">#REF!</definedName>
    <definedName name="ww" localSheetId="6">#REF!</definedName>
    <definedName name="ww" localSheetId="9">#REF!</definedName>
    <definedName name="ww" localSheetId="10">#REF!</definedName>
    <definedName name="ww" localSheetId="11">#REF!</definedName>
    <definedName name="ww" localSheetId="13">#REF!</definedName>
    <definedName name="ww" localSheetId="15">#REF!</definedName>
    <definedName name="ww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5" i="60" l="1"/>
  <c r="E76" i="60"/>
  <c r="E77" i="60"/>
  <c r="E78" i="60"/>
  <c r="E79" i="60"/>
  <c r="E80" i="60"/>
  <c r="E81" i="60"/>
  <c r="E82" i="60"/>
  <c r="E83" i="60"/>
  <c r="E84" i="60"/>
  <c r="E85" i="60"/>
  <c r="E86" i="60"/>
  <c r="E87" i="60"/>
  <c r="E88" i="60"/>
  <c r="E89" i="60"/>
  <c r="E90" i="60"/>
  <c r="E91" i="60"/>
  <c r="E92" i="60"/>
  <c r="E93" i="60"/>
  <c r="E94" i="60"/>
  <c r="E95" i="60"/>
  <c r="E96" i="60"/>
  <c r="E97" i="60"/>
  <c r="E98" i="60"/>
  <c r="E66" i="60"/>
  <c r="E146" i="60"/>
  <c r="E147" i="60"/>
  <c r="E148" i="60"/>
  <c r="E149" i="60"/>
  <c r="E150" i="60"/>
  <c r="E151" i="60"/>
  <c r="E152" i="60"/>
  <c r="E153" i="60"/>
  <c r="E154" i="60"/>
  <c r="E155" i="60"/>
  <c r="E156" i="60"/>
  <c r="E157" i="60"/>
  <c r="E158" i="60"/>
  <c r="E159" i="60"/>
  <c r="E160" i="60"/>
  <c r="E161" i="60"/>
  <c r="E162" i="60"/>
  <c r="E163" i="60"/>
  <c r="E164" i="60"/>
  <c r="E165" i="60"/>
  <c r="E166" i="60"/>
  <c r="E167" i="60"/>
  <c r="E168" i="60"/>
  <c r="E169" i="60"/>
  <c r="E137" i="60"/>
  <c r="F67" i="72"/>
  <c r="G67" i="72"/>
  <c r="H67" i="72"/>
  <c r="I67" i="72"/>
  <c r="J67" i="72"/>
  <c r="K67" i="72"/>
  <c r="L67" i="72"/>
  <c r="M67" i="72"/>
  <c r="N67" i="72"/>
  <c r="O67" i="72"/>
  <c r="P67" i="72"/>
  <c r="Q67" i="72"/>
  <c r="R67" i="72"/>
  <c r="S67" i="72"/>
  <c r="T67" i="72"/>
  <c r="U67" i="72"/>
  <c r="V67" i="72"/>
  <c r="W67" i="72"/>
  <c r="X67" i="72"/>
  <c r="F68" i="72"/>
  <c r="G68" i="72"/>
  <c r="H68" i="72"/>
  <c r="I68" i="72"/>
  <c r="J68" i="72"/>
  <c r="K68" i="72"/>
  <c r="L68" i="72"/>
  <c r="M68" i="72"/>
  <c r="N68" i="72"/>
  <c r="O68" i="72"/>
  <c r="P68" i="72"/>
  <c r="Q68" i="72"/>
  <c r="R68" i="72"/>
  <c r="S68" i="72"/>
  <c r="T68" i="72"/>
  <c r="U68" i="72"/>
  <c r="V68" i="72"/>
  <c r="W68" i="72"/>
  <c r="X68" i="72"/>
  <c r="F69" i="72"/>
  <c r="G69" i="72"/>
  <c r="H69" i="72"/>
  <c r="I69" i="72"/>
  <c r="J69" i="72"/>
  <c r="K69" i="72"/>
  <c r="L69" i="72"/>
  <c r="M69" i="72"/>
  <c r="N69" i="72"/>
  <c r="O69" i="72"/>
  <c r="P69" i="72"/>
  <c r="Q69" i="72"/>
  <c r="R69" i="72"/>
  <c r="S69" i="72"/>
  <c r="T69" i="72"/>
  <c r="U69" i="72"/>
  <c r="V69" i="72"/>
  <c r="W69" i="72"/>
  <c r="X69" i="72"/>
  <c r="F70" i="72"/>
  <c r="G70" i="72"/>
  <c r="H70" i="72"/>
  <c r="I70" i="72"/>
  <c r="J70" i="72"/>
  <c r="K70" i="72"/>
  <c r="L70" i="72"/>
  <c r="M70" i="72"/>
  <c r="N70" i="72"/>
  <c r="O70" i="72"/>
  <c r="P70" i="72"/>
  <c r="Q70" i="72"/>
  <c r="R70" i="72"/>
  <c r="S70" i="72"/>
  <c r="T70" i="72"/>
  <c r="U70" i="72"/>
  <c r="V70" i="72"/>
  <c r="W70" i="72"/>
  <c r="X70" i="72"/>
  <c r="F71" i="72"/>
  <c r="G71" i="72"/>
  <c r="H71" i="72"/>
  <c r="I71" i="72"/>
  <c r="J71" i="72"/>
  <c r="K71" i="72"/>
  <c r="L71" i="72"/>
  <c r="M71" i="72"/>
  <c r="N71" i="72"/>
  <c r="O71" i="72"/>
  <c r="P71" i="72"/>
  <c r="Q71" i="72"/>
  <c r="R71" i="72"/>
  <c r="S71" i="72"/>
  <c r="T71" i="72"/>
  <c r="U71" i="72"/>
  <c r="V71" i="72"/>
  <c r="W71" i="72"/>
  <c r="X71" i="72"/>
  <c r="F73" i="72"/>
  <c r="G73" i="72"/>
  <c r="H73" i="72"/>
  <c r="I73" i="72"/>
  <c r="J73" i="72"/>
  <c r="K73" i="72"/>
  <c r="L73" i="72"/>
  <c r="M73" i="72"/>
  <c r="N73" i="72"/>
  <c r="O73" i="72"/>
  <c r="P73" i="72"/>
  <c r="Q73" i="72"/>
  <c r="R73" i="72"/>
  <c r="S73" i="72"/>
  <c r="T73" i="72"/>
  <c r="U73" i="72"/>
  <c r="V73" i="72"/>
  <c r="W73" i="72"/>
  <c r="X73" i="72"/>
  <c r="F74" i="72"/>
  <c r="G74" i="72"/>
  <c r="H74" i="72"/>
  <c r="I74" i="72"/>
  <c r="J74" i="72"/>
  <c r="K74" i="72"/>
  <c r="L74" i="72"/>
  <c r="M74" i="72"/>
  <c r="N74" i="72"/>
  <c r="O74" i="72"/>
  <c r="P74" i="72"/>
  <c r="Q74" i="72"/>
  <c r="R74" i="72"/>
  <c r="S74" i="72"/>
  <c r="T74" i="72"/>
  <c r="U74" i="72"/>
  <c r="V74" i="72"/>
  <c r="W74" i="72"/>
  <c r="X74" i="72"/>
  <c r="F76" i="72"/>
  <c r="G76" i="72"/>
  <c r="H76" i="72"/>
  <c r="I76" i="72"/>
  <c r="J76" i="72"/>
  <c r="K76" i="72"/>
  <c r="L76" i="72"/>
  <c r="M76" i="72"/>
  <c r="N76" i="72"/>
  <c r="O76" i="72"/>
  <c r="P76" i="72"/>
  <c r="Q76" i="72"/>
  <c r="R76" i="72"/>
  <c r="S76" i="72"/>
  <c r="T76" i="72"/>
  <c r="U76" i="72"/>
  <c r="V76" i="72"/>
  <c r="W76" i="72"/>
  <c r="X76" i="72"/>
  <c r="F77" i="72"/>
  <c r="G77" i="72"/>
  <c r="H77" i="72"/>
  <c r="I77" i="72"/>
  <c r="J77" i="72"/>
  <c r="K77" i="72"/>
  <c r="L77" i="72"/>
  <c r="M77" i="72"/>
  <c r="N77" i="72"/>
  <c r="O77" i="72"/>
  <c r="P77" i="72"/>
  <c r="Q77" i="72"/>
  <c r="R77" i="72"/>
  <c r="S77" i="72"/>
  <c r="T77" i="72"/>
  <c r="U77" i="72"/>
  <c r="V77" i="72"/>
  <c r="W77" i="72"/>
  <c r="X77" i="72"/>
  <c r="F78" i="72"/>
  <c r="G78" i="72"/>
  <c r="H78" i="72"/>
  <c r="I78" i="72"/>
  <c r="J78" i="72"/>
  <c r="K78" i="72"/>
  <c r="L78" i="72"/>
  <c r="M78" i="72"/>
  <c r="N78" i="72"/>
  <c r="O78" i="72"/>
  <c r="P78" i="72"/>
  <c r="Q78" i="72"/>
  <c r="R78" i="72"/>
  <c r="S78" i="72"/>
  <c r="T78" i="72"/>
  <c r="U78" i="72"/>
  <c r="V78" i="72"/>
  <c r="W78" i="72"/>
  <c r="X78" i="72"/>
  <c r="F79" i="72"/>
  <c r="G79" i="72"/>
  <c r="H79" i="72"/>
  <c r="I79" i="72"/>
  <c r="J79" i="72"/>
  <c r="K79" i="72"/>
  <c r="L79" i="72"/>
  <c r="M79" i="72"/>
  <c r="N79" i="72"/>
  <c r="O79" i="72"/>
  <c r="P79" i="72"/>
  <c r="Q79" i="72"/>
  <c r="R79" i="72"/>
  <c r="S79" i="72"/>
  <c r="T79" i="72"/>
  <c r="U79" i="72"/>
  <c r="V79" i="72"/>
  <c r="W79" i="72"/>
  <c r="X79" i="72"/>
  <c r="F80" i="72"/>
  <c r="G80" i="72"/>
  <c r="H80" i="72"/>
  <c r="I80" i="72"/>
  <c r="J80" i="72"/>
  <c r="K80" i="72"/>
  <c r="L80" i="72"/>
  <c r="M80" i="72"/>
  <c r="N80" i="72"/>
  <c r="O80" i="72"/>
  <c r="P80" i="72"/>
  <c r="Q80" i="72"/>
  <c r="R80" i="72"/>
  <c r="S80" i="72"/>
  <c r="T80" i="72"/>
  <c r="U80" i="72"/>
  <c r="V80" i="72"/>
  <c r="W80" i="72"/>
  <c r="X80" i="72"/>
  <c r="F81" i="72"/>
  <c r="G81" i="72"/>
  <c r="H81" i="72"/>
  <c r="I81" i="72"/>
  <c r="J81" i="72"/>
  <c r="K81" i="72"/>
  <c r="L81" i="72"/>
  <c r="M81" i="72"/>
  <c r="N81" i="72"/>
  <c r="O81" i="72"/>
  <c r="P81" i="72"/>
  <c r="Q81" i="72"/>
  <c r="R81" i="72"/>
  <c r="S81" i="72"/>
  <c r="T81" i="72"/>
  <c r="U81" i="72"/>
  <c r="V81" i="72"/>
  <c r="W81" i="72"/>
  <c r="X81" i="72"/>
  <c r="F82" i="72"/>
  <c r="G82" i="72"/>
  <c r="H82" i="72"/>
  <c r="I82" i="72"/>
  <c r="J82" i="72"/>
  <c r="K82" i="72"/>
  <c r="L82" i="72"/>
  <c r="M82" i="72"/>
  <c r="N82" i="72"/>
  <c r="O82" i="72"/>
  <c r="P82" i="72"/>
  <c r="Q82" i="72"/>
  <c r="R82" i="72"/>
  <c r="S82" i="72"/>
  <c r="T82" i="72"/>
  <c r="U82" i="72"/>
  <c r="V82" i="72"/>
  <c r="W82" i="72"/>
  <c r="X82" i="72"/>
  <c r="F83" i="72"/>
  <c r="G83" i="72"/>
  <c r="H83" i="72"/>
  <c r="I83" i="72"/>
  <c r="J83" i="72"/>
  <c r="K83" i="72"/>
  <c r="L83" i="72"/>
  <c r="M83" i="72"/>
  <c r="N83" i="72"/>
  <c r="O83" i="72"/>
  <c r="P83" i="72"/>
  <c r="Q83" i="72"/>
  <c r="R83" i="72"/>
  <c r="S83" i="72"/>
  <c r="T83" i="72"/>
  <c r="U83" i="72"/>
  <c r="V83" i="72"/>
  <c r="W83" i="72"/>
  <c r="X83" i="72"/>
  <c r="F84" i="72"/>
  <c r="G84" i="72"/>
  <c r="H84" i="72"/>
  <c r="I84" i="72"/>
  <c r="J84" i="72"/>
  <c r="K84" i="72"/>
  <c r="L84" i="72"/>
  <c r="M84" i="72"/>
  <c r="N84" i="72"/>
  <c r="O84" i="72"/>
  <c r="P84" i="72"/>
  <c r="Q84" i="72"/>
  <c r="R84" i="72"/>
  <c r="S84" i="72"/>
  <c r="T84" i="72"/>
  <c r="U84" i="72"/>
  <c r="V84" i="72"/>
  <c r="W84" i="72"/>
  <c r="X84" i="72"/>
  <c r="F85" i="72"/>
  <c r="G85" i="72"/>
  <c r="H85" i="72"/>
  <c r="I85" i="72"/>
  <c r="J85" i="72"/>
  <c r="K85" i="72"/>
  <c r="L85" i="72"/>
  <c r="M85" i="72"/>
  <c r="N85" i="72"/>
  <c r="O85" i="72"/>
  <c r="P85" i="72"/>
  <c r="Q85" i="72"/>
  <c r="R85" i="72"/>
  <c r="S85" i="72"/>
  <c r="T85" i="72"/>
  <c r="U85" i="72"/>
  <c r="V85" i="72"/>
  <c r="W85" i="72"/>
  <c r="X85" i="72"/>
  <c r="F86" i="72"/>
  <c r="G86" i="72"/>
  <c r="H86" i="72"/>
  <c r="I86" i="72"/>
  <c r="J86" i="72"/>
  <c r="K86" i="72"/>
  <c r="L86" i="72"/>
  <c r="M86" i="72"/>
  <c r="N86" i="72"/>
  <c r="O86" i="72"/>
  <c r="P86" i="72"/>
  <c r="Q86" i="72"/>
  <c r="R86" i="72"/>
  <c r="S86" i="72"/>
  <c r="T86" i="72"/>
  <c r="U86" i="72"/>
  <c r="V86" i="72"/>
  <c r="W86" i="72"/>
  <c r="X86" i="72"/>
  <c r="F87" i="72"/>
  <c r="G87" i="72"/>
  <c r="H87" i="72"/>
  <c r="I87" i="72"/>
  <c r="J87" i="72"/>
  <c r="K87" i="72"/>
  <c r="L87" i="72"/>
  <c r="M87" i="72"/>
  <c r="N87" i="72"/>
  <c r="O87" i="72"/>
  <c r="P87" i="72"/>
  <c r="Q87" i="72"/>
  <c r="R87" i="72"/>
  <c r="S87" i="72"/>
  <c r="T87" i="72"/>
  <c r="U87" i="72"/>
  <c r="V87" i="72"/>
  <c r="W87" i="72"/>
  <c r="X87" i="72"/>
  <c r="F88" i="72"/>
  <c r="G88" i="72"/>
  <c r="H88" i="72"/>
  <c r="I88" i="72"/>
  <c r="J88" i="72"/>
  <c r="K88" i="72"/>
  <c r="L88" i="72"/>
  <c r="M88" i="72"/>
  <c r="N88" i="72"/>
  <c r="O88" i="72"/>
  <c r="P88" i="72"/>
  <c r="Q88" i="72"/>
  <c r="R88" i="72"/>
  <c r="S88" i="72"/>
  <c r="T88" i="72"/>
  <c r="U88" i="72"/>
  <c r="V88" i="72"/>
  <c r="W88" i="72"/>
  <c r="X88" i="72"/>
  <c r="F89" i="72"/>
  <c r="G89" i="72"/>
  <c r="H89" i="72"/>
  <c r="I89" i="72"/>
  <c r="J89" i="72"/>
  <c r="K89" i="72"/>
  <c r="L89" i="72"/>
  <c r="M89" i="72"/>
  <c r="N89" i="72"/>
  <c r="O89" i="72"/>
  <c r="P89" i="72"/>
  <c r="Q89" i="72"/>
  <c r="R89" i="72"/>
  <c r="S89" i="72"/>
  <c r="T89" i="72"/>
  <c r="U89" i="72"/>
  <c r="V89" i="72"/>
  <c r="W89" i="72"/>
  <c r="X89" i="72"/>
  <c r="F75" i="54"/>
  <c r="F75" i="72" s="1"/>
  <c r="G75" i="54"/>
  <c r="G75" i="72" s="1"/>
  <c r="H75" i="54"/>
  <c r="H75" i="72" s="1"/>
  <c r="I75" i="54"/>
  <c r="I75" i="72" s="1"/>
  <c r="J75" i="54"/>
  <c r="J75" i="72" s="1"/>
  <c r="K75" i="54"/>
  <c r="K75" i="72" s="1"/>
  <c r="L75" i="54"/>
  <c r="L75" i="72" s="1"/>
  <c r="M75" i="54"/>
  <c r="M75" i="72" s="1"/>
  <c r="N75" i="54"/>
  <c r="N75" i="72" s="1"/>
  <c r="O75" i="54"/>
  <c r="O75" i="72" s="1"/>
  <c r="P75" i="54"/>
  <c r="P75" i="72" s="1"/>
  <c r="Q75" i="54"/>
  <c r="Q75" i="72" s="1"/>
  <c r="R75" i="54"/>
  <c r="S75" i="54"/>
  <c r="S75" i="72" s="1"/>
  <c r="T75" i="54"/>
  <c r="T75" i="72" s="1"/>
  <c r="U75" i="54"/>
  <c r="U75" i="72" s="1"/>
  <c r="V75" i="54"/>
  <c r="V75" i="72" s="1"/>
  <c r="W75" i="54"/>
  <c r="W75" i="72" s="1"/>
  <c r="X75" i="54"/>
  <c r="X75" i="72" s="1"/>
  <c r="F72" i="54"/>
  <c r="F72" i="72" s="1"/>
  <c r="G72" i="54"/>
  <c r="G72" i="72" s="1"/>
  <c r="H72" i="54"/>
  <c r="H72" i="72" s="1"/>
  <c r="I72" i="54"/>
  <c r="I72" i="72" s="1"/>
  <c r="J72" i="54"/>
  <c r="J72" i="72" s="1"/>
  <c r="K72" i="54"/>
  <c r="K72" i="72" s="1"/>
  <c r="L72" i="54"/>
  <c r="L72" i="72" s="1"/>
  <c r="M72" i="54"/>
  <c r="M72" i="72" s="1"/>
  <c r="N72" i="54"/>
  <c r="N72" i="72" s="1"/>
  <c r="O72" i="54"/>
  <c r="O72" i="72" s="1"/>
  <c r="P72" i="54"/>
  <c r="P72" i="72" s="1"/>
  <c r="Q72" i="54"/>
  <c r="Q72" i="72" s="1"/>
  <c r="R72" i="54"/>
  <c r="R72" i="72" s="1"/>
  <c r="S72" i="54"/>
  <c r="S72" i="72" s="1"/>
  <c r="T72" i="54"/>
  <c r="T72" i="72" s="1"/>
  <c r="U72" i="54"/>
  <c r="V72" i="54"/>
  <c r="V72" i="72" s="1"/>
  <c r="W72" i="54"/>
  <c r="W72" i="72" s="1"/>
  <c r="X72" i="54"/>
  <c r="X72" i="72" s="1"/>
  <c r="F66" i="54"/>
  <c r="F66" i="72" s="1"/>
  <c r="G66" i="54"/>
  <c r="G66" i="72" s="1"/>
  <c r="H66" i="54"/>
  <c r="H66" i="72" s="1"/>
  <c r="I66" i="54"/>
  <c r="I66" i="72" s="1"/>
  <c r="J66" i="54"/>
  <c r="J66" i="72" s="1"/>
  <c r="K66" i="54"/>
  <c r="K66" i="72" s="1"/>
  <c r="L66" i="54"/>
  <c r="L66" i="72" s="1"/>
  <c r="M66" i="54"/>
  <c r="M66" i="72" s="1"/>
  <c r="N66" i="54"/>
  <c r="N66" i="72" s="1"/>
  <c r="O66" i="54"/>
  <c r="O66" i="72" s="1"/>
  <c r="P66" i="54"/>
  <c r="P66" i="72" s="1"/>
  <c r="Q66" i="54"/>
  <c r="Q66" i="72" s="1"/>
  <c r="R66" i="54"/>
  <c r="R66" i="72" s="1"/>
  <c r="S66" i="54"/>
  <c r="S66" i="72" s="1"/>
  <c r="T66" i="54"/>
  <c r="T66" i="72" s="1"/>
  <c r="U66" i="54"/>
  <c r="U66" i="72" s="1"/>
  <c r="V66" i="54"/>
  <c r="V66" i="72" s="1"/>
  <c r="W66" i="54"/>
  <c r="W66" i="72" s="1"/>
  <c r="X66" i="54"/>
  <c r="X66" i="72" s="1"/>
  <c r="E89" i="72"/>
  <c r="D89" i="72"/>
  <c r="E88" i="72"/>
  <c r="D88" i="72"/>
  <c r="E87" i="72"/>
  <c r="D87" i="72"/>
  <c r="E86" i="72"/>
  <c r="D86" i="72"/>
  <c r="E85" i="72"/>
  <c r="D85" i="72"/>
  <c r="E84" i="72"/>
  <c r="D84" i="72"/>
  <c r="E83" i="72"/>
  <c r="D83" i="72"/>
  <c r="E82" i="72"/>
  <c r="D82" i="72"/>
  <c r="E81" i="72"/>
  <c r="D81" i="72"/>
  <c r="E80" i="72"/>
  <c r="D80" i="72"/>
  <c r="E79" i="72"/>
  <c r="D79" i="72"/>
  <c r="E78" i="72"/>
  <c r="D78" i="72"/>
  <c r="E77" i="72"/>
  <c r="D77" i="72"/>
  <c r="E76" i="72"/>
  <c r="D76" i="72"/>
  <c r="E75" i="72"/>
  <c r="D75" i="72"/>
  <c r="E74" i="72"/>
  <c r="D74" i="72"/>
  <c r="E73" i="72"/>
  <c r="D73" i="72"/>
  <c r="E72" i="72"/>
  <c r="D72" i="72"/>
  <c r="E71" i="72"/>
  <c r="D71" i="72"/>
  <c r="E70" i="72"/>
  <c r="D70" i="72"/>
  <c r="E69" i="72"/>
  <c r="D69" i="72"/>
  <c r="E68" i="72"/>
  <c r="D68" i="72"/>
  <c r="E67" i="72"/>
  <c r="D67" i="72"/>
  <c r="E66" i="72"/>
  <c r="D66" i="72"/>
  <c r="E90" i="54"/>
  <c r="D90" i="54"/>
  <c r="X65" i="54"/>
  <c r="W65" i="54"/>
  <c r="V65" i="54"/>
  <c r="U65" i="54"/>
  <c r="T65" i="54"/>
  <c r="S65" i="54"/>
  <c r="R65" i="54"/>
  <c r="Q65" i="54"/>
  <c r="P65" i="54"/>
  <c r="O65" i="54"/>
  <c r="N65" i="54"/>
  <c r="M65" i="54"/>
  <c r="L65" i="54"/>
  <c r="K65" i="54"/>
  <c r="J65" i="54"/>
  <c r="I65" i="54"/>
  <c r="H65" i="54"/>
  <c r="G65" i="54"/>
  <c r="F65" i="54"/>
  <c r="E65" i="54"/>
  <c r="D65" i="54"/>
  <c r="R75" i="72" l="1"/>
  <c r="U72" i="72"/>
  <c r="G90" i="54"/>
  <c r="F90" i="54"/>
  <c r="O90" i="54"/>
  <c r="N90" i="54"/>
  <c r="H90" i="54"/>
  <c r="J90" i="54"/>
  <c r="I90" i="54"/>
  <c r="M90" i="54"/>
  <c r="K90" i="54"/>
  <c r="L90" i="54"/>
  <c r="P90" i="54"/>
  <c r="Q90" i="54"/>
  <c r="R90" i="54"/>
  <c r="F152" i="60"/>
  <c r="G152" i="60"/>
  <c r="H152" i="60"/>
  <c r="I152" i="60"/>
  <c r="J152" i="60"/>
  <c r="K152" i="60"/>
  <c r="L152" i="60"/>
  <c r="M152" i="60"/>
  <c r="N152" i="60"/>
  <c r="O152" i="60"/>
  <c r="P152" i="60"/>
  <c r="Q152" i="60"/>
  <c r="R152" i="60"/>
  <c r="S152" i="60"/>
  <c r="T152" i="60"/>
  <c r="U152" i="60"/>
  <c r="V152" i="60"/>
  <c r="W152" i="60"/>
  <c r="X152" i="60"/>
  <c r="F146" i="60"/>
  <c r="G146" i="60"/>
  <c r="H146" i="60"/>
  <c r="I146" i="60"/>
  <c r="J146" i="60"/>
  <c r="K146" i="60"/>
  <c r="L146" i="60"/>
  <c r="M146" i="60"/>
  <c r="N146" i="60"/>
  <c r="O146" i="60"/>
  <c r="P146" i="60"/>
  <c r="Q146" i="60"/>
  <c r="R146" i="60"/>
  <c r="S146" i="60"/>
  <c r="T146" i="60"/>
  <c r="U146" i="60"/>
  <c r="V146" i="60"/>
  <c r="W146" i="60"/>
  <c r="X146" i="60"/>
  <c r="F137" i="60"/>
  <c r="G137" i="60"/>
  <c r="H137" i="60"/>
  <c r="I137" i="60"/>
  <c r="J137" i="60"/>
  <c r="K137" i="60"/>
  <c r="L137" i="60"/>
  <c r="M137" i="60"/>
  <c r="N137" i="60"/>
  <c r="O137" i="60"/>
  <c r="P137" i="60"/>
  <c r="Q137" i="60"/>
  <c r="R137" i="60"/>
  <c r="S137" i="60"/>
  <c r="T137" i="60"/>
  <c r="U137" i="60"/>
  <c r="V137" i="60"/>
  <c r="W137" i="60"/>
  <c r="X137" i="60"/>
  <c r="F66" i="60"/>
  <c r="G66" i="60"/>
  <c r="H66" i="60"/>
  <c r="I66" i="60"/>
  <c r="J66" i="60"/>
  <c r="K66" i="60"/>
  <c r="L66" i="60"/>
  <c r="M66" i="60"/>
  <c r="N66" i="60"/>
  <c r="O66" i="60"/>
  <c r="P66" i="60"/>
  <c r="Q66" i="60"/>
  <c r="R66" i="60"/>
  <c r="S66" i="60"/>
  <c r="T66" i="60"/>
  <c r="U66" i="60"/>
  <c r="V66" i="60"/>
  <c r="W66" i="60"/>
  <c r="X66" i="60"/>
  <c r="F84" i="60"/>
  <c r="G84" i="60"/>
  <c r="H84" i="60"/>
  <c r="I84" i="60"/>
  <c r="J84" i="60"/>
  <c r="K84" i="60"/>
  <c r="L84" i="60"/>
  <c r="M84" i="60"/>
  <c r="N84" i="60"/>
  <c r="O84" i="60"/>
  <c r="P84" i="60"/>
  <c r="Q84" i="60"/>
  <c r="R84" i="60"/>
  <c r="S84" i="60"/>
  <c r="T84" i="60"/>
  <c r="U84" i="60"/>
  <c r="V84" i="60"/>
  <c r="W84" i="60"/>
  <c r="X84" i="60"/>
  <c r="F81" i="60"/>
  <c r="G81" i="60"/>
  <c r="H81" i="60"/>
  <c r="I81" i="60"/>
  <c r="J81" i="60"/>
  <c r="K81" i="60"/>
  <c r="L81" i="60"/>
  <c r="M81" i="60"/>
  <c r="N81" i="60"/>
  <c r="O81" i="60"/>
  <c r="P81" i="60"/>
  <c r="Q81" i="60"/>
  <c r="R81" i="60"/>
  <c r="S81" i="60"/>
  <c r="T81" i="60"/>
  <c r="U81" i="60"/>
  <c r="V81" i="60"/>
  <c r="W81" i="60"/>
  <c r="X81" i="60"/>
  <c r="X75" i="60"/>
  <c r="W75" i="60"/>
  <c r="V75" i="60"/>
  <c r="U75" i="60"/>
  <c r="T75" i="60"/>
  <c r="S75" i="60"/>
  <c r="R75" i="60"/>
  <c r="Q75" i="60"/>
  <c r="P75" i="60"/>
  <c r="O75" i="60"/>
  <c r="N75" i="60"/>
  <c r="M75" i="60"/>
  <c r="L75" i="60"/>
  <c r="K75" i="60"/>
  <c r="J75" i="60"/>
  <c r="I75" i="60"/>
  <c r="H75" i="60"/>
  <c r="G75" i="60"/>
  <c r="F75" i="60"/>
  <c r="D298" i="44"/>
  <c r="D294" i="44"/>
  <c r="E294" i="44"/>
  <c r="F294" i="44"/>
  <c r="G294" i="44"/>
  <c r="H294" i="44"/>
  <c r="I294" i="44"/>
  <c r="J294" i="44"/>
  <c r="K294" i="44"/>
  <c r="L294" i="44"/>
  <c r="M294" i="44"/>
  <c r="N294" i="44"/>
  <c r="O294" i="44"/>
  <c r="P294" i="44"/>
  <c r="Q294" i="44"/>
  <c r="R294" i="44"/>
  <c r="S294" i="44"/>
  <c r="T294" i="44"/>
  <c r="U294" i="44"/>
  <c r="V294" i="44"/>
  <c r="W294" i="44"/>
  <c r="X294" i="44"/>
  <c r="D288" i="44"/>
  <c r="E288" i="44"/>
  <c r="F288" i="44"/>
  <c r="G288" i="44"/>
  <c r="H288" i="44"/>
  <c r="I288" i="44"/>
  <c r="J288" i="44"/>
  <c r="K288" i="44"/>
  <c r="L288" i="44"/>
  <c r="M288" i="44"/>
  <c r="N288" i="44"/>
  <c r="O288" i="44"/>
  <c r="P288" i="44"/>
  <c r="Q288" i="44"/>
  <c r="R288" i="44"/>
  <c r="S288" i="44"/>
  <c r="T288" i="44"/>
  <c r="U288" i="44"/>
  <c r="V288" i="44"/>
  <c r="W288" i="44"/>
  <c r="X288" i="44"/>
  <c r="D290" i="44"/>
  <c r="D96" i="72" l="1"/>
  <c r="D97" i="72"/>
  <c r="D98" i="72"/>
  <c r="D99" i="72"/>
  <c r="AB99" i="72" s="1"/>
  <c r="D100" i="72"/>
  <c r="D101" i="72"/>
  <c r="D102" i="72"/>
  <c r="D103" i="72"/>
  <c r="D104" i="72"/>
  <c r="D105" i="72"/>
  <c r="D106" i="72"/>
  <c r="D107" i="72"/>
  <c r="D108" i="72"/>
  <c r="D109" i="72"/>
  <c r="D110" i="72"/>
  <c r="D111" i="72"/>
  <c r="D112" i="72"/>
  <c r="D113" i="72"/>
  <c r="D114" i="72"/>
  <c r="D115" i="72"/>
  <c r="AB115" i="72" s="1"/>
  <c r="D116" i="72"/>
  <c r="D117" i="72"/>
  <c r="D118" i="72"/>
  <c r="D119" i="72"/>
  <c r="E175" i="60"/>
  <c r="F175" i="60" s="1"/>
  <c r="G175" i="60" s="1"/>
  <c r="H175" i="60" s="1"/>
  <c r="I175" i="60" s="1"/>
  <c r="J175" i="60" s="1"/>
  <c r="K175" i="60" s="1"/>
  <c r="L175" i="60" s="1"/>
  <c r="M175" i="60" s="1"/>
  <c r="N175" i="60" s="1"/>
  <c r="O175" i="60" s="1"/>
  <c r="P175" i="60" s="1"/>
  <c r="Q175" i="60" s="1"/>
  <c r="R175" i="60" s="1"/>
  <c r="S175" i="60" s="1"/>
  <c r="T175" i="60" s="1"/>
  <c r="U175" i="60" s="1"/>
  <c r="V175" i="60" s="1"/>
  <c r="W175" i="60" s="1"/>
  <c r="X175" i="60" s="1"/>
  <c r="E145" i="60"/>
  <c r="F145" i="60" s="1"/>
  <c r="G145" i="60" s="1"/>
  <c r="H145" i="60" s="1"/>
  <c r="I145" i="60" s="1"/>
  <c r="J145" i="60" s="1"/>
  <c r="K145" i="60" s="1"/>
  <c r="L145" i="60" s="1"/>
  <c r="M145" i="60" s="1"/>
  <c r="N145" i="60" s="1"/>
  <c r="O145" i="60" s="1"/>
  <c r="P145" i="60" s="1"/>
  <c r="Q145" i="60" s="1"/>
  <c r="R145" i="60" s="1"/>
  <c r="S145" i="60" s="1"/>
  <c r="T145" i="60" s="1"/>
  <c r="U145" i="60" s="1"/>
  <c r="V145" i="60" s="1"/>
  <c r="W145" i="60" s="1"/>
  <c r="X145" i="60" s="1"/>
  <c r="E136" i="60"/>
  <c r="F136" i="60" s="1"/>
  <c r="G136" i="60" s="1"/>
  <c r="H136" i="60" s="1"/>
  <c r="I136" i="60" s="1"/>
  <c r="J136" i="60" s="1"/>
  <c r="K136" i="60" s="1"/>
  <c r="L136" i="60" s="1"/>
  <c r="M136" i="60" s="1"/>
  <c r="N136" i="60" s="1"/>
  <c r="O136" i="60" s="1"/>
  <c r="P136" i="60" s="1"/>
  <c r="Q136" i="60" s="1"/>
  <c r="R136" i="60" s="1"/>
  <c r="S136" i="60" s="1"/>
  <c r="T136" i="60" s="1"/>
  <c r="U136" i="60" s="1"/>
  <c r="V136" i="60" s="1"/>
  <c r="W136" i="60" s="1"/>
  <c r="X136" i="60" s="1"/>
  <c r="AB104" i="72"/>
  <c r="AB102" i="72"/>
  <c r="AB118" i="72"/>
  <c r="X180" i="72"/>
  <c r="AV180" i="72" s="1"/>
  <c r="D180" i="72"/>
  <c r="AB180" i="72" s="1"/>
  <c r="AV179" i="72"/>
  <c r="AG179" i="72"/>
  <c r="AF179" i="72"/>
  <c r="X179" i="72"/>
  <c r="W179" i="72"/>
  <c r="AU179" i="72" s="1"/>
  <c r="V179" i="72"/>
  <c r="AT179" i="72" s="1"/>
  <c r="U179" i="72"/>
  <c r="AS179" i="72" s="1"/>
  <c r="T179" i="72"/>
  <c r="AR179" i="72" s="1"/>
  <c r="S179" i="72"/>
  <c r="AQ179" i="72" s="1"/>
  <c r="R179" i="72"/>
  <c r="AP179" i="72" s="1"/>
  <c r="Q179" i="72"/>
  <c r="AO179" i="72" s="1"/>
  <c r="P179" i="72"/>
  <c r="AN179" i="72" s="1"/>
  <c r="O179" i="72"/>
  <c r="AM179" i="72" s="1"/>
  <c r="N179" i="72"/>
  <c r="AL179" i="72" s="1"/>
  <c r="M179" i="72"/>
  <c r="AK179" i="72" s="1"/>
  <c r="L179" i="72"/>
  <c r="AJ179" i="72" s="1"/>
  <c r="K179" i="72"/>
  <c r="AI179" i="72" s="1"/>
  <c r="J179" i="72"/>
  <c r="AH179" i="72" s="1"/>
  <c r="I179" i="72"/>
  <c r="H179" i="72"/>
  <c r="G179" i="72"/>
  <c r="AE179" i="72" s="1"/>
  <c r="F179" i="72"/>
  <c r="AD179" i="72" s="1"/>
  <c r="E179" i="72"/>
  <c r="AC179" i="72" s="1"/>
  <c r="D179" i="72"/>
  <c r="AB179" i="72" s="1"/>
  <c r="AQ178" i="72"/>
  <c r="AP178" i="72"/>
  <c r="AE178" i="72"/>
  <c r="X178" i="72"/>
  <c r="AV178" i="72" s="1"/>
  <c r="W178" i="72"/>
  <c r="AU178" i="72" s="1"/>
  <c r="V178" i="72"/>
  <c r="AT178" i="72" s="1"/>
  <c r="U178" i="72"/>
  <c r="AS178" i="72" s="1"/>
  <c r="T178" i="72"/>
  <c r="AR178" i="72" s="1"/>
  <c r="S178" i="72"/>
  <c r="R178" i="72"/>
  <c r="Q178" i="72"/>
  <c r="AO178" i="72" s="1"/>
  <c r="P178" i="72"/>
  <c r="AN178" i="72" s="1"/>
  <c r="O178" i="72"/>
  <c r="AM178" i="72" s="1"/>
  <c r="N178" i="72"/>
  <c r="AL178" i="72" s="1"/>
  <c r="M178" i="72"/>
  <c r="AK178" i="72" s="1"/>
  <c r="L178" i="72"/>
  <c r="AJ178" i="72" s="1"/>
  <c r="K178" i="72"/>
  <c r="AI178" i="72" s="1"/>
  <c r="J178" i="72"/>
  <c r="AH178" i="72" s="1"/>
  <c r="I178" i="72"/>
  <c r="AG178" i="72" s="1"/>
  <c r="H178" i="72"/>
  <c r="AF178" i="72" s="1"/>
  <c r="G178" i="72"/>
  <c r="F178" i="72"/>
  <c r="AD178" i="72" s="1"/>
  <c r="E178" i="72"/>
  <c r="AC178" i="72" s="1"/>
  <c r="D178" i="72"/>
  <c r="AB178" i="72" s="1"/>
  <c r="AK177" i="72"/>
  <c r="AJ177" i="72"/>
  <c r="X177" i="72"/>
  <c r="AV177" i="72" s="1"/>
  <c r="W177" i="72"/>
  <c r="AU177" i="72" s="1"/>
  <c r="V177" i="72"/>
  <c r="AT177" i="72" s="1"/>
  <c r="U177" i="72"/>
  <c r="AS177" i="72" s="1"/>
  <c r="T177" i="72"/>
  <c r="AR177" i="72" s="1"/>
  <c r="S177" i="72"/>
  <c r="AQ177" i="72" s="1"/>
  <c r="R177" i="72"/>
  <c r="AP177" i="72" s="1"/>
  <c r="Q177" i="72"/>
  <c r="AO177" i="72" s="1"/>
  <c r="P177" i="72"/>
  <c r="AN177" i="72" s="1"/>
  <c r="O177" i="72"/>
  <c r="AM177" i="72" s="1"/>
  <c r="N177" i="72"/>
  <c r="AL177" i="72" s="1"/>
  <c r="M177" i="72"/>
  <c r="L177" i="72"/>
  <c r="K177" i="72"/>
  <c r="AI177" i="72" s="1"/>
  <c r="J177" i="72"/>
  <c r="AH177" i="72" s="1"/>
  <c r="I177" i="72"/>
  <c r="AG177" i="72" s="1"/>
  <c r="H177" i="72"/>
  <c r="AF177" i="72" s="1"/>
  <c r="G177" i="72"/>
  <c r="AE177" i="72" s="1"/>
  <c r="F177" i="72"/>
  <c r="AD177" i="72" s="1"/>
  <c r="E177" i="72"/>
  <c r="AC177" i="72" s="1"/>
  <c r="D177" i="72"/>
  <c r="AB177" i="72" s="1"/>
  <c r="AU176" i="72"/>
  <c r="AT176" i="72"/>
  <c r="AE176" i="72"/>
  <c r="AD176" i="72"/>
  <c r="X176" i="72"/>
  <c r="AV176" i="72" s="1"/>
  <c r="W176" i="72"/>
  <c r="V176" i="72"/>
  <c r="U176" i="72"/>
  <c r="AS176" i="72" s="1"/>
  <c r="T176" i="72"/>
  <c r="AR176" i="72" s="1"/>
  <c r="S176" i="72"/>
  <c r="AQ176" i="72" s="1"/>
  <c r="R176" i="72"/>
  <c r="AP176" i="72" s="1"/>
  <c r="Q176" i="72"/>
  <c r="AO176" i="72" s="1"/>
  <c r="P176" i="72"/>
  <c r="AN176" i="72" s="1"/>
  <c r="O176" i="72"/>
  <c r="AM176" i="72" s="1"/>
  <c r="N176" i="72"/>
  <c r="AL176" i="72" s="1"/>
  <c r="M176" i="72"/>
  <c r="AK176" i="72" s="1"/>
  <c r="L176" i="72"/>
  <c r="AJ176" i="72" s="1"/>
  <c r="K176" i="72"/>
  <c r="AI176" i="72" s="1"/>
  <c r="J176" i="72"/>
  <c r="AH176" i="72" s="1"/>
  <c r="I176" i="72"/>
  <c r="AG176" i="72" s="1"/>
  <c r="H176" i="72"/>
  <c r="AF176" i="72" s="1"/>
  <c r="G176" i="72"/>
  <c r="F176" i="72"/>
  <c r="E176" i="72"/>
  <c r="AC176" i="72" s="1"/>
  <c r="D176" i="72"/>
  <c r="AB176" i="72" s="1"/>
  <c r="AO175" i="72"/>
  <c r="AN175" i="72"/>
  <c r="X175" i="72"/>
  <c r="AV175" i="72" s="1"/>
  <c r="W175" i="72"/>
  <c r="AU175" i="72" s="1"/>
  <c r="V175" i="72"/>
  <c r="AT175" i="72" s="1"/>
  <c r="U175" i="72"/>
  <c r="AS175" i="72" s="1"/>
  <c r="T175" i="72"/>
  <c r="AR175" i="72" s="1"/>
  <c r="S175" i="72"/>
  <c r="AQ175" i="72" s="1"/>
  <c r="R175" i="72"/>
  <c r="AP175" i="72" s="1"/>
  <c r="Q175" i="72"/>
  <c r="P175" i="72"/>
  <c r="O175" i="72"/>
  <c r="AM175" i="72" s="1"/>
  <c r="N175" i="72"/>
  <c r="AL175" i="72" s="1"/>
  <c r="M175" i="72"/>
  <c r="AK175" i="72" s="1"/>
  <c r="L175" i="72"/>
  <c r="AJ175" i="72" s="1"/>
  <c r="K175" i="72"/>
  <c r="AI175" i="72" s="1"/>
  <c r="J175" i="72"/>
  <c r="AH175" i="72" s="1"/>
  <c r="I175" i="72"/>
  <c r="AG175" i="72" s="1"/>
  <c r="H175" i="72"/>
  <c r="AF175" i="72" s="1"/>
  <c r="G175" i="72"/>
  <c r="AE175" i="72" s="1"/>
  <c r="F175" i="72"/>
  <c r="AD175" i="72" s="1"/>
  <c r="E175" i="72"/>
  <c r="AC175" i="72" s="1"/>
  <c r="D175" i="72"/>
  <c r="AB175" i="72" s="1"/>
  <c r="AP174" i="72"/>
  <c r="AI174" i="72"/>
  <c r="AH174" i="72"/>
  <c r="X174" i="72"/>
  <c r="AV174" i="72" s="1"/>
  <c r="W174" i="72"/>
  <c r="AU174" i="72" s="1"/>
  <c r="V174" i="72"/>
  <c r="AT174" i="72" s="1"/>
  <c r="U174" i="72"/>
  <c r="AS174" i="72" s="1"/>
  <c r="T174" i="72"/>
  <c r="AR174" i="72" s="1"/>
  <c r="S174" i="72"/>
  <c r="AQ174" i="72" s="1"/>
  <c r="R174" i="72"/>
  <c r="Q174" i="72"/>
  <c r="AO174" i="72" s="1"/>
  <c r="P174" i="72"/>
  <c r="AN174" i="72" s="1"/>
  <c r="O174" i="72"/>
  <c r="AM174" i="72" s="1"/>
  <c r="N174" i="72"/>
  <c r="AL174" i="72" s="1"/>
  <c r="M174" i="72"/>
  <c r="AK174" i="72" s="1"/>
  <c r="L174" i="72"/>
  <c r="AJ174" i="72" s="1"/>
  <c r="K174" i="72"/>
  <c r="J174" i="72"/>
  <c r="I174" i="72"/>
  <c r="AG174" i="72" s="1"/>
  <c r="H174" i="72"/>
  <c r="AF174" i="72" s="1"/>
  <c r="G174" i="72"/>
  <c r="AE174" i="72" s="1"/>
  <c r="F174" i="72"/>
  <c r="AD174" i="72" s="1"/>
  <c r="E174" i="72"/>
  <c r="AC174" i="72" s="1"/>
  <c r="D174" i="72"/>
  <c r="AB174" i="72" s="1"/>
  <c r="AS173" i="72"/>
  <c r="AR173" i="72"/>
  <c r="AJ173" i="72"/>
  <c r="AC173" i="72"/>
  <c r="AB173" i="72"/>
  <c r="X173" i="72"/>
  <c r="AV173" i="72" s="1"/>
  <c r="W173" i="72"/>
  <c r="AU173" i="72" s="1"/>
  <c r="V173" i="72"/>
  <c r="AT173" i="72" s="1"/>
  <c r="U173" i="72"/>
  <c r="T173" i="72"/>
  <c r="S173" i="72"/>
  <c r="AQ173" i="72" s="1"/>
  <c r="R173" i="72"/>
  <c r="AP173" i="72" s="1"/>
  <c r="Q173" i="72"/>
  <c r="AO173" i="72" s="1"/>
  <c r="P173" i="72"/>
  <c r="AN173" i="72" s="1"/>
  <c r="O173" i="72"/>
  <c r="AM173" i="72" s="1"/>
  <c r="N173" i="72"/>
  <c r="AL173" i="72" s="1"/>
  <c r="M173" i="72"/>
  <c r="AK173" i="72" s="1"/>
  <c r="L173" i="72"/>
  <c r="K173" i="72"/>
  <c r="AI173" i="72" s="1"/>
  <c r="J173" i="72"/>
  <c r="AH173" i="72" s="1"/>
  <c r="I173" i="72"/>
  <c r="AG173" i="72" s="1"/>
  <c r="H173" i="72"/>
  <c r="AF173" i="72" s="1"/>
  <c r="G173" i="72"/>
  <c r="AE173" i="72" s="1"/>
  <c r="F173" i="72"/>
  <c r="AD173" i="72" s="1"/>
  <c r="E173" i="72"/>
  <c r="D173" i="72"/>
  <c r="AT172" i="72"/>
  <c r="AM172" i="72"/>
  <c r="AL172" i="72"/>
  <c r="AJ172" i="72"/>
  <c r="AD172" i="72"/>
  <c r="X172" i="72"/>
  <c r="AV172" i="72" s="1"/>
  <c r="W172" i="72"/>
  <c r="AU172" i="72" s="1"/>
  <c r="V172" i="72"/>
  <c r="U172" i="72"/>
  <c r="AS172" i="72" s="1"/>
  <c r="T172" i="72"/>
  <c r="AR172" i="72" s="1"/>
  <c r="S172" i="72"/>
  <c r="AQ172" i="72" s="1"/>
  <c r="R172" i="72"/>
  <c r="AP172" i="72" s="1"/>
  <c r="Q172" i="72"/>
  <c r="AO172" i="72" s="1"/>
  <c r="P172" i="72"/>
  <c r="AN172" i="72" s="1"/>
  <c r="O172" i="72"/>
  <c r="N172" i="72"/>
  <c r="M172" i="72"/>
  <c r="AK172" i="72" s="1"/>
  <c r="L172" i="72"/>
  <c r="K172" i="72"/>
  <c r="AI172" i="72" s="1"/>
  <c r="J172" i="72"/>
  <c r="AH172" i="72" s="1"/>
  <c r="I172" i="72"/>
  <c r="AG172" i="72" s="1"/>
  <c r="H172" i="72"/>
  <c r="AF172" i="72" s="1"/>
  <c r="G172" i="72"/>
  <c r="AE172" i="72" s="1"/>
  <c r="F172" i="72"/>
  <c r="E172" i="72"/>
  <c r="AC172" i="72" s="1"/>
  <c r="D172" i="72"/>
  <c r="AB172" i="72" s="1"/>
  <c r="AV171" i="72"/>
  <c r="AT171" i="72"/>
  <c r="AN171" i="72"/>
  <c r="AG171" i="72"/>
  <c r="AF171" i="72"/>
  <c r="X171" i="72"/>
  <c r="W171" i="72"/>
  <c r="AU171" i="72" s="1"/>
  <c r="V171" i="72"/>
  <c r="U171" i="72"/>
  <c r="AS171" i="72" s="1"/>
  <c r="T171" i="72"/>
  <c r="AR171" i="72" s="1"/>
  <c r="S171" i="72"/>
  <c r="AQ171" i="72" s="1"/>
  <c r="R171" i="72"/>
  <c r="AP171" i="72" s="1"/>
  <c r="Q171" i="72"/>
  <c r="AO171" i="72" s="1"/>
  <c r="P171" i="72"/>
  <c r="O171" i="72"/>
  <c r="AM171" i="72" s="1"/>
  <c r="N171" i="72"/>
  <c r="AL171" i="72" s="1"/>
  <c r="M171" i="72"/>
  <c r="AK171" i="72" s="1"/>
  <c r="L171" i="72"/>
  <c r="AJ171" i="72" s="1"/>
  <c r="K171" i="72"/>
  <c r="AI171" i="72" s="1"/>
  <c r="J171" i="72"/>
  <c r="AH171" i="72" s="1"/>
  <c r="I171" i="72"/>
  <c r="H171" i="72"/>
  <c r="G171" i="72"/>
  <c r="AE171" i="72" s="1"/>
  <c r="F171" i="72"/>
  <c r="AD171" i="72" s="1"/>
  <c r="E171" i="72"/>
  <c r="AC171" i="72" s="1"/>
  <c r="D171" i="72"/>
  <c r="AB171" i="72" s="1"/>
  <c r="AQ170" i="72"/>
  <c r="AP170" i="72"/>
  <c r="AH170" i="72"/>
  <c r="X170" i="72"/>
  <c r="AV170" i="72" s="1"/>
  <c r="W170" i="72"/>
  <c r="AU170" i="72" s="1"/>
  <c r="V170" i="72"/>
  <c r="AT170" i="72" s="1"/>
  <c r="U170" i="72"/>
  <c r="AS170" i="72" s="1"/>
  <c r="T170" i="72"/>
  <c r="AR170" i="72" s="1"/>
  <c r="S170" i="72"/>
  <c r="R170" i="72"/>
  <c r="Q170" i="72"/>
  <c r="AO170" i="72" s="1"/>
  <c r="P170" i="72"/>
  <c r="AN170" i="72" s="1"/>
  <c r="O170" i="72"/>
  <c r="AM170" i="72" s="1"/>
  <c r="N170" i="72"/>
  <c r="AL170" i="72" s="1"/>
  <c r="M170" i="72"/>
  <c r="AK170" i="72" s="1"/>
  <c r="L170" i="72"/>
  <c r="AJ170" i="72" s="1"/>
  <c r="K170" i="72"/>
  <c r="AI170" i="72" s="1"/>
  <c r="J170" i="72"/>
  <c r="I170" i="72"/>
  <c r="AG170" i="72" s="1"/>
  <c r="H170" i="72"/>
  <c r="AF170" i="72" s="1"/>
  <c r="G170" i="72"/>
  <c r="AE170" i="72" s="1"/>
  <c r="F170" i="72"/>
  <c r="AD170" i="72" s="1"/>
  <c r="E170" i="72"/>
  <c r="AC170" i="72" s="1"/>
  <c r="D170" i="72"/>
  <c r="AB170" i="72" s="1"/>
  <c r="AR169" i="72"/>
  <c r="AK169" i="72"/>
  <c r="AJ169" i="72"/>
  <c r="AB169" i="72"/>
  <c r="X169" i="72"/>
  <c r="AV169" i="72" s="1"/>
  <c r="W169" i="72"/>
  <c r="AU169" i="72" s="1"/>
  <c r="V169" i="72"/>
  <c r="AT169" i="72" s="1"/>
  <c r="U169" i="72"/>
  <c r="AS169" i="72" s="1"/>
  <c r="T169" i="72"/>
  <c r="S169" i="72"/>
  <c r="AQ169" i="72" s="1"/>
  <c r="R169" i="72"/>
  <c r="AP169" i="72" s="1"/>
  <c r="Q169" i="72"/>
  <c r="AO169" i="72" s="1"/>
  <c r="P169" i="72"/>
  <c r="AN169" i="72" s="1"/>
  <c r="O169" i="72"/>
  <c r="AM169" i="72" s="1"/>
  <c r="N169" i="72"/>
  <c r="AL169" i="72" s="1"/>
  <c r="M169" i="72"/>
  <c r="L169" i="72"/>
  <c r="K169" i="72"/>
  <c r="AI169" i="72" s="1"/>
  <c r="J169" i="72"/>
  <c r="AH169" i="72" s="1"/>
  <c r="I169" i="72"/>
  <c r="AG169" i="72" s="1"/>
  <c r="H169" i="72"/>
  <c r="AF169" i="72" s="1"/>
  <c r="G169" i="72"/>
  <c r="AE169" i="72" s="1"/>
  <c r="F169" i="72"/>
  <c r="AD169" i="72" s="1"/>
  <c r="E169" i="72"/>
  <c r="AC169" i="72" s="1"/>
  <c r="D169" i="72"/>
  <c r="AU168" i="72"/>
  <c r="AT168" i="72"/>
  <c r="AL168" i="72"/>
  <c r="AE168" i="72"/>
  <c r="AD168" i="72"/>
  <c r="X168" i="72"/>
  <c r="AV168" i="72" s="1"/>
  <c r="W168" i="72"/>
  <c r="V168" i="72"/>
  <c r="U168" i="72"/>
  <c r="AS168" i="72" s="1"/>
  <c r="T168" i="72"/>
  <c r="AR168" i="72" s="1"/>
  <c r="S168" i="72"/>
  <c r="AQ168" i="72" s="1"/>
  <c r="R168" i="72"/>
  <c r="AP168" i="72" s="1"/>
  <c r="Q168" i="72"/>
  <c r="AO168" i="72" s="1"/>
  <c r="P168" i="72"/>
  <c r="AN168" i="72" s="1"/>
  <c r="O168" i="72"/>
  <c r="AM168" i="72" s="1"/>
  <c r="N168" i="72"/>
  <c r="M168" i="72"/>
  <c r="AK168" i="72" s="1"/>
  <c r="L168" i="72"/>
  <c r="AJ168" i="72" s="1"/>
  <c r="K168" i="72"/>
  <c r="AI168" i="72" s="1"/>
  <c r="J168" i="72"/>
  <c r="AH168" i="72" s="1"/>
  <c r="I168" i="72"/>
  <c r="AG168" i="72" s="1"/>
  <c r="H168" i="72"/>
  <c r="AF168" i="72" s="1"/>
  <c r="G168" i="72"/>
  <c r="F168" i="72"/>
  <c r="E168" i="72"/>
  <c r="AC168" i="72" s="1"/>
  <c r="D168" i="72"/>
  <c r="AB168" i="72" s="1"/>
  <c r="AV167" i="72"/>
  <c r="AO167" i="72"/>
  <c r="AN167" i="72"/>
  <c r="AF167" i="72"/>
  <c r="AC167" i="72"/>
  <c r="X167" i="72"/>
  <c r="W167" i="72"/>
  <c r="AU167" i="72" s="1"/>
  <c r="V167" i="72"/>
  <c r="AT167" i="72" s="1"/>
  <c r="U167" i="72"/>
  <c r="AS167" i="72" s="1"/>
  <c r="T167" i="72"/>
  <c r="AR167" i="72" s="1"/>
  <c r="S167" i="72"/>
  <c r="AQ167" i="72" s="1"/>
  <c r="R167" i="72"/>
  <c r="AP167" i="72" s="1"/>
  <c r="Q167" i="72"/>
  <c r="P167" i="72"/>
  <c r="O167" i="72"/>
  <c r="AM167" i="72" s="1"/>
  <c r="N167" i="72"/>
  <c r="AL167" i="72" s="1"/>
  <c r="M167" i="72"/>
  <c r="AK167" i="72" s="1"/>
  <c r="L167" i="72"/>
  <c r="AJ167" i="72" s="1"/>
  <c r="K167" i="72"/>
  <c r="AI167" i="72" s="1"/>
  <c r="J167" i="72"/>
  <c r="AH167" i="72" s="1"/>
  <c r="I167" i="72"/>
  <c r="AG167" i="72" s="1"/>
  <c r="H167" i="72"/>
  <c r="G167" i="72"/>
  <c r="AE167" i="72" s="1"/>
  <c r="F167" i="72"/>
  <c r="AD167" i="72" s="1"/>
  <c r="E167" i="72"/>
  <c r="D167" i="72"/>
  <c r="AB167" i="72" s="1"/>
  <c r="AI166" i="72"/>
  <c r="AH166" i="72"/>
  <c r="X166" i="72"/>
  <c r="AV166" i="72" s="1"/>
  <c r="W166" i="72"/>
  <c r="AU166" i="72" s="1"/>
  <c r="V166" i="72"/>
  <c r="AT166" i="72" s="1"/>
  <c r="U166" i="72"/>
  <c r="AS166" i="72" s="1"/>
  <c r="T166" i="72"/>
  <c r="AR166" i="72" s="1"/>
  <c r="S166" i="72"/>
  <c r="AQ166" i="72" s="1"/>
  <c r="R166" i="72"/>
  <c r="AP166" i="72" s="1"/>
  <c r="Q166" i="72"/>
  <c r="AO166" i="72" s="1"/>
  <c r="P166" i="72"/>
  <c r="AN166" i="72" s="1"/>
  <c r="O166" i="72"/>
  <c r="AM166" i="72" s="1"/>
  <c r="N166" i="72"/>
  <c r="AL166" i="72" s="1"/>
  <c r="M166" i="72"/>
  <c r="AK166" i="72" s="1"/>
  <c r="L166" i="72"/>
  <c r="AJ166" i="72" s="1"/>
  <c r="K166" i="72"/>
  <c r="J166" i="72"/>
  <c r="I166" i="72"/>
  <c r="AG166" i="72" s="1"/>
  <c r="H166" i="72"/>
  <c r="AF166" i="72" s="1"/>
  <c r="G166" i="72"/>
  <c r="AE166" i="72" s="1"/>
  <c r="F166" i="72"/>
  <c r="AD166" i="72" s="1"/>
  <c r="E166" i="72"/>
  <c r="AC166" i="72" s="1"/>
  <c r="D166" i="72"/>
  <c r="AB166" i="72" s="1"/>
  <c r="AS165" i="72"/>
  <c r="AR165" i="72"/>
  <c r="AJ165" i="72"/>
  <c r="AG165" i="72"/>
  <c r="AC165" i="72"/>
  <c r="AB165" i="72"/>
  <c r="X165" i="72"/>
  <c r="AV165" i="72" s="1"/>
  <c r="W165" i="72"/>
  <c r="AU165" i="72" s="1"/>
  <c r="V165" i="72"/>
  <c r="AT165" i="72" s="1"/>
  <c r="U165" i="72"/>
  <c r="T165" i="72"/>
  <c r="S165" i="72"/>
  <c r="AQ165" i="72" s="1"/>
  <c r="R165" i="72"/>
  <c r="AP165" i="72" s="1"/>
  <c r="Q165" i="72"/>
  <c r="AO165" i="72" s="1"/>
  <c r="P165" i="72"/>
  <c r="AN165" i="72" s="1"/>
  <c r="O165" i="72"/>
  <c r="AM165" i="72" s="1"/>
  <c r="N165" i="72"/>
  <c r="AL165" i="72" s="1"/>
  <c r="M165" i="72"/>
  <c r="AK165" i="72" s="1"/>
  <c r="L165" i="72"/>
  <c r="K165" i="72"/>
  <c r="AI165" i="72" s="1"/>
  <c r="J165" i="72"/>
  <c r="AH165" i="72" s="1"/>
  <c r="I165" i="72"/>
  <c r="H165" i="72"/>
  <c r="AF165" i="72" s="1"/>
  <c r="G165" i="72"/>
  <c r="AE165" i="72" s="1"/>
  <c r="F165" i="72"/>
  <c r="AD165" i="72" s="1"/>
  <c r="E165" i="72"/>
  <c r="D165" i="72"/>
  <c r="AT164" i="72"/>
  <c r="AM164" i="72"/>
  <c r="AL164" i="72"/>
  <c r="X164" i="72"/>
  <c r="AV164" i="72" s="1"/>
  <c r="W164" i="72"/>
  <c r="AU164" i="72" s="1"/>
  <c r="V164" i="72"/>
  <c r="U164" i="72"/>
  <c r="AS164" i="72" s="1"/>
  <c r="T164" i="72"/>
  <c r="AR164" i="72" s="1"/>
  <c r="S164" i="72"/>
  <c r="AQ164" i="72" s="1"/>
  <c r="R164" i="72"/>
  <c r="AP164" i="72" s="1"/>
  <c r="Q164" i="72"/>
  <c r="AO164" i="72" s="1"/>
  <c r="P164" i="72"/>
  <c r="AN164" i="72" s="1"/>
  <c r="O164" i="72"/>
  <c r="N164" i="72"/>
  <c r="M164" i="72"/>
  <c r="AK164" i="72" s="1"/>
  <c r="L164" i="72"/>
  <c r="AJ164" i="72" s="1"/>
  <c r="K164" i="72"/>
  <c r="AI164" i="72" s="1"/>
  <c r="J164" i="72"/>
  <c r="AH164" i="72" s="1"/>
  <c r="I164" i="72"/>
  <c r="AG164" i="72" s="1"/>
  <c r="H164" i="72"/>
  <c r="AF164" i="72" s="1"/>
  <c r="G164" i="72"/>
  <c r="AE164" i="72" s="1"/>
  <c r="F164" i="72"/>
  <c r="AD164" i="72" s="1"/>
  <c r="E164" i="72"/>
  <c r="AC164" i="72" s="1"/>
  <c r="D164" i="72"/>
  <c r="AB164" i="72" s="1"/>
  <c r="AV163" i="72"/>
  <c r="AG163" i="72"/>
  <c r="AF163" i="72"/>
  <c r="X163" i="72"/>
  <c r="W163" i="72"/>
  <c r="AU163" i="72" s="1"/>
  <c r="V163" i="72"/>
  <c r="AT163" i="72" s="1"/>
  <c r="U163" i="72"/>
  <c r="AS163" i="72" s="1"/>
  <c r="T163" i="72"/>
  <c r="AR163" i="72" s="1"/>
  <c r="S163" i="72"/>
  <c r="AQ163" i="72" s="1"/>
  <c r="R163" i="72"/>
  <c r="AP163" i="72" s="1"/>
  <c r="Q163" i="72"/>
  <c r="AO163" i="72" s="1"/>
  <c r="P163" i="72"/>
  <c r="AN163" i="72" s="1"/>
  <c r="O163" i="72"/>
  <c r="AM163" i="72" s="1"/>
  <c r="N163" i="72"/>
  <c r="AL163" i="72" s="1"/>
  <c r="M163" i="72"/>
  <c r="AK163" i="72" s="1"/>
  <c r="L163" i="72"/>
  <c r="AJ163" i="72" s="1"/>
  <c r="K163" i="72"/>
  <c r="AI163" i="72" s="1"/>
  <c r="J163" i="72"/>
  <c r="AH163" i="72" s="1"/>
  <c r="I163" i="72"/>
  <c r="H163" i="72"/>
  <c r="G163" i="72"/>
  <c r="AE163" i="72" s="1"/>
  <c r="F163" i="72"/>
  <c r="AD163" i="72" s="1"/>
  <c r="E163" i="72"/>
  <c r="AC163" i="72" s="1"/>
  <c r="D163" i="72"/>
  <c r="AB163" i="72" s="1"/>
  <c r="AQ162" i="72"/>
  <c r="AP162" i="72"/>
  <c r="X162" i="72"/>
  <c r="AV162" i="72" s="1"/>
  <c r="W162" i="72"/>
  <c r="AU162" i="72" s="1"/>
  <c r="V162" i="72"/>
  <c r="AT162" i="72" s="1"/>
  <c r="U162" i="72"/>
  <c r="AS162" i="72" s="1"/>
  <c r="T162" i="72"/>
  <c r="AR162" i="72" s="1"/>
  <c r="S162" i="72"/>
  <c r="R162" i="72"/>
  <c r="Q162" i="72"/>
  <c r="AO162" i="72" s="1"/>
  <c r="P162" i="72"/>
  <c r="AN162" i="72" s="1"/>
  <c r="O162" i="72"/>
  <c r="AM162" i="72" s="1"/>
  <c r="N162" i="72"/>
  <c r="AL162" i="72" s="1"/>
  <c r="M162" i="72"/>
  <c r="AK162" i="72" s="1"/>
  <c r="L162" i="72"/>
  <c r="AJ162" i="72" s="1"/>
  <c r="K162" i="72"/>
  <c r="AI162" i="72" s="1"/>
  <c r="J162" i="72"/>
  <c r="AH162" i="72" s="1"/>
  <c r="I162" i="72"/>
  <c r="AG162" i="72" s="1"/>
  <c r="H162" i="72"/>
  <c r="AF162" i="72" s="1"/>
  <c r="G162" i="72"/>
  <c r="AE162" i="72" s="1"/>
  <c r="F162" i="72"/>
  <c r="AD162" i="72" s="1"/>
  <c r="E162" i="72"/>
  <c r="AC162" i="72" s="1"/>
  <c r="D162" i="72"/>
  <c r="AB162" i="72" s="1"/>
  <c r="AO161" i="72"/>
  <c r="AK161" i="72"/>
  <c r="AJ161" i="72"/>
  <c r="AG161" i="72"/>
  <c r="X161" i="72"/>
  <c r="AV161" i="72" s="1"/>
  <c r="W161" i="72"/>
  <c r="AU161" i="72" s="1"/>
  <c r="V161" i="72"/>
  <c r="AT161" i="72" s="1"/>
  <c r="U161" i="72"/>
  <c r="AS161" i="72" s="1"/>
  <c r="T161" i="72"/>
  <c r="AR161" i="72" s="1"/>
  <c r="S161" i="72"/>
  <c r="AQ161" i="72" s="1"/>
  <c r="R161" i="72"/>
  <c r="AP161" i="72" s="1"/>
  <c r="Q161" i="72"/>
  <c r="P161" i="72"/>
  <c r="AN161" i="72" s="1"/>
  <c r="O161" i="72"/>
  <c r="AM161" i="72" s="1"/>
  <c r="N161" i="72"/>
  <c r="AL161" i="72" s="1"/>
  <c r="M161" i="72"/>
  <c r="L161" i="72"/>
  <c r="K161" i="72"/>
  <c r="AI161" i="72" s="1"/>
  <c r="J161" i="72"/>
  <c r="AH161" i="72" s="1"/>
  <c r="I161" i="72"/>
  <c r="H161" i="72"/>
  <c r="AF161" i="72" s="1"/>
  <c r="G161" i="72"/>
  <c r="AE161" i="72" s="1"/>
  <c r="F161" i="72"/>
  <c r="AD161" i="72" s="1"/>
  <c r="E161" i="72"/>
  <c r="AC161" i="72" s="1"/>
  <c r="D161" i="72"/>
  <c r="AB161" i="72" s="1"/>
  <c r="AU160" i="72"/>
  <c r="AT160" i="72"/>
  <c r="AQ160" i="72"/>
  <c r="AE160" i="72"/>
  <c r="AD160" i="72"/>
  <c r="X160" i="72"/>
  <c r="AV160" i="72" s="1"/>
  <c r="W160" i="72"/>
  <c r="V160" i="72"/>
  <c r="U160" i="72"/>
  <c r="AS160" i="72" s="1"/>
  <c r="T160" i="72"/>
  <c r="AR160" i="72" s="1"/>
  <c r="S160" i="72"/>
  <c r="R160" i="72"/>
  <c r="AP160" i="72" s="1"/>
  <c r="Q160" i="72"/>
  <c r="AO160" i="72" s="1"/>
  <c r="P160" i="72"/>
  <c r="AN160" i="72" s="1"/>
  <c r="O160" i="72"/>
  <c r="AM160" i="72" s="1"/>
  <c r="N160" i="72"/>
  <c r="AL160" i="72" s="1"/>
  <c r="M160" i="72"/>
  <c r="AK160" i="72" s="1"/>
  <c r="L160" i="72"/>
  <c r="AJ160" i="72" s="1"/>
  <c r="K160" i="72"/>
  <c r="AI160" i="72" s="1"/>
  <c r="J160" i="72"/>
  <c r="AH160" i="72" s="1"/>
  <c r="I160" i="72"/>
  <c r="AG160" i="72" s="1"/>
  <c r="H160" i="72"/>
  <c r="AF160" i="72" s="1"/>
  <c r="G160" i="72"/>
  <c r="F160" i="72"/>
  <c r="E160" i="72"/>
  <c r="AC160" i="72" s="1"/>
  <c r="D160" i="72"/>
  <c r="AB160" i="72" s="1"/>
  <c r="AO159" i="72"/>
  <c r="AN159" i="72"/>
  <c r="AK159" i="72"/>
  <c r="X159" i="72"/>
  <c r="AV159" i="72" s="1"/>
  <c r="W159" i="72"/>
  <c r="AU159" i="72" s="1"/>
  <c r="V159" i="72"/>
  <c r="AT159" i="72" s="1"/>
  <c r="U159" i="72"/>
  <c r="AS159" i="72" s="1"/>
  <c r="T159" i="72"/>
  <c r="AR159" i="72" s="1"/>
  <c r="S159" i="72"/>
  <c r="AQ159" i="72" s="1"/>
  <c r="R159" i="72"/>
  <c r="AP159" i="72" s="1"/>
  <c r="Q159" i="72"/>
  <c r="P159" i="72"/>
  <c r="O159" i="72"/>
  <c r="AM159" i="72" s="1"/>
  <c r="N159" i="72"/>
  <c r="AL159" i="72" s="1"/>
  <c r="M159" i="72"/>
  <c r="L159" i="72"/>
  <c r="AJ159" i="72" s="1"/>
  <c r="K159" i="72"/>
  <c r="AI159" i="72" s="1"/>
  <c r="J159" i="72"/>
  <c r="AH159" i="72" s="1"/>
  <c r="I159" i="72"/>
  <c r="AG159" i="72" s="1"/>
  <c r="H159" i="72"/>
  <c r="AF159" i="72" s="1"/>
  <c r="G159" i="72"/>
  <c r="AE159" i="72" s="1"/>
  <c r="F159" i="72"/>
  <c r="AD159" i="72" s="1"/>
  <c r="E159" i="72"/>
  <c r="AC159" i="72" s="1"/>
  <c r="D159" i="72"/>
  <c r="AB159" i="72" s="1"/>
  <c r="AU158" i="72"/>
  <c r="AI158" i="72"/>
  <c r="AH158" i="72"/>
  <c r="AE158" i="72"/>
  <c r="X158" i="72"/>
  <c r="AV158" i="72" s="1"/>
  <c r="W158" i="72"/>
  <c r="V158" i="72"/>
  <c r="AT158" i="72" s="1"/>
  <c r="U158" i="72"/>
  <c r="AS158" i="72" s="1"/>
  <c r="T158" i="72"/>
  <c r="AR158" i="72" s="1"/>
  <c r="S158" i="72"/>
  <c r="AQ158" i="72" s="1"/>
  <c r="R158" i="72"/>
  <c r="AP158" i="72" s="1"/>
  <c r="Q158" i="72"/>
  <c r="AO158" i="72" s="1"/>
  <c r="P158" i="72"/>
  <c r="AN158" i="72" s="1"/>
  <c r="O158" i="72"/>
  <c r="AM158" i="72" s="1"/>
  <c r="N158" i="72"/>
  <c r="AL158" i="72" s="1"/>
  <c r="M158" i="72"/>
  <c r="AK158" i="72" s="1"/>
  <c r="L158" i="72"/>
  <c r="AJ158" i="72" s="1"/>
  <c r="K158" i="72"/>
  <c r="J158" i="72"/>
  <c r="I158" i="72"/>
  <c r="AG158" i="72" s="1"/>
  <c r="H158" i="72"/>
  <c r="AF158" i="72" s="1"/>
  <c r="G158" i="72"/>
  <c r="F158" i="72"/>
  <c r="AD158" i="72" s="1"/>
  <c r="E158" i="72"/>
  <c r="AC158" i="72" s="1"/>
  <c r="D158" i="72"/>
  <c r="AB158" i="72" s="1"/>
  <c r="AS157" i="72"/>
  <c r="AR157" i="72"/>
  <c r="AO157" i="72"/>
  <c r="AC157" i="72"/>
  <c r="AB157" i="72"/>
  <c r="X157" i="72"/>
  <c r="AV157" i="72" s="1"/>
  <c r="W157" i="72"/>
  <c r="AU157" i="72" s="1"/>
  <c r="V157" i="72"/>
  <c r="AT157" i="72" s="1"/>
  <c r="U157" i="72"/>
  <c r="T157" i="72"/>
  <c r="S157" i="72"/>
  <c r="AQ157" i="72" s="1"/>
  <c r="R157" i="72"/>
  <c r="AP157" i="72" s="1"/>
  <c r="Q157" i="72"/>
  <c r="P157" i="72"/>
  <c r="AN157" i="72" s="1"/>
  <c r="O157" i="72"/>
  <c r="AM157" i="72" s="1"/>
  <c r="N157" i="72"/>
  <c r="AL157" i="72" s="1"/>
  <c r="M157" i="72"/>
  <c r="AK157" i="72" s="1"/>
  <c r="L157" i="72"/>
  <c r="AJ157" i="72" s="1"/>
  <c r="K157" i="72"/>
  <c r="AI157" i="72" s="1"/>
  <c r="J157" i="72"/>
  <c r="AH157" i="72" s="1"/>
  <c r="I157" i="72"/>
  <c r="AG157" i="72" s="1"/>
  <c r="H157" i="72"/>
  <c r="AF157" i="72" s="1"/>
  <c r="G157" i="72"/>
  <c r="AE157" i="72" s="1"/>
  <c r="F157" i="72"/>
  <c r="AD157" i="72" s="1"/>
  <c r="E157" i="72"/>
  <c r="D157" i="72"/>
  <c r="AM156" i="72"/>
  <c r="AL156" i="72"/>
  <c r="AI156" i="72"/>
  <c r="AH156" i="72"/>
  <c r="X156" i="72"/>
  <c r="AV156" i="72" s="1"/>
  <c r="W156" i="72"/>
  <c r="AU156" i="72" s="1"/>
  <c r="V156" i="72"/>
  <c r="AT156" i="72" s="1"/>
  <c r="U156" i="72"/>
  <c r="AS156" i="72" s="1"/>
  <c r="T156" i="72"/>
  <c r="S156" i="72"/>
  <c r="AQ156" i="72" s="1"/>
  <c r="R156" i="72"/>
  <c r="R180" i="72" s="1"/>
  <c r="AP180" i="72" s="1"/>
  <c r="Q156" i="72"/>
  <c r="P156" i="72"/>
  <c r="P180" i="72" s="1"/>
  <c r="AN180" i="72" s="1"/>
  <c r="O156" i="72"/>
  <c r="N156" i="72"/>
  <c r="M156" i="72"/>
  <c r="AK156" i="72" s="1"/>
  <c r="L156" i="72"/>
  <c r="AJ156" i="72" s="1"/>
  <c r="K156" i="72"/>
  <c r="J156" i="72"/>
  <c r="I156" i="72"/>
  <c r="AG156" i="72" s="1"/>
  <c r="H156" i="72"/>
  <c r="AF156" i="72" s="1"/>
  <c r="G156" i="72"/>
  <c r="AE156" i="72" s="1"/>
  <c r="F156" i="72"/>
  <c r="AD156" i="72" s="1"/>
  <c r="E156" i="72"/>
  <c r="AC156" i="72" s="1"/>
  <c r="D156" i="72"/>
  <c r="AB156" i="72" s="1"/>
  <c r="AO149" i="72"/>
  <c r="AK149" i="72"/>
  <c r="AJ149" i="72"/>
  <c r="AG149" i="72"/>
  <c r="X149" i="72"/>
  <c r="AV149" i="72" s="1"/>
  <c r="W149" i="72"/>
  <c r="AU149" i="72" s="1"/>
  <c r="V149" i="72"/>
  <c r="AT149" i="72" s="1"/>
  <c r="U149" i="72"/>
  <c r="AS149" i="72" s="1"/>
  <c r="T149" i="72"/>
  <c r="AR149" i="72" s="1"/>
  <c r="S149" i="72"/>
  <c r="AQ149" i="72" s="1"/>
  <c r="R149" i="72"/>
  <c r="AP149" i="72" s="1"/>
  <c r="Q149" i="72"/>
  <c r="P149" i="72"/>
  <c r="AN149" i="72" s="1"/>
  <c r="O149" i="72"/>
  <c r="AM149" i="72" s="1"/>
  <c r="N149" i="72"/>
  <c r="AL149" i="72" s="1"/>
  <c r="M149" i="72"/>
  <c r="L149" i="72"/>
  <c r="K149" i="72"/>
  <c r="AI149" i="72" s="1"/>
  <c r="J149" i="72"/>
  <c r="AH149" i="72" s="1"/>
  <c r="I149" i="72"/>
  <c r="H149" i="72"/>
  <c r="AF149" i="72" s="1"/>
  <c r="G149" i="72"/>
  <c r="AE149" i="72" s="1"/>
  <c r="F149" i="72"/>
  <c r="AD149" i="72" s="1"/>
  <c r="E149" i="72"/>
  <c r="AC149" i="72" s="1"/>
  <c r="D149" i="72"/>
  <c r="AB149" i="72" s="1"/>
  <c r="AU148" i="72"/>
  <c r="AT148" i="72"/>
  <c r="AQ148" i="72"/>
  <c r="AE148" i="72"/>
  <c r="AD148" i="72"/>
  <c r="X148" i="72"/>
  <c r="AV148" i="72" s="1"/>
  <c r="W148" i="72"/>
  <c r="V148" i="72"/>
  <c r="U148" i="72"/>
  <c r="AS148" i="72" s="1"/>
  <c r="T148" i="72"/>
  <c r="AR148" i="72" s="1"/>
  <c r="S148" i="72"/>
  <c r="R148" i="72"/>
  <c r="AP148" i="72" s="1"/>
  <c r="Q148" i="72"/>
  <c r="AO148" i="72" s="1"/>
  <c r="P148" i="72"/>
  <c r="AN148" i="72" s="1"/>
  <c r="O148" i="72"/>
  <c r="AM148" i="72" s="1"/>
  <c r="N148" i="72"/>
  <c r="AL148" i="72" s="1"/>
  <c r="M148" i="72"/>
  <c r="AK148" i="72" s="1"/>
  <c r="L148" i="72"/>
  <c r="AJ148" i="72" s="1"/>
  <c r="K148" i="72"/>
  <c r="AI148" i="72" s="1"/>
  <c r="J148" i="72"/>
  <c r="AH148" i="72" s="1"/>
  <c r="I148" i="72"/>
  <c r="AG148" i="72" s="1"/>
  <c r="H148" i="72"/>
  <c r="AF148" i="72" s="1"/>
  <c r="G148" i="72"/>
  <c r="F148" i="72"/>
  <c r="E148" i="72"/>
  <c r="AC148" i="72" s="1"/>
  <c r="D148" i="72"/>
  <c r="AB148" i="72" s="1"/>
  <c r="AO147" i="72"/>
  <c r="AN147" i="72"/>
  <c r="AK147" i="72"/>
  <c r="X147" i="72"/>
  <c r="AV147" i="72" s="1"/>
  <c r="W147" i="72"/>
  <c r="AU147" i="72" s="1"/>
  <c r="V147" i="72"/>
  <c r="AT147" i="72" s="1"/>
  <c r="U147" i="72"/>
  <c r="AS147" i="72" s="1"/>
  <c r="T147" i="72"/>
  <c r="AR147" i="72" s="1"/>
  <c r="S147" i="72"/>
  <c r="AQ147" i="72" s="1"/>
  <c r="R147" i="72"/>
  <c r="AP147" i="72" s="1"/>
  <c r="Q147" i="72"/>
  <c r="P147" i="72"/>
  <c r="O147" i="72"/>
  <c r="AM147" i="72" s="1"/>
  <c r="N147" i="72"/>
  <c r="AL147" i="72" s="1"/>
  <c r="M147" i="72"/>
  <c r="L147" i="72"/>
  <c r="AJ147" i="72" s="1"/>
  <c r="K147" i="72"/>
  <c r="AI147" i="72" s="1"/>
  <c r="J147" i="72"/>
  <c r="AH147" i="72" s="1"/>
  <c r="I147" i="72"/>
  <c r="AG147" i="72" s="1"/>
  <c r="H147" i="72"/>
  <c r="AF147" i="72" s="1"/>
  <c r="G147" i="72"/>
  <c r="AE147" i="72" s="1"/>
  <c r="F147" i="72"/>
  <c r="AD147" i="72" s="1"/>
  <c r="E147" i="72"/>
  <c r="AC147" i="72" s="1"/>
  <c r="D147" i="72"/>
  <c r="AB147" i="72" s="1"/>
  <c r="AU146" i="72"/>
  <c r="AM146" i="72"/>
  <c r="AI146" i="72"/>
  <c r="AH146" i="72"/>
  <c r="AE146" i="72"/>
  <c r="X146" i="72"/>
  <c r="AV146" i="72" s="1"/>
  <c r="W146" i="72"/>
  <c r="V146" i="72"/>
  <c r="AT146" i="72" s="1"/>
  <c r="U146" i="72"/>
  <c r="AS146" i="72" s="1"/>
  <c r="T146" i="72"/>
  <c r="AR146" i="72" s="1"/>
  <c r="S146" i="72"/>
  <c r="AQ146" i="72" s="1"/>
  <c r="R146" i="72"/>
  <c r="AP146" i="72" s="1"/>
  <c r="Q146" i="72"/>
  <c r="AO146" i="72" s="1"/>
  <c r="P146" i="72"/>
  <c r="AN146" i="72" s="1"/>
  <c r="O146" i="72"/>
  <c r="N146" i="72"/>
  <c r="AL146" i="72" s="1"/>
  <c r="M146" i="72"/>
  <c r="AK146" i="72" s="1"/>
  <c r="L146" i="72"/>
  <c r="AJ146" i="72" s="1"/>
  <c r="K146" i="72"/>
  <c r="J146" i="72"/>
  <c r="I146" i="72"/>
  <c r="AG146" i="72" s="1"/>
  <c r="H146" i="72"/>
  <c r="AF146" i="72" s="1"/>
  <c r="G146" i="72"/>
  <c r="F146" i="72"/>
  <c r="AD146" i="72" s="1"/>
  <c r="E146" i="72"/>
  <c r="AC146" i="72" s="1"/>
  <c r="D146" i="72"/>
  <c r="AB146" i="72" s="1"/>
  <c r="AS145" i="72"/>
  <c r="AR145" i="72"/>
  <c r="AO145" i="72"/>
  <c r="AG145" i="72"/>
  <c r="AC145" i="72"/>
  <c r="AB145" i="72"/>
  <c r="X145" i="72"/>
  <c r="AV145" i="72" s="1"/>
  <c r="W145" i="72"/>
  <c r="AU145" i="72" s="1"/>
  <c r="V145" i="72"/>
  <c r="AT145" i="72" s="1"/>
  <c r="U145" i="72"/>
  <c r="T145" i="72"/>
  <c r="S145" i="72"/>
  <c r="AQ145" i="72" s="1"/>
  <c r="R145" i="72"/>
  <c r="AP145" i="72" s="1"/>
  <c r="Q145" i="72"/>
  <c r="P145" i="72"/>
  <c r="AN145" i="72" s="1"/>
  <c r="O145" i="72"/>
  <c r="AM145" i="72" s="1"/>
  <c r="N145" i="72"/>
  <c r="AL145" i="72" s="1"/>
  <c r="M145" i="72"/>
  <c r="AK145" i="72" s="1"/>
  <c r="L145" i="72"/>
  <c r="AJ145" i="72" s="1"/>
  <c r="K145" i="72"/>
  <c r="AI145" i="72" s="1"/>
  <c r="J145" i="72"/>
  <c r="AH145" i="72" s="1"/>
  <c r="I145" i="72"/>
  <c r="H145" i="72"/>
  <c r="AF145" i="72" s="1"/>
  <c r="G145" i="72"/>
  <c r="AE145" i="72" s="1"/>
  <c r="F145" i="72"/>
  <c r="AD145" i="72" s="1"/>
  <c r="E145" i="72"/>
  <c r="D145" i="72"/>
  <c r="AQ144" i="72"/>
  <c r="AP144" i="72"/>
  <c r="AM144" i="72"/>
  <c r="AL144" i="72"/>
  <c r="AI144" i="72"/>
  <c r="X144" i="72"/>
  <c r="AV144" i="72" s="1"/>
  <c r="W144" i="72"/>
  <c r="AU144" i="72" s="1"/>
  <c r="V144" i="72"/>
  <c r="AT144" i="72" s="1"/>
  <c r="U144" i="72"/>
  <c r="AS144" i="72" s="1"/>
  <c r="T144" i="72"/>
  <c r="AR144" i="72" s="1"/>
  <c r="S144" i="72"/>
  <c r="R144" i="72"/>
  <c r="Q144" i="72"/>
  <c r="AO144" i="72" s="1"/>
  <c r="P144" i="72"/>
  <c r="AN144" i="72" s="1"/>
  <c r="O144" i="72"/>
  <c r="N144" i="72"/>
  <c r="M144" i="72"/>
  <c r="AK144" i="72" s="1"/>
  <c r="L144" i="72"/>
  <c r="AJ144" i="72" s="1"/>
  <c r="K144" i="72"/>
  <c r="J144" i="72"/>
  <c r="AH144" i="72" s="1"/>
  <c r="I144" i="72"/>
  <c r="AG144" i="72" s="1"/>
  <c r="H144" i="72"/>
  <c r="AF144" i="72" s="1"/>
  <c r="G144" i="72"/>
  <c r="AE144" i="72" s="1"/>
  <c r="F144" i="72"/>
  <c r="AD144" i="72" s="1"/>
  <c r="E144" i="72"/>
  <c r="AC144" i="72" s="1"/>
  <c r="D144" i="72"/>
  <c r="AB144" i="72" s="1"/>
  <c r="AV143" i="72"/>
  <c r="AS143" i="72"/>
  <c r="AJ143" i="72"/>
  <c r="AG143" i="72"/>
  <c r="AF143" i="72"/>
  <c r="AC143" i="72"/>
  <c r="X143" i="72"/>
  <c r="W143" i="72"/>
  <c r="AU143" i="72" s="1"/>
  <c r="V143" i="72"/>
  <c r="AT143" i="72" s="1"/>
  <c r="U143" i="72"/>
  <c r="T143" i="72"/>
  <c r="AR143" i="72" s="1"/>
  <c r="S143" i="72"/>
  <c r="AQ143" i="72" s="1"/>
  <c r="R143" i="72"/>
  <c r="AP143" i="72" s="1"/>
  <c r="Q143" i="72"/>
  <c r="AO143" i="72" s="1"/>
  <c r="P143" i="72"/>
  <c r="AN143" i="72" s="1"/>
  <c r="O143" i="72"/>
  <c r="AM143" i="72" s="1"/>
  <c r="N143" i="72"/>
  <c r="AL143" i="72" s="1"/>
  <c r="M143" i="72"/>
  <c r="AK143" i="72" s="1"/>
  <c r="L143" i="72"/>
  <c r="K143" i="72"/>
  <c r="AI143" i="72" s="1"/>
  <c r="J143" i="72"/>
  <c r="AH143" i="72" s="1"/>
  <c r="I143" i="72"/>
  <c r="H143" i="72"/>
  <c r="G143" i="72"/>
  <c r="AE143" i="72" s="1"/>
  <c r="F143" i="72"/>
  <c r="AD143" i="72" s="1"/>
  <c r="E143" i="72"/>
  <c r="D143" i="72"/>
  <c r="AB143" i="72" s="1"/>
  <c r="AT142" i="72"/>
  <c r="AQ142" i="72"/>
  <c r="AP142" i="72"/>
  <c r="AM142" i="72"/>
  <c r="AD142" i="72"/>
  <c r="X142" i="72"/>
  <c r="AV142" i="72" s="1"/>
  <c r="W142" i="72"/>
  <c r="AU142" i="72" s="1"/>
  <c r="V142" i="72"/>
  <c r="U142" i="72"/>
  <c r="AS142" i="72" s="1"/>
  <c r="T142" i="72"/>
  <c r="AR142" i="72" s="1"/>
  <c r="S142" i="72"/>
  <c r="R142" i="72"/>
  <c r="Q142" i="72"/>
  <c r="AO142" i="72" s="1"/>
  <c r="P142" i="72"/>
  <c r="AN142" i="72" s="1"/>
  <c r="O142" i="72"/>
  <c r="N142" i="72"/>
  <c r="AL142" i="72" s="1"/>
  <c r="M142" i="72"/>
  <c r="AK142" i="72" s="1"/>
  <c r="L142" i="72"/>
  <c r="AJ142" i="72" s="1"/>
  <c r="K142" i="72"/>
  <c r="AI142" i="72" s="1"/>
  <c r="J142" i="72"/>
  <c r="AH142" i="72" s="1"/>
  <c r="I142" i="72"/>
  <c r="AG142" i="72" s="1"/>
  <c r="H142" i="72"/>
  <c r="AF142" i="72" s="1"/>
  <c r="G142" i="72"/>
  <c r="AE142" i="72" s="1"/>
  <c r="F142" i="72"/>
  <c r="E142" i="72"/>
  <c r="AC142" i="72" s="1"/>
  <c r="D142" i="72"/>
  <c r="AB142" i="72" s="1"/>
  <c r="AN141" i="72"/>
  <c r="AK141" i="72"/>
  <c r="AJ141" i="72"/>
  <c r="AG141" i="72"/>
  <c r="X141" i="72"/>
  <c r="AV141" i="72" s="1"/>
  <c r="W141" i="72"/>
  <c r="AU141" i="72" s="1"/>
  <c r="V141" i="72"/>
  <c r="AT141" i="72" s="1"/>
  <c r="U141" i="72"/>
  <c r="AS141" i="72" s="1"/>
  <c r="T141" i="72"/>
  <c r="AR141" i="72" s="1"/>
  <c r="S141" i="72"/>
  <c r="AQ141" i="72" s="1"/>
  <c r="R141" i="72"/>
  <c r="AP141" i="72" s="1"/>
  <c r="Q141" i="72"/>
  <c r="AO141" i="72" s="1"/>
  <c r="P141" i="72"/>
  <c r="O141" i="72"/>
  <c r="AM141" i="72" s="1"/>
  <c r="N141" i="72"/>
  <c r="AL141" i="72" s="1"/>
  <c r="M141" i="72"/>
  <c r="L141" i="72"/>
  <c r="K141" i="72"/>
  <c r="AI141" i="72" s="1"/>
  <c r="J141" i="72"/>
  <c r="AH141" i="72" s="1"/>
  <c r="I141" i="72"/>
  <c r="H141" i="72"/>
  <c r="AF141" i="72" s="1"/>
  <c r="G141" i="72"/>
  <c r="AE141" i="72" s="1"/>
  <c r="F141" i="72"/>
  <c r="AD141" i="72" s="1"/>
  <c r="E141" i="72"/>
  <c r="AC141" i="72" s="1"/>
  <c r="D141" i="72"/>
  <c r="AB141" i="72" s="1"/>
  <c r="AU140" i="72"/>
  <c r="AT140" i="72"/>
  <c r="AQ140" i="72"/>
  <c r="AH140" i="72"/>
  <c r="AE140" i="72"/>
  <c r="AD140" i="72"/>
  <c r="X140" i="72"/>
  <c r="AV140" i="72" s="1"/>
  <c r="W140" i="72"/>
  <c r="V140" i="72"/>
  <c r="U140" i="72"/>
  <c r="AS140" i="72" s="1"/>
  <c r="T140" i="72"/>
  <c r="AR140" i="72" s="1"/>
  <c r="S140" i="72"/>
  <c r="R140" i="72"/>
  <c r="AP140" i="72" s="1"/>
  <c r="Q140" i="72"/>
  <c r="AO140" i="72" s="1"/>
  <c r="P140" i="72"/>
  <c r="AN140" i="72" s="1"/>
  <c r="O140" i="72"/>
  <c r="AM140" i="72" s="1"/>
  <c r="N140" i="72"/>
  <c r="AL140" i="72" s="1"/>
  <c r="M140" i="72"/>
  <c r="AK140" i="72" s="1"/>
  <c r="L140" i="72"/>
  <c r="AJ140" i="72" s="1"/>
  <c r="K140" i="72"/>
  <c r="AI140" i="72" s="1"/>
  <c r="J140" i="72"/>
  <c r="I140" i="72"/>
  <c r="AG140" i="72" s="1"/>
  <c r="H140" i="72"/>
  <c r="AF140" i="72" s="1"/>
  <c r="G140" i="72"/>
  <c r="F140" i="72"/>
  <c r="E140" i="72"/>
  <c r="AC140" i="72" s="1"/>
  <c r="D140" i="72"/>
  <c r="AB140" i="72" s="1"/>
  <c r="AS139" i="72"/>
  <c r="AR139" i="72"/>
  <c r="AO139" i="72"/>
  <c r="AN139" i="72"/>
  <c r="AK139" i="72"/>
  <c r="AC139" i="72"/>
  <c r="AB139" i="72"/>
  <c r="X139" i="72"/>
  <c r="AV139" i="72" s="1"/>
  <c r="W139" i="72"/>
  <c r="AU139" i="72" s="1"/>
  <c r="V139" i="72"/>
  <c r="AT139" i="72" s="1"/>
  <c r="U139" i="72"/>
  <c r="T139" i="72"/>
  <c r="S139" i="72"/>
  <c r="AQ139" i="72" s="1"/>
  <c r="R139" i="72"/>
  <c r="AP139" i="72" s="1"/>
  <c r="Q139" i="72"/>
  <c r="P139" i="72"/>
  <c r="O139" i="72"/>
  <c r="AM139" i="72" s="1"/>
  <c r="N139" i="72"/>
  <c r="AL139" i="72" s="1"/>
  <c r="M139" i="72"/>
  <c r="L139" i="72"/>
  <c r="AJ139" i="72" s="1"/>
  <c r="K139" i="72"/>
  <c r="AI139" i="72" s="1"/>
  <c r="J139" i="72"/>
  <c r="AH139" i="72" s="1"/>
  <c r="I139" i="72"/>
  <c r="AG139" i="72" s="1"/>
  <c r="H139" i="72"/>
  <c r="AF139" i="72" s="1"/>
  <c r="G139" i="72"/>
  <c r="AE139" i="72" s="1"/>
  <c r="F139" i="72"/>
  <c r="AD139" i="72" s="1"/>
  <c r="E139" i="72"/>
  <c r="D139" i="72"/>
  <c r="AU138" i="72"/>
  <c r="AL138" i="72"/>
  <c r="AI138" i="72"/>
  <c r="AH138" i="72"/>
  <c r="AE138" i="72"/>
  <c r="X138" i="72"/>
  <c r="AV138" i="72" s="1"/>
  <c r="W138" i="72"/>
  <c r="V138" i="72"/>
  <c r="AT138" i="72" s="1"/>
  <c r="U138" i="72"/>
  <c r="AS138" i="72" s="1"/>
  <c r="T138" i="72"/>
  <c r="AR138" i="72" s="1"/>
  <c r="S138" i="72"/>
  <c r="AQ138" i="72" s="1"/>
  <c r="R138" i="72"/>
  <c r="AP138" i="72" s="1"/>
  <c r="Q138" i="72"/>
  <c r="AO138" i="72" s="1"/>
  <c r="P138" i="72"/>
  <c r="AN138" i="72" s="1"/>
  <c r="O138" i="72"/>
  <c r="AM138" i="72" s="1"/>
  <c r="N138" i="72"/>
  <c r="M138" i="72"/>
  <c r="AK138" i="72" s="1"/>
  <c r="L138" i="72"/>
  <c r="AJ138" i="72" s="1"/>
  <c r="K138" i="72"/>
  <c r="J138" i="72"/>
  <c r="I138" i="72"/>
  <c r="AG138" i="72" s="1"/>
  <c r="H138" i="72"/>
  <c r="AF138" i="72" s="1"/>
  <c r="G138" i="72"/>
  <c r="F138" i="72"/>
  <c r="AD138" i="72" s="1"/>
  <c r="E138" i="72"/>
  <c r="AC138" i="72" s="1"/>
  <c r="D138" i="72"/>
  <c r="AB138" i="72" s="1"/>
  <c r="AV137" i="72"/>
  <c r="AS137" i="72"/>
  <c r="AR137" i="72"/>
  <c r="AO137" i="72"/>
  <c r="AF137" i="72"/>
  <c r="AC137" i="72"/>
  <c r="AB137" i="72"/>
  <c r="X137" i="72"/>
  <c r="W137" i="72"/>
  <c r="AU137" i="72" s="1"/>
  <c r="V137" i="72"/>
  <c r="AT137" i="72" s="1"/>
  <c r="U137" i="72"/>
  <c r="T137" i="72"/>
  <c r="S137" i="72"/>
  <c r="AQ137" i="72" s="1"/>
  <c r="R137" i="72"/>
  <c r="AP137" i="72" s="1"/>
  <c r="Q137" i="72"/>
  <c r="P137" i="72"/>
  <c r="AN137" i="72" s="1"/>
  <c r="O137" i="72"/>
  <c r="AM137" i="72" s="1"/>
  <c r="N137" i="72"/>
  <c r="AL137" i="72" s="1"/>
  <c r="M137" i="72"/>
  <c r="AK137" i="72" s="1"/>
  <c r="L137" i="72"/>
  <c r="AJ137" i="72" s="1"/>
  <c r="K137" i="72"/>
  <c r="AI137" i="72" s="1"/>
  <c r="J137" i="72"/>
  <c r="AH137" i="72" s="1"/>
  <c r="I137" i="72"/>
  <c r="AG137" i="72" s="1"/>
  <c r="H137" i="72"/>
  <c r="G137" i="72"/>
  <c r="AE137" i="72" s="1"/>
  <c r="F137" i="72"/>
  <c r="AD137" i="72" s="1"/>
  <c r="E137" i="72"/>
  <c r="D137" i="72"/>
  <c r="AQ136" i="72"/>
  <c r="AP136" i="72"/>
  <c r="AM136" i="72"/>
  <c r="AL136" i="72"/>
  <c r="AI136" i="72"/>
  <c r="X136" i="72"/>
  <c r="AV136" i="72" s="1"/>
  <c r="W136" i="72"/>
  <c r="AU136" i="72" s="1"/>
  <c r="V136" i="72"/>
  <c r="AT136" i="72" s="1"/>
  <c r="U136" i="72"/>
  <c r="AS136" i="72" s="1"/>
  <c r="T136" i="72"/>
  <c r="AR136" i="72" s="1"/>
  <c r="S136" i="72"/>
  <c r="R136" i="72"/>
  <c r="Q136" i="72"/>
  <c r="AO136" i="72" s="1"/>
  <c r="P136" i="72"/>
  <c r="AN136" i="72" s="1"/>
  <c r="O136" i="72"/>
  <c r="N136" i="72"/>
  <c r="M136" i="72"/>
  <c r="AK136" i="72" s="1"/>
  <c r="L136" i="72"/>
  <c r="AJ136" i="72" s="1"/>
  <c r="K136" i="72"/>
  <c r="J136" i="72"/>
  <c r="AH136" i="72" s="1"/>
  <c r="I136" i="72"/>
  <c r="AG136" i="72" s="1"/>
  <c r="H136" i="72"/>
  <c r="AF136" i="72" s="1"/>
  <c r="G136" i="72"/>
  <c r="AE136" i="72" s="1"/>
  <c r="F136" i="72"/>
  <c r="AD136" i="72" s="1"/>
  <c r="E136" i="72"/>
  <c r="AC136" i="72" s="1"/>
  <c r="D136" i="72"/>
  <c r="AB136" i="72" s="1"/>
  <c r="AV135" i="72"/>
  <c r="AS135" i="72"/>
  <c r="X135" i="72"/>
  <c r="W135" i="72"/>
  <c r="AU135" i="72" s="1"/>
  <c r="V135" i="72"/>
  <c r="AT135" i="72" s="1"/>
  <c r="U135" i="72"/>
  <c r="T135" i="72"/>
  <c r="AR135" i="72" s="1"/>
  <c r="S135" i="72"/>
  <c r="AQ135" i="72" s="1"/>
  <c r="R135" i="72"/>
  <c r="AP135" i="72" s="1"/>
  <c r="Q135" i="72"/>
  <c r="AO135" i="72" s="1"/>
  <c r="P135" i="72"/>
  <c r="AN135" i="72" s="1"/>
  <c r="O135" i="72"/>
  <c r="AM135" i="72" s="1"/>
  <c r="N135" i="72"/>
  <c r="AL135" i="72" s="1"/>
  <c r="M135" i="72"/>
  <c r="AK135" i="72" s="1"/>
  <c r="L135" i="72"/>
  <c r="AJ135" i="72" s="1"/>
  <c r="K135" i="72"/>
  <c r="AI135" i="72" s="1"/>
  <c r="J135" i="72"/>
  <c r="AH135" i="72" s="1"/>
  <c r="I135" i="72"/>
  <c r="AG135" i="72" s="1"/>
  <c r="H135" i="72"/>
  <c r="AF135" i="72" s="1"/>
  <c r="G135" i="72"/>
  <c r="AE135" i="72" s="1"/>
  <c r="F135" i="72"/>
  <c r="AD135" i="72" s="1"/>
  <c r="E135" i="72"/>
  <c r="AC135" i="72" s="1"/>
  <c r="D135" i="72"/>
  <c r="AB135" i="72" s="1"/>
  <c r="AN134" i="72"/>
  <c r="AL134" i="72"/>
  <c r="AK134" i="72"/>
  <c r="AJ134" i="72"/>
  <c r="AI134" i="72"/>
  <c r="AH134" i="72"/>
  <c r="X134" i="72"/>
  <c r="AV134" i="72" s="1"/>
  <c r="W134" i="72"/>
  <c r="AU134" i="72" s="1"/>
  <c r="V134" i="72"/>
  <c r="AT134" i="72" s="1"/>
  <c r="U134" i="72"/>
  <c r="AS134" i="72" s="1"/>
  <c r="T134" i="72"/>
  <c r="AR134" i="72" s="1"/>
  <c r="S134" i="72"/>
  <c r="AQ134" i="72" s="1"/>
  <c r="R134" i="72"/>
  <c r="AP134" i="72" s="1"/>
  <c r="Q134" i="72"/>
  <c r="AO134" i="72" s="1"/>
  <c r="P134" i="72"/>
  <c r="O134" i="72"/>
  <c r="AM134" i="72" s="1"/>
  <c r="N134" i="72"/>
  <c r="M134" i="72"/>
  <c r="L134" i="72"/>
  <c r="K134" i="72"/>
  <c r="J134" i="72"/>
  <c r="I134" i="72"/>
  <c r="AG134" i="72" s="1"/>
  <c r="H134" i="72"/>
  <c r="AF134" i="72" s="1"/>
  <c r="G134" i="72"/>
  <c r="AE134" i="72" s="1"/>
  <c r="F134" i="72"/>
  <c r="AD134" i="72" s="1"/>
  <c r="E134" i="72"/>
  <c r="AC134" i="72" s="1"/>
  <c r="D134" i="72"/>
  <c r="AB134" i="72" s="1"/>
  <c r="AV133" i="72"/>
  <c r="AU133" i="72"/>
  <c r="AT133" i="72"/>
  <c r="AS133" i="72"/>
  <c r="AR133" i="72"/>
  <c r="AH133" i="72"/>
  <c r="AF133" i="72"/>
  <c r="AE133" i="72"/>
  <c r="AD133" i="72"/>
  <c r="AC133" i="72"/>
  <c r="AB133" i="72"/>
  <c r="X133" i="72"/>
  <c r="W133" i="72"/>
  <c r="V133" i="72"/>
  <c r="U133" i="72"/>
  <c r="T133" i="72"/>
  <c r="S133" i="72"/>
  <c r="AQ133" i="72" s="1"/>
  <c r="R133" i="72"/>
  <c r="AP133" i="72" s="1"/>
  <c r="Q133" i="72"/>
  <c r="AO133" i="72" s="1"/>
  <c r="P133" i="72"/>
  <c r="AN133" i="72" s="1"/>
  <c r="O133" i="72"/>
  <c r="AM133" i="72" s="1"/>
  <c r="N133" i="72"/>
  <c r="AL133" i="72" s="1"/>
  <c r="M133" i="72"/>
  <c r="AK133" i="72" s="1"/>
  <c r="L133" i="72"/>
  <c r="AJ133" i="72" s="1"/>
  <c r="K133" i="72"/>
  <c r="AI133" i="72" s="1"/>
  <c r="J133" i="72"/>
  <c r="I133" i="72"/>
  <c r="AG133" i="72" s="1"/>
  <c r="H133" i="72"/>
  <c r="G133" i="72"/>
  <c r="F133" i="72"/>
  <c r="E133" i="72"/>
  <c r="D133" i="72"/>
  <c r="AR132" i="72"/>
  <c r="AP132" i="72"/>
  <c r="AO132" i="72"/>
  <c r="AN132" i="72"/>
  <c r="AM132" i="72"/>
  <c r="AL132" i="72"/>
  <c r="AB132" i="72"/>
  <c r="X132" i="72"/>
  <c r="AV132" i="72" s="1"/>
  <c r="W132" i="72"/>
  <c r="AU132" i="72" s="1"/>
  <c r="V132" i="72"/>
  <c r="AT132" i="72" s="1"/>
  <c r="U132" i="72"/>
  <c r="AS132" i="72" s="1"/>
  <c r="T132" i="72"/>
  <c r="S132" i="72"/>
  <c r="AQ132" i="72" s="1"/>
  <c r="R132" i="72"/>
  <c r="Q132" i="72"/>
  <c r="P132" i="72"/>
  <c r="O132" i="72"/>
  <c r="N132" i="72"/>
  <c r="M132" i="72"/>
  <c r="AK132" i="72" s="1"/>
  <c r="L132" i="72"/>
  <c r="AJ132" i="72" s="1"/>
  <c r="K132" i="72"/>
  <c r="AI132" i="72" s="1"/>
  <c r="J132" i="72"/>
  <c r="AH132" i="72" s="1"/>
  <c r="I132" i="72"/>
  <c r="AG132" i="72" s="1"/>
  <c r="H132" i="72"/>
  <c r="AF132" i="72" s="1"/>
  <c r="G132" i="72"/>
  <c r="AE132" i="72" s="1"/>
  <c r="F132" i="72"/>
  <c r="AD132" i="72" s="1"/>
  <c r="E132" i="72"/>
  <c r="AC132" i="72" s="1"/>
  <c r="D132" i="72"/>
  <c r="AV131" i="72"/>
  <c r="AL131" i="72"/>
  <c r="AJ131" i="72"/>
  <c r="AI131" i="72"/>
  <c r="AH131" i="72"/>
  <c r="AG131" i="72"/>
  <c r="AF131" i="72"/>
  <c r="X131" i="72"/>
  <c r="W131" i="72"/>
  <c r="AU131" i="72" s="1"/>
  <c r="V131" i="72"/>
  <c r="AT131" i="72" s="1"/>
  <c r="U131" i="72"/>
  <c r="AS131" i="72" s="1"/>
  <c r="T131" i="72"/>
  <c r="AR131" i="72" s="1"/>
  <c r="S131" i="72"/>
  <c r="AQ131" i="72" s="1"/>
  <c r="R131" i="72"/>
  <c r="AP131" i="72" s="1"/>
  <c r="Q131" i="72"/>
  <c r="AO131" i="72" s="1"/>
  <c r="P131" i="72"/>
  <c r="AN131" i="72" s="1"/>
  <c r="O131" i="72"/>
  <c r="AM131" i="72" s="1"/>
  <c r="N131" i="72"/>
  <c r="M131" i="72"/>
  <c r="AK131" i="72" s="1"/>
  <c r="L131" i="72"/>
  <c r="K131" i="72"/>
  <c r="J131" i="72"/>
  <c r="I131" i="72"/>
  <c r="H131" i="72"/>
  <c r="G131" i="72"/>
  <c r="AE131" i="72" s="1"/>
  <c r="F131" i="72"/>
  <c r="AD131" i="72" s="1"/>
  <c r="E131" i="72"/>
  <c r="AC131" i="72" s="1"/>
  <c r="D131" i="72"/>
  <c r="AB131" i="72" s="1"/>
  <c r="AV130" i="72"/>
  <c r="AT130" i="72"/>
  <c r="AS130" i="72"/>
  <c r="AR130" i="72"/>
  <c r="AQ130" i="72"/>
  <c r="AP130" i="72"/>
  <c r="AF130" i="72"/>
  <c r="AD130" i="72"/>
  <c r="AC130" i="72"/>
  <c r="AB130" i="72"/>
  <c r="X130" i="72"/>
  <c r="W130" i="72"/>
  <c r="AU130" i="72" s="1"/>
  <c r="V130" i="72"/>
  <c r="U130" i="72"/>
  <c r="T130" i="72"/>
  <c r="S130" i="72"/>
  <c r="R130" i="72"/>
  <c r="Q130" i="72"/>
  <c r="AO130" i="72" s="1"/>
  <c r="P130" i="72"/>
  <c r="AN130" i="72" s="1"/>
  <c r="O130" i="72"/>
  <c r="AM130" i="72" s="1"/>
  <c r="N130" i="72"/>
  <c r="AL130" i="72" s="1"/>
  <c r="M130" i="72"/>
  <c r="AK130" i="72" s="1"/>
  <c r="L130" i="72"/>
  <c r="AJ130" i="72" s="1"/>
  <c r="K130" i="72"/>
  <c r="AI130" i="72" s="1"/>
  <c r="J130" i="72"/>
  <c r="AH130" i="72" s="1"/>
  <c r="I130" i="72"/>
  <c r="AG130" i="72" s="1"/>
  <c r="H130" i="72"/>
  <c r="G130" i="72"/>
  <c r="AE130" i="72" s="1"/>
  <c r="F130" i="72"/>
  <c r="E130" i="72"/>
  <c r="D130" i="72"/>
  <c r="AP129" i="72"/>
  <c r="AN129" i="72"/>
  <c r="AM129" i="72"/>
  <c r="AL129" i="72"/>
  <c r="AK129" i="72"/>
  <c r="AJ129" i="72"/>
  <c r="X129" i="72"/>
  <c r="AV129" i="72" s="1"/>
  <c r="W129" i="72"/>
  <c r="AU129" i="72" s="1"/>
  <c r="V129" i="72"/>
  <c r="AT129" i="72" s="1"/>
  <c r="U129" i="72"/>
  <c r="AS129" i="72" s="1"/>
  <c r="T129" i="72"/>
  <c r="AR129" i="72" s="1"/>
  <c r="S129" i="72"/>
  <c r="AQ129" i="72" s="1"/>
  <c r="R129" i="72"/>
  <c r="Q129" i="72"/>
  <c r="AO129" i="72" s="1"/>
  <c r="P129" i="72"/>
  <c r="O129" i="72"/>
  <c r="N129" i="72"/>
  <c r="M129" i="72"/>
  <c r="L129" i="72"/>
  <c r="K129" i="72"/>
  <c r="AI129" i="72" s="1"/>
  <c r="J129" i="72"/>
  <c r="AH129" i="72" s="1"/>
  <c r="I129" i="72"/>
  <c r="AG129" i="72" s="1"/>
  <c r="H129" i="72"/>
  <c r="AF129" i="72" s="1"/>
  <c r="G129" i="72"/>
  <c r="AE129" i="72" s="1"/>
  <c r="F129" i="72"/>
  <c r="AD129" i="72" s="1"/>
  <c r="E129" i="72"/>
  <c r="AC129" i="72" s="1"/>
  <c r="D129" i="72"/>
  <c r="AB129" i="72" s="1"/>
  <c r="AV128" i="72"/>
  <c r="AU128" i="72"/>
  <c r="AT128" i="72"/>
  <c r="AJ128" i="72"/>
  <c r="AH128" i="72"/>
  <c r="AG128" i="72"/>
  <c r="AF128" i="72"/>
  <c r="AE128" i="72"/>
  <c r="AD128" i="72"/>
  <c r="X128" i="72"/>
  <c r="W128" i="72"/>
  <c r="V128" i="72"/>
  <c r="U128" i="72"/>
  <c r="AS128" i="72" s="1"/>
  <c r="T128" i="72"/>
  <c r="AR128" i="72" s="1"/>
  <c r="S128" i="72"/>
  <c r="AQ128" i="72" s="1"/>
  <c r="R128" i="72"/>
  <c r="AP128" i="72" s="1"/>
  <c r="Q128" i="72"/>
  <c r="AO128" i="72" s="1"/>
  <c r="P128" i="72"/>
  <c r="AN128" i="72" s="1"/>
  <c r="O128" i="72"/>
  <c r="AM128" i="72" s="1"/>
  <c r="N128" i="72"/>
  <c r="AL128" i="72" s="1"/>
  <c r="M128" i="72"/>
  <c r="AK128" i="72" s="1"/>
  <c r="L128" i="72"/>
  <c r="K128" i="72"/>
  <c r="AI128" i="72" s="1"/>
  <c r="J128" i="72"/>
  <c r="I128" i="72"/>
  <c r="H128" i="72"/>
  <c r="G128" i="72"/>
  <c r="F128" i="72"/>
  <c r="E128" i="72"/>
  <c r="AC128" i="72" s="1"/>
  <c r="D128" i="72"/>
  <c r="AB128" i="72" s="1"/>
  <c r="AT127" i="72"/>
  <c r="AR127" i="72"/>
  <c r="AQ127" i="72"/>
  <c r="AP127" i="72"/>
  <c r="AO127" i="72"/>
  <c r="AN127" i="72"/>
  <c r="AD127" i="72"/>
  <c r="AB127" i="72"/>
  <c r="X127" i="72"/>
  <c r="AV127" i="72" s="1"/>
  <c r="W127" i="72"/>
  <c r="AU127" i="72" s="1"/>
  <c r="V127" i="72"/>
  <c r="U127" i="72"/>
  <c r="AS127" i="72" s="1"/>
  <c r="T127" i="72"/>
  <c r="S127" i="72"/>
  <c r="R127" i="72"/>
  <c r="Q127" i="72"/>
  <c r="P127" i="72"/>
  <c r="O127" i="72"/>
  <c r="AM127" i="72" s="1"/>
  <c r="N127" i="72"/>
  <c r="AL127" i="72" s="1"/>
  <c r="M127" i="72"/>
  <c r="AK127" i="72" s="1"/>
  <c r="L127" i="72"/>
  <c r="AJ127" i="72" s="1"/>
  <c r="K127" i="72"/>
  <c r="AI127" i="72" s="1"/>
  <c r="J127" i="72"/>
  <c r="AH127" i="72" s="1"/>
  <c r="I127" i="72"/>
  <c r="AG127" i="72" s="1"/>
  <c r="H127" i="72"/>
  <c r="AF127" i="72" s="1"/>
  <c r="G127" i="72"/>
  <c r="AE127" i="72" s="1"/>
  <c r="F127" i="72"/>
  <c r="E127" i="72"/>
  <c r="AC127" i="72" s="1"/>
  <c r="D127" i="72"/>
  <c r="AN126" i="72"/>
  <c r="AL126" i="72"/>
  <c r="AK126" i="72"/>
  <c r="AJ126" i="72"/>
  <c r="AI126" i="72"/>
  <c r="AH126" i="72"/>
  <c r="X126" i="72"/>
  <c r="AV126" i="72" s="1"/>
  <c r="W126" i="72"/>
  <c r="AU126" i="72" s="1"/>
  <c r="V126" i="72"/>
  <c r="U126" i="72"/>
  <c r="T126" i="72"/>
  <c r="S126" i="72"/>
  <c r="R126" i="72"/>
  <c r="Q126" i="72"/>
  <c r="P126" i="72"/>
  <c r="O126" i="72"/>
  <c r="N126" i="72"/>
  <c r="M126" i="72"/>
  <c r="L126" i="72"/>
  <c r="L150" i="72" s="1"/>
  <c r="AJ150" i="72" s="1"/>
  <c r="K126" i="72"/>
  <c r="J126" i="72"/>
  <c r="I126" i="72"/>
  <c r="H126" i="72"/>
  <c r="AF126" i="72" s="1"/>
  <c r="G126" i="72"/>
  <c r="AE126" i="72" s="1"/>
  <c r="F126" i="72"/>
  <c r="E126" i="72"/>
  <c r="D126" i="72"/>
  <c r="AB119" i="72"/>
  <c r="AB117" i="72"/>
  <c r="AB116" i="72"/>
  <c r="AB114" i="72"/>
  <c r="AB113" i="72"/>
  <c r="AB112" i="72"/>
  <c r="AB111" i="72"/>
  <c r="AB110" i="72"/>
  <c r="AB109" i="72"/>
  <c r="AB108" i="72"/>
  <c r="AB107" i="72"/>
  <c r="AB106" i="72"/>
  <c r="AB105" i="72"/>
  <c r="AB103" i="72"/>
  <c r="AB101" i="72"/>
  <c r="AB100" i="72"/>
  <c r="AB98" i="72"/>
  <c r="AB97" i="72"/>
  <c r="AB96" i="72"/>
  <c r="AF95" i="72"/>
  <c r="AG95" i="72" s="1"/>
  <c r="AH95" i="72" s="1"/>
  <c r="AI95" i="72" s="1"/>
  <c r="AJ95" i="72" s="1"/>
  <c r="AK95" i="72" s="1"/>
  <c r="AL95" i="72" s="1"/>
  <c r="AM95" i="72" s="1"/>
  <c r="AN95" i="72" s="1"/>
  <c r="AO95" i="72" s="1"/>
  <c r="AP95" i="72" s="1"/>
  <c r="AQ95" i="72" s="1"/>
  <c r="AR95" i="72" s="1"/>
  <c r="AS95" i="72" s="1"/>
  <c r="AT95" i="72" s="1"/>
  <c r="AU95" i="72" s="1"/>
  <c r="AV95" i="72" s="1"/>
  <c r="AB89" i="72"/>
  <c r="AB88" i="72"/>
  <c r="AB87" i="72"/>
  <c r="AB86" i="72"/>
  <c r="AB85" i="72"/>
  <c r="AB84" i="72"/>
  <c r="AB83" i="72"/>
  <c r="AB82" i="72"/>
  <c r="AB81" i="72"/>
  <c r="AB80" i="72"/>
  <c r="AB79" i="72"/>
  <c r="AB78" i="72"/>
  <c r="AB77" i="72"/>
  <c r="AB76" i="72"/>
  <c r="AB75" i="72"/>
  <c r="AB74" i="72"/>
  <c r="AB73" i="72"/>
  <c r="AB72" i="72"/>
  <c r="AB71" i="72"/>
  <c r="AB70" i="72"/>
  <c r="AB69" i="72"/>
  <c r="AB68" i="72"/>
  <c r="AB67" i="72"/>
  <c r="AC65" i="72"/>
  <c r="AD65" i="72" s="1"/>
  <c r="AE65" i="72" s="1"/>
  <c r="AF65" i="72" s="1"/>
  <c r="AG65" i="72" s="1"/>
  <c r="AH65" i="72" s="1"/>
  <c r="AI65" i="72" s="1"/>
  <c r="AJ65" i="72" s="1"/>
  <c r="AK65" i="72" s="1"/>
  <c r="AL65" i="72" s="1"/>
  <c r="AM65" i="72" s="1"/>
  <c r="AN65" i="72" s="1"/>
  <c r="AO65" i="72" s="1"/>
  <c r="AP65" i="72" s="1"/>
  <c r="AQ65" i="72" s="1"/>
  <c r="AR65" i="72" s="1"/>
  <c r="AS65" i="72" s="1"/>
  <c r="AT65" i="72" s="1"/>
  <c r="AU65" i="72" s="1"/>
  <c r="AV65" i="72" s="1"/>
  <c r="AB65" i="72"/>
  <c r="AB95" i="72" s="1"/>
  <c r="AC95" i="72" s="1"/>
  <c r="AD95" i="72" s="1"/>
  <c r="AE95" i="72" s="1"/>
  <c r="D59" i="72"/>
  <c r="AB59" i="72" s="1"/>
  <c r="AB58" i="72"/>
  <c r="D58" i="72"/>
  <c r="D57" i="72"/>
  <c r="AB57" i="72" s="1"/>
  <c r="AB56" i="72"/>
  <c r="D56" i="72"/>
  <c r="AB55" i="72"/>
  <c r="D55" i="72"/>
  <c r="D54" i="72"/>
  <c r="AB54" i="72" s="1"/>
  <c r="D53" i="72"/>
  <c r="AB53" i="72" s="1"/>
  <c r="D52" i="72"/>
  <c r="AB52" i="72" s="1"/>
  <c r="D51" i="72"/>
  <c r="AB51" i="72" s="1"/>
  <c r="AB50" i="72"/>
  <c r="D50" i="72"/>
  <c r="D49" i="72"/>
  <c r="AB49" i="72" s="1"/>
  <c r="AB48" i="72"/>
  <c r="D48" i="72"/>
  <c r="AB47" i="72"/>
  <c r="D47" i="72"/>
  <c r="D46" i="72"/>
  <c r="AB46" i="72" s="1"/>
  <c r="D45" i="72"/>
  <c r="AB45" i="72" s="1"/>
  <c r="AB44" i="72"/>
  <c r="D44" i="72"/>
  <c r="D43" i="72"/>
  <c r="AB43" i="72" s="1"/>
  <c r="AB42" i="72"/>
  <c r="D42" i="72"/>
  <c r="D41" i="72"/>
  <c r="AB41" i="72" s="1"/>
  <c r="AB40" i="72"/>
  <c r="D40" i="72"/>
  <c r="AB39" i="72"/>
  <c r="D39" i="72"/>
  <c r="D38" i="72"/>
  <c r="AB38" i="72" s="1"/>
  <c r="D37" i="72"/>
  <c r="AB37" i="72" s="1"/>
  <c r="AB36" i="72"/>
  <c r="D36" i="72"/>
  <c r="D60" i="72" s="1"/>
  <c r="AB60" i="72" s="1"/>
  <c r="AE35" i="72"/>
  <c r="AF35" i="72" s="1"/>
  <c r="AG35" i="72" s="1"/>
  <c r="AH35" i="72" s="1"/>
  <c r="AI35" i="72" s="1"/>
  <c r="AJ35" i="72" s="1"/>
  <c r="AK35" i="72" s="1"/>
  <c r="AL35" i="72" s="1"/>
  <c r="AM35" i="72" s="1"/>
  <c r="AN35" i="72" s="1"/>
  <c r="AO35" i="72" s="1"/>
  <c r="AP35" i="72" s="1"/>
  <c r="AQ35" i="72" s="1"/>
  <c r="AR35" i="72" s="1"/>
  <c r="AS35" i="72" s="1"/>
  <c r="AT35" i="72" s="1"/>
  <c r="AU35" i="72" s="1"/>
  <c r="AV35" i="72" s="1"/>
  <c r="AD35" i="72"/>
  <c r="AC35" i="72"/>
  <c r="AB35" i="72"/>
  <c r="D35" i="72"/>
  <c r="D65" i="72" s="1"/>
  <c r="D95" i="72" s="1"/>
  <c r="D125" i="72" s="1"/>
  <c r="AC5" i="72"/>
  <c r="AD5" i="72" s="1"/>
  <c r="AE5" i="72" s="1"/>
  <c r="AF5" i="72" s="1"/>
  <c r="AG5" i="72" s="1"/>
  <c r="AH5" i="72" s="1"/>
  <c r="AI5" i="72" s="1"/>
  <c r="AJ5" i="72" s="1"/>
  <c r="AK5" i="72" s="1"/>
  <c r="AL5" i="72" s="1"/>
  <c r="AM5" i="72" s="1"/>
  <c r="AN5" i="72" s="1"/>
  <c r="AO5" i="72" s="1"/>
  <c r="AP5" i="72" s="1"/>
  <c r="AQ5" i="72" s="1"/>
  <c r="AR5" i="72" s="1"/>
  <c r="AS5" i="72" s="1"/>
  <c r="AT5" i="72" s="1"/>
  <c r="AU5" i="72" s="1"/>
  <c r="AV5" i="72" s="1"/>
  <c r="F5" i="72"/>
  <c r="F35" i="72" s="1"/>
  <c r="F65" i="72" s="1"/>
  <c r="F95" i="72" s="1"/>
  <c r="F125" i="72" s="1"/>
  <c r="E5" i="72"/>
  <c r="E35" i="72" s="1"/>
  <c r="E65" i="72" s="1"/>
  <c r="E95" i="72" s="1"/>
  <c r="E125" i="72" s="1"/>
  <c r="S90" i="54" l="1"/>
  <c r="D120" i="72"/>
  <c r="AB120" i="72" s="1"/>
  <c r="F185" i="72"/>
  <c r="F216" i="72" s="1"/>
  <c r="F155" i="72"/>
  <c r="G5" i="72"/>
  <c r="D185" i="72"/>
  <c r="D216" i="72" s="1"/>
  <c r="D155" i="72"/>
  <c r="S180" i="72"/>
  <c r="AQ180" i="72" s="1"/>
  <c r="E185" i="72"/>
  <c r="E216" i="72" s="1"/>
  <c r="E155" i="72"/>
  <c r="D90" i="72"/>
  <c r="AB90" i="72" s="1"/>
  <c r="AB125" i="72"/>
  <c r="AB66" i="72"/>
  <c r="O150" i="72"/>
  <c r="AM150" i="72" s="1"/>
  <c r="AM126" i="72"/>
  <c r="G150" i="72"/>
  <c r="AE150" i="72" s="1"/>
  <c r="Q150" i="72"/>
  <c r="AO150" i="72" s="1"/>
  <c r="AO126" i="72"/>
  <c r="R150" i="72"/>
  <c r="AP150" i="72" s="1"/>
  <c r="AP126" i="72"/>
  <c r="AR156" i="72"/>
  <c r="T180" i="72"/>
  <c r="AR180" i="72" s="1"/>
  <c r="S150" i="72"/>
  <c r="AQ150" i="72" s="1"/>
  <c r="AQ126" i="72"/>
  <c r="P150" i="72"/>
  <c r="AN150" i="72" s="1"/>
  <c r="Q180" i="72"/>
  <c r="AO180" i="72" s="1"/>
  <c r="H180" i="72"/>
  <c r="AF180" i="72" s="1"/>
  <c r="D150" i="72"/>
  <c r="AB150" i="72" s="1"/>
  <c r="T150" i="72"/>
  <c r="AR150" i="72" s="1"/>
  <c r="H150" i="72"/>
  <c r="AF150" i="72" s="1"/>
  <c r="E150" i="72"/>
  <c r="AC150" i="72" s="1"/>
  <c r="U150" i="72"/>
  <c r="AS150" i="72" s="1"/>
  <c r="F150" i="72"/>
  <c r="AD150" i="72" s="1"/>
  <c r="V150" i="72"/>
  <c r="AT150" i="72" s="1"/>
  <c r="W150" i="72"/>
  <c r="AU150" i="72" s="1"/>
  <c r="X150" i="72"/>
  <c r="AV150" i="72" s="1"/>
  <c r="I150" i="72"/>
  <c r="AG150" i="72" s="1"/>
  <c r="AB126" i="72"/>
  <c r="AR126" i="72"/>
  <c r="J180" i="72"/>
  <c r="AH180" i="72" s="1"/>
  <c r="J150" i="72"/>
  <c r="AH150" i="72" s="1"/>
  <c r="AC126" i="72"/>
  <c r="AS126" i="72"/>
  <c r="K180" i="72"/>
  <c r="AI180" i="72" s="1"/>
  <c r="K150" i="72"/>
  <c r="AI150" i="72" s="1"/>
  <c r="AD126" i="72"/>
  <c r="AT126" i="72"/>
  <c r="M150" i="72"/>
  <c r="AK150" i="72" s="1"/>
  <c r="N180" i="72"/>
  <c r="AL180" i="72" s="1"/>
  <c r="N150" i="72"/>
  <c r="AL150" i="72" s="1"/>
  <c r="AG126" i="72"/>
  <c r="O180" i="72"/>
  <c r="AM180" i="72" s="1"/>
  <c r="AN156" i="72"/>
  <c r="E180" i="72"/>
  <c r="AC180" i="72" s="1"/>
  <c r="U180" i="72"/>
  <c r="AS180" i="72" s="1"/>
  <c r="AO156" i="72"/>
  <c r="F180" i="72"/>
  <c r="AD180" i="72" s="1"/>
  <c r="V180" i="72"/>
  <c r="AT180" i="72" s="1"/>
  <c r="AP156" i="72"/>
  <c r="G180" i="72"/>
  <c r="AE180" i="72" s="1"/>
  <c r="W180" i="72"/>
  <c r="AU180" i="72" s="1"/>
  <c r="I180" i="72"/>
  <c r="AG180" i="72" s="1"/>
  <c r="L180" i="72"/>
  <c r="AJ180" i="72" s="1"/>
  <c r="M180" i="72"/>
  <c r="AK180" i="72" s="1"/>
  <c r="T90" i="54" l="1"/>
  <c r="G35" i="72"/>
  <c r="G65" i="72" s="1"/>
  <c r="G95" i="72" s="1"/>
  <c r="G125" i="72" s="1"/>
  <c r="H5" i="72"/>
  <c r="AB155" i="72"/>
  <c r="AC125" i="72"/>
  <c r="AD125" i="72" s="1"/>
  <c r="AE125" i="72" s="1"/>
  <c r="AF125" i="72" s="1"/>
  <c r="AG125" i="72" s="1"/>
  <c r="AH125" i="72" s="1"/>
  <c r="AI125" i="72" s="1"/>
  <c r="AJ125" i="72" s="1"/>
  <c r="AK125" i="72" s="1"/>
  <c r="AL125" i="72" s="1"/>
  <c r="AM125" i="72" s="1"/>
  <c r="AN125" i="72" s="1"/>
  <c r="AO125" i="72" s="1"/>
  <c r="AP125" i="72" s="1"/>
  <c r="AQ125" i="72" s="1"/>
  <c r="AR125" i="72" s="1"/>
  <c r="AS125" i="72" s="1"/>
  <c r="AT125" i="72" s="1"/>
  <c r="AU125" i="72" s="1"/>
  <c r="AV125" i="72" s="1"/>
  <c r="U90" i="54" l="1"/>
  <c r="AC155" i="72"/>
  <c r="AD155" i="72" s="1"/>
  <c r="AE155" i="72" s="1"/>
  <c r="AF155" i="72" s="1"/>
  <c r="AG155" i="72" s="1"/>
  <c r="AH155" i="72" s="1"/>
  <c r="AI155" i="72" s="1"/>
  <c r="AJ155" i="72" s="1"/>
  <c r="AK155" i="72" s="1"/>
  <c r="AL155" i="72" s="1"/>
  <c r="AM155" i="72" s="1"/>
  <c r="AN155" i="72" s="1"/>
  <c r="AO155" i="72" s="1"/>
  <c r="AP155" i="72" s="1"/>
  <c r="AQ155" i="72" s="1"/>
  <c r="AR155" i="72" s="1"/>
  <c r="AS155" i="72" s="1"/>
  <c r="AT155" i="72" s="1"/>
  <c r="AU155" i="72" s="1"/>
  <c r="AV155" i="72" s="1"/>
  <c r="AB185" i="72"/>
  <c r="AC185" i="72" s="1"/>
  <c r="AD185" i="72" s="1"/>
  <c r="AE185" i="72" s="1"/>
  <c r="AF185" i="72" s="1"/>
  <c r="AG185" i="72" s="1"/>
  <c r="AH185" i="72" s="1"/>
  <c r="AI185" i="72" s="1"/>
  <c r="AJ185" i="72" s="1"/>
  <c r="AK185" i="72" s="1"/>
  <c r="AL185" i="72" s="1"/>
  <c r="AM185" i="72" s="1"/>
  <c r="AN185" i="72" s="1"/>
  <c r="AO185" i="72" s="1"/>
  <c r="AP185" i="72" s="1"/>
  <c r="AQ185" i="72" s="1"/>
  <c r="AR185" i="72" s="1"/>
  <c r="AS185" i="72" s="1"/>
  <c r="AT185" i="72" s="1"/>
  <c r="AU185" i="72" s="1"/>
  <c r="AV185" i="72" s="1"/>
  <c r="G185" i="72"/>
  <c r="G216" i="72" s="1"/>
  <c r="G155" i="72"/>
  <c r="H35" i="72"/>
  <c r="H65" i="72" s="1"/>
  <c r="H95" i="72" s="1"/>
  <c r="H125" i="72" s="1"/>
  <c r="I5" i="72"/>
  <c r="V90" i="54" l="1"/>
  <c r="I35" i="72"/>
  <c r="I65" i="72" s="1"/>
  <c r="I95" i="72" s="1"/>
  <c r="I125" i="72" s="1"/>
  <c r="J5" i="72"/>
  <c r="H185" i="72"/>
  <c r="H216" i="72" s="1"/>
  <c r="H155" i="72"/>
  <c r="W90" i="54" l="1"/>
  <c r="X90" i="54"/>
  <c r="J35" i="72"/>
  <c r="J65" i="72" s="1"/>
  <c r="J95" i="72" s="1"/>
  <c r="J125" i="72" s="1"/>
  <c r="K5" i="72"/>
  <c r="I155" i="72"/>
  <c r="I185" i="72"/>
  <c r="I216" i="72" s="1"/>
  <c r="AB408" i="61"/>
  <c r="AC408" i="61"/>
  <c r="AD408" i="61"/>
  <c r="AE408" i="61"/>
  <c r="AF408" i="61"/>
  <c r="AG408" i="61"/>
  <c r="AH408" i="61"/>
  <c r="AI408" i="61"/>
  <c r="AJ408" i="61"/>
  <c r="AK408" i="61"/>
  <c r="AL408" i="61"/>
  <c r="AM408" i="61"/>
  <c r="AN408" i="61"/>
  <c r="AO408" i="61"/>
  <c r="AP408" i="61"/>
  <c r="AQ408" i="61"/>
  <c r="AR408" i="61"/>
  <c r="AS408" i="61"/>
  <c r="AT408" i="61"/>
  <c r="AU408" i="61"/>
  <c r="AV408" i="61"/>
  <c r="AB409" i="61"/>
  <c r="AC409" i="61"/>
  <c r="AD409" i="61"/>
  <c r="AE409" i="61"/>
  <c r="AF409" i="61"/>
  <c r="AG409" i="61"/>
  <c r="AH409" i="61"/>
  <c r="AI409" i="61"/>
  <c r="AJ409" i="61"/>
  <c r="AK409" i="61"/>
  <c r="AL409" i="61"/>
  <c r="AM409" i="61"/>
  <c r="AN409" i="61"/>
  <c r="AO409" i="61"/>
  <c r="AP409" i="61"/>
  <c r="AQ409" i="61"/>
  <c r="AR409" i="61"/>
  <c r="AS409" i="61"/>
  <c r="AT409" i="61"/>
  <c r="AU409" i="61"/>
  <c r="AV409" i="61"/>
  <c r="AB410" i="61"/>
  <c r="AC410" i="61"/>
  <c r="AD410" i="61"/>
  <c r="AE410" i="61"/>
  <c r="AF410" i="61"/>
  <c r="AG410" i="61"/>
  <c r="AH410" i="61"/>
  <c r="AI410" i="61"/>
  <c r="AJ410" i="61"/>
  <c r="AK410" i="61"/>
  <c r="AL410" i="61"/>
  <c r="AM410" i="61"/>
  <c r="AN410" i="61"/>
  <c r="AO410" i="61"/>
  <c r="AP410" i="61"/>
  <c r="AQ410" i="61"/>
  <c r="AR410" i="61"/>
  <c r="AS410" i="61"/>
  <c r="AT410" i="61"/>
  <c r="AU410" i="61"/>
  <c r="AV410" i="61"/>
  <c r="AB411" i="61"/>
  <c r="AC411" i="61"/>
  <c r="AD411" i="61"/>
  <c r="AE411" i="61"/>
  <c r="AF411" i="61"/>
  <c r="AG411" i="61"/>
  <c r="AH411" i="61"/>
  <c r="AI411" i="61"/>
  <c r="AJ411" i="61"/>
  <c r="AK411" i="61"/>
  <c r="AL411" i="61"/>
  <c r="AM411" i="61"/>
  <c r="AN411" i="61"/>
  <c r="AO411" i="61"/>
  <c r="AP411" i="61"/>
  <c r="AQ411" i="61"/>
  <c r="AR411" i="61"/>
  <c r="AS411" i="61"/>
  <c r="AT411" i="61"/>
  <c r="AU411" i="61"/>
  <c r="AV411" i="61"/>
  <c r="AB412" i="61"/>
  <c r="AC412" i="61"/>
  <c r="AD412" i="61"/>
  <c r="AE412" i="61"/>
  <c r="AF412" i="61"/>
  <c r="AG412" i="61"/>
  <c r="AH412" i="61"/>
  <c r="AI412" i="61"/>
  <c r="AJ412" i="61"/>
  <c r="AK412" i="61"/>
  <c r="AL412" i="61"/>
  <c r="AM412" i="61"/>
  <c r="AN412" i="61"/>
  <c r="AO412" i="61"/>
  <c r="AP412" i="61"/>
  <c r="AQ412" i="61"/>
  <c r="AR412" i="61"/>
  <c r="AS412" i="61"/>
  <c r="AT412" i="61"/>
  <c r="AU412" i="61"/>
  <c r="AV412" i="61"/>
  <c r="AB413" i="61"/>
  <c r="AC413" i="61"/>
  <c r="AD413" i="61"/>
  <c r="AE413" i="61"/>
  <c r="AF413" i="61"/>
  <c r="AG413" i="61"/>
  <c r="AH413" i="61"/>
  <c r="AI413" i="61"/>
  <c r="AJ413" i="61"/>
  <c r="AK413" i="61"/>
  <c r="AL413" i="61"/>
  <c r="AM413" i="61"/>
  <c r="AN413" i="61"/>
  <c r="AO413" i="61"/>
  <c r="AP413" i="61"/>
  <c r="AQ413" i="61"/>
  <c r="AR413" i="61"/>
  <c r="AS413" i="61"/>
  <c r="AT413" i="61"/>
  <c r="AU413" i="61"/>
  <c r="AV413" i="61"/>
  <c r="AB414" i="61"/>
  <c r="AC414" i="61"/>
  <c r="AD414" i="61"/>
  <c r="AE414" i="61"/>
  <c r="AF414" i="61"/>
  <c r="AG414" i="61"/>
  <c r="AH414" i="61"/>
  <c r="AI414" i="61"/>
  <c r="AJ414" i="61"/>
  <c r="AK414" i="61"/>
  <c r="AL414" i="61"/>
  <c r="AM414" i="61"/>
  <c r="AN414" i="61"/>
  <c r="AO414" i="61"/>
  <c r="AP414" i="61"/>
  <c r="AQ414" i="61"/>
  <c r="AR414" i="61"/>
  <c r="AS414" i="61"/>
  <c r="AT414" i="61"/>
  <c r="AU414" i="61"/>
  <c r="AV414" i="61"/>
  <c r="AB415" i="61"/>
  <c r="AC415" i="61"/>
  <c r="AD415" i="61"/>
  <c r="AE415" i="61"/>
  <c r="AF415" i="61"/>
  <c r="AG415" i="61"/>
  <c r="AH415" i="61"/>
  <c r="AI415" i="61"/>
  <c r="AJ415" i="61"/>
  <c r="AK415" i="61"/>
  <c r="AL415" i="61"/>
  <c r="AM415" i="61"/>
  <c r="AN415" i="61"/>
  <c r="AO415" i="61"/>
  <c r="AP415" i="61"/>
  <c r="AQ415" i="61"/>
  <c r="AR415" i="61"/>
  <c r="AS415" i="61"/>
  <c r="AT415" i="61"/>
  <c r="AU415" i="61"/>
  <c r="AV415" i="61"/>
  <c r="AB416" i="61"/>
  <c r="AC416" i="61"/>
  <c r="AD416" i="61"/>
  <c r="AE416" i="61"/>
  <c r="AF416" i="61"/>
  <c r="AG416" i="61"/>
  <c r="AH416" i="61"/>
  <c r="AI416" i="61"/>
  <c r="AJ416" i="61"/>
  <c r="AK416" i="61"/>
  <c r="AL416" i="61"/>
  <c r="AM416" i="61"/>
  <c r="AN416" i="61"/>
  <c r="AO416" i="61"/>
  <c r="AP416" i="61"/>
  <c r="AQ416" i="61"/>
  <c r="AR416" i="61"/>
  <c r="AS416" i="61"/>
  <c r="AT416" i="61"/>
  <c r="AU416" i="61"/>
  <c r="AV416" i="61"/>
  <c r="AB417" i="61"/>
  <c r="AC417" i="61"/>
  <c r="AD417" i="61"/>
  <c r="AE417" i="61"/>
  <c r="AF417" i="61"/>
  <c r="AG417" i="61"/>
  <c r="AH417" i="61"/>
  <c r="AI417" i="61"/>
  <c r="AJ417" i="61"/>
  <c r="AK417" i="61"/>
  <c r="AL417" i="61"/>
  <c r="AM417" i="61"/>
  <c r="AN417" i="61"/>
  <c r="AO417" i="61"/>
  <c r="AP417" i="61"/>
  <c r="AQ417" i="61"/>
  <c r="AR417" i="61"/>
  <c r="AS417" i="61"/>
  <c r="AT417" i="61"/>
  <c r="AU417" i="61"/>
  <c r="AV417" i="61"/>
  <c r="AB418" i="61"/>
  <c r="AC418" i="61"/>
  <c r="AD418" i="61"/>
  <c r="AE418" i="61"/>
  <c r="AF418" i="61"/>
  <c r="AG418" i="61"/>
  <c r="AH418" i="61"/>
  <c r="AI418" i="61"/>
  <c r="AJ418" i="61"/>
  <c r="AK418" i="61"/>
  <c r="AL418" i="61"/>
  <c r="AM418" i="61"/>
  <c r="AN418" i="61"/>
  <c r="AO418" i="61"/>
  <c r="AP418" i="61"/>
  <c r="AQ418" i="61"/>
  <c r="AR418" i="61"/>
  <c r="AS418" i="61"/>
  <c r="AT418" i="61"/>
  <c r="AU418" i="61"/>
  <c r="AV418" i="61"/>
  <c r="AB419" i="61"/>
  <c r="AC419" i="61"/>
  <c r="AD419" i="61"/>
  <c r="AE419" i="61"/>
  <c r="AF419" i="61"/>
  <c r="AG419" i="61"/>
  <c r="AH419" i="61"/>
  <c r="AI419" i="61"/>
  <c r="AJ419" i="61"/>
  <c r="AK419" i="61"/>
  <c r="AL419" i="61"/>
  <c r="AM419" i="61"/>
  <c r="AN419" i="61"/>
  <c r="AO419" i="61"/>
  <c r="AP419" i="61"/>
  <c r="AQ419" i="61"/>
  <c r="AR419" i="61"/>
  <c r="AS419" i="61"/>
  <c r="AT419" i="61"/>
  <c r="AU419" i="61"/>
  <c r="AV419" i="61"/>
  <c r="AB420" i="61"/>
  <c r="AC420" i="61"/>
  <c r="AD420" i="61"/>
  <c r="AE420" i="61"/>
  <c r="AF420" i="61"/>
  <c r="AG420" i="61"/>
  <c r="AH420" i="61"/>
  <c r="AI420" i="61"/>
  <c r="AJ420" i="61"/>
  <c r="AK420" i="61"/>
  <c r="AL420" i="61"/>
  <c r="AM420" i="61"/>
  <c r="AN420" i="61"/>
  <c r="AO420" i="61"/>
  <c r="AP420" i="61"/>
  <c r="AQ420" i="61"/>
  <c r="AR420" i="61"/>
  <c r="AS420" i="61"/>
  <c r="AT420" i="61"/>
  <c r="AU420" i="61"/>
  <c r="AV420" i="61"/>
  <c r="AB421" i="61"/>
  <c r="AC421" i="61"/>
  <c r="AD421" i="61"/>
  <c r="AE421" i="61"/>
  <c r="AF421" i="61"/>
  <c r="AG421" i="61"/>
  <c r="AH421" i="61"/>
  <c r="AI421" i="61"/>
  <c r="AJ421" i="61"/>
  <c r="AK421" i="61"/>
  <c r="AL421" i="61"/>
  <c r="AM421" i="61"/>
  <c r="AN421" i="61"/>
  <c r="AO421" i="61"/>
  <c r="AP421" i="61"/>
  <c r="AQ421" i="61"/>
  <c r="AR421" i="61"/>
  <c r="AS421" i="61"/>
  <c r="AT421" i="61"/>
  <c r="AU421" i="61"/>
  <c r="AV421" i="61"/>
  <c r="AB422" i="61"/>
  <c r="AC422" i="61"/>
  <c r="AD422" i="61"/>
  <c r="AE422" i="61"/>
  <c r="AF422" i="61"/>
  <c r="AG422" i="61"/>
  <c r="AH422" i="61"/>
  <c r="AI422" i="61"/>
  <c r="AJ422" i="61"/>
  <c r="AK422" i="61"/>
  <c r="AL422" i="61"/>
  <c r="AM422" i="61"/>
  <c r="AN422" i="61"/>
  <c r="AO422" i="61"/>
  <c r="AP422" i="61"/>
  <c r="AQ422" i="61"/>
  <c r="AR422" i="61"/>
  <c r="AS422" i="61"/>
  <c r="AT422" i="61"/>
  <c r="AU422" i="61"/>
  <c r="AV422" i="61"/>
  <c r="AB423" i="61"/>
  <c r="AC423" i="61"/>
  <c r="AD423" i="61"/>
  <c r="AE423" i="61"/>
  <c r="AF423" i="61"/>
  <c r="AG423" i="61"/>
  <c r="AH423" i="61"/>
  <c r="AI423" i="61"/>
  <c r="AJ423" i="61"/>
  <c r="AK423" i="61"/>
  <c r="AL423" i="61"/>
  <c r="AM423" i="61"/>
  <c r="AN423" i="61"/>
  <c r="AO423" i="61"/>
  <c r="AP423" i="61"/>
  <c r="AQ423" i="61"/>
  <c r="AR423" i="61"/>
  <c r="AS423" i="61"/>
  <c r="AT423" i="61"/>
  <c r="AU423" i="61"/>
  <c r="AV423" i="61"/>
  <c r="AB424" i="61"/>
  <c r="AC424" i="61"/>
  <c r="AD424" i="61"/>
  <c r="AE424" i="61"/>
  <c r="AF424" i="61"/>
  <c r="AG424" i="61"/>
  <c r="AH424" i="61"/>
  <c r="AI424" i="61"/>
  <c r="AJ424" i="61"/>
  <c r="AK424" i="61"/>
  <c r="AL424" i="61"/>
  <c r="AM424" i="61"/>
  <c r="AN424" i="61"/>
  <c r="AO424" i="61"/>
  <c r="AP424" i="61"/>
  <c r="AQ424" i="61"/>
  <c r="AR424" i="61"/>
  <c r="AS424" i="61"/>
  <c r="AT424" i="61"/>
  <c r="AU424" i="61"/>
  <c r="AV424" i="61"/>
  <c r="AB425" i="61"/>
  <c r="AC425" i="61"/>
  <c r="AD425" i="61"/>
  <c r="AE425" i="61"/>
  <c r="AF425" i="61"/>
  <c r="AG425" i="61"/>
  <c r="AH425" i="61"/>
  <c r="AI425" i="61"/>
  <c r="AJ425" i="61"/>
  <c r="AK425" i="61"/>
  <c r="AL425" i="61"/>
  <c r="AM425" i="61"/>
  <c r="AN425" i="61"/>
  <c r="AO425" i="61"/>
  <c r="AP425" i="61"/>
  <c r="AQ425" i="61"/>
  <c r="AR425" i="61"/>
  <c r="AS425" i="61"/>
  <c r="AT425" i="61"/>
  <c r="AU425" i="61"/>
  <c r="AV425" i="61"/>
  <c r="AB426" i="61"/>
  <c r="AC426" i="61"/>
  <c r="AD426" i="61"/>
  <c r="AE426" i="61"/>
  <c r="AF426" i="61"/>
  <c r="AG426" i="61"/>
  <c r="AH426" i="61"/>
  <c r="AI426" i="61"/>
  <c r="AJ426" i="61"/>
  <c r="AK426" i="61"/>
  <c r="AL426" i="61"/>
  <c r="AM426" i="61"/>
  <c r="AN426" i="61"/>
  <c r="AO426" i="61"/>
  <c r="AP426" i="61"/>
  <c r="AQ426" i="61"/>
  <c r="AR426" i="61"/>
  <c r="AS426" i="61"/>
  <c r="AT426" i="61"/>
  <c r="AU426" i="61"/>
  <c r="AV426" i="61"/>
  <c r="AB427" i="61"/>
  <c r="AC427" i="61"/>
  <c r="AD427" i="61"/>
  <c r="AE427" i="61"/>
  <c r="AF427" i="61"/>
  <c r="AG427" i="61"/>
  <c r="AH427" i="61"/>
  <c r="AI427" i="61"/>
  <c r="AJ427" i="61"/>
  <c r="AK427" i="61"/>
  <c r="AL427" i="61"/>
  <c r="AM427" i="61"/>
  <c r="AN427" i="61"/>
  <c r="AO427" i="61"/>
  <c r="AP427" i="61"/>
  <c r="AQ427" i="61"/>
  <c r="AR427" i="61"/>
  <c r="AS427" i="61"/>
  <c r="AT427" i="61"/>
  <c r="AU427" i="61"/>
  <c r="AV427" i="61"/>
  <c r="AB428" i="61"/>
  <c r="AC428" i="61"/>
  <c r="AD428" i="61"/>
  <c r="AE428" i="61"/>
  <c r="AF428" i="61"/>
  <c r="AG428" i="61"/>
  <c r="AH428" i="61"/>
  <c r="AI428" i="61"/>
  <c r="AJ428" i="61"/>
  <c r="AK428" i="61"/>
  <c r="AL428" i="61"/>
  <c r="AM428" i="61"/>
  <c r="AN428" i="61"/>
  <c r="AO428" i="61"/>
  <c r="AP428" i="61"/>
  <c r="AQ428" i="61"/>
  <c r="AR428" i="61"/>
  <c r="AS428" i="61"/>
  <c r="AT428" i="61"/>
  <c r="AU428" i="61"/>
  <c r="AV428" i="61"/>
  <c r="AB429" i="61"/>
  <c r="AC429" i="61"/>
  <c r="AD429" i="61"/>
  <c r="AE429" i="61"/>
  <c r="AF429" i="61"/>
  <c r="AG429" i="61"/>
  <c r="AH429" i="61"/>
  <c r="AI429" i="61"/>
  <c r="AJ429" i="61"/>
  <c r="AK429" i="61"/>
  <c r="AL429" i="61"/>
  <c r="AM429" i="61"/>
  <c r="AN429" i="61"/>
  <c r="AO429" i="61"/>
  <c r="AP429" i="61"/>
  <c r="AQ429" i="61"/>
  <c r="AR429" i="61"/>
  <c r="AS429" i="61"/>
  <c r="AT429" i="61"/>
  <c r="AU429" i="61"/>
  <c r="AV429" i="61"/>
  <c r="AB430" i="61"/>
  <c r="AC430" i="61"/>
  <c r="AD430" i="61"/>
  <c r="AE430" i="61"/>
  <c r="AF430" i="61"/>
  <c r="AG430" i="61"/>
  <c r="AH430" i="61"/>
  <c r="AI430" i="61"/>
  <c r="AJ430" i="61"/>
  <c r="AK430" i="61"/>
  <c r="AL430" i="61"/>
  <c r="AM430" i="61"/>
  <c r="AN430" i="61"/>
  <c r="AO430" i="61"/>
  <c r="AP430" i="61"/>
  <c r="AQ430" i="61"/>
  <c r="AR430" i="61"/>
  <c r="AS430" i="61"/>
  <c r="AT430" i="61"/>
  <c r="AU430" i="61"/>
  <c r="AV430" i="61"/>
  <c r="AB431" i="61"/>
  <c r="AC431" i="61"/>
  <c r="AD431" i="61"/>
  <c r="AE431" i="61"/>
  <c r="AF431" i="61"/>
  <c r="AG431" i="61"/>
  <c r="AH431" i="61"/>
  <c r="AI431" i="61"/>
  <c r="AJ431" i="61"/>
  <c r="AK431" i="61"/>
  <c r="AL431" i="61"/>
  <c r="AM431" i="61"/>
  <c r="AN431" i="61"/>
  <c r="AO431" i="61"/>
  <c r="AP431" i="61"/>
  <c r="AQ431" i="61"/>
  <c r="AR431" i="61"/>
  <c r="AS431" i="61"/>
  <c r="AT431" i="61"/>
  <c r="AU431" i="61"/>
  <c r="AV431" i="61"/>
  <c r="D408" i="61"/>
  <c r="E408" i="61"/>
  <c r="F408" i="61"/>
  <c r="G408" i="61"/>
  <c r="H408" i="61"/>
  <c r="I408" i="61"/>
  <c r="J408" i="61"/>
  <c r="K408" i="61"/>
  <c r="L408" i="61"/>
  <c r="M408" i="61"/>
  <c r="N408" i="61"/>
  <c r="O408" i="61"/>
  <c r="P408" i="61"/>
  <c r="Q408" i="61"/>
  <c r="R408" i="61"/>
  <c r="S408" i="61"/>
  <c r="T408" i="61"/>
  <c r="U408" i="61"/>
  <c r="V408" i="61"/>
  <c r="W408" i="61"/>
  <c r="X408" i="61"/>
  <c r="D409" i="61"/>
  <c r="E409" i="61"/>
  <c r="F409" i="61"/>
  <c r="G409" i="61"/>
  <c r="H409" i="61"/>
  <c r="I409" i="61"/>
  <c r="J409" i="61"/>
  <c r="K409" i="61"/>
  <c r="L409" i="61"/>
  <c r="M409" i="61"/>
  <c r="N409" i="61"/>
  <c r="O409" i="61"/>
  <c r="P409" i="61"/>
  <c r="Q409" i="61"/>
  <c r="R409" i="61"/>
  <c r="S409" i="61"/>
  <c r="T409" i="61"/>
  <c r="U409" i="61"/>
  <c r="V409" i="61"/>
  <c r="W409" i="61"/>
  <c r="X409" i="61"/>
  <c r="D410" i="61"/>
  <c r="E410" i="61"/>
  <c r="F410" i="61"/>
  <c r="G410" i="61"/>
  <c r="H410" i="61"/>
  <c r="I410" i="61"/>
  <c r="J410" i="61"/>
  <c r="K410" i="61"/>
  <c r="L410" i="61"/>
  <c r="M410" i="61"/>
  <c r="N410" i="61"/>
  <c r="O410" i="61"/>
  <c r="P410" i="61"/>
  <c r="Q410" i="61"/>
  <c r="R410" i="61"/>
  <c r="S410" i="61"/>
  <c r="T410" i="61"/>
  <c r="U410" i="61"/>
  <c r="V410" i="61"/>
  <c r="W410" i="61"/>
  <c r="X410" i="61"/>
  <c r="D411" i="61"/>
  <c r="E411" i="61"/>
  <c r="F411" i="61"/>
  <c r="G411" i="61"/>
  <c r="H411" i="61"/>
  <c r="I411" i="61"/>
  <c r="J411" i="61"/>
  <c r="K411" i="61"/>
  <c r="L411" i="61"/>
  <c r="M411" i="61"/>
  <c r="N411" i="61"/>
  <c r="O411" i="61"/>
  <c r="P411" i="61"/>
  <c r="Q411" i="61"/>
  <c r="R411" i="61"/>
  <c r="S411" i="61"/>
  <c r="T411" i="61"/>
  <c r="U411" i="61"/>
  <c r="V411" i="61"/>
  <c r="W411" i="61"/>
  <c r="X411" i="61"/>
  <c r="D412" i="61"/>
  <c r="E412" i="61"/>
  <c r="F412" i="61"/>
  <c r="G412" i="61"/>
  <c r="H412" i="61"/>
  <c r="I412" i="61"/>
  <c r="J412" i="61"/>
  <c r="K412" i="61"/>
  <c r="L412" i="61"/>
  <c r="M412" i="61"/>
  <c r="N412" i="61"/>
  <c r="O412" i="61"/>
  <c r="P412" i="61"/>
  <c r="Q412" i="61"/>
  <c r="R412" i="61"/>
  <c r="S412" i="61"/>
  <c r="T412" i="61"/>
  <c r="U412" i="61"/>
  <c r="V412" i="61"/>
  <c r="W412" i="61"/>
  <c r="X412" i="61"/>
  <c r="D413" i="61"/>
  <c r="E413" i="61"/>
  <c r="F413" i="61"/>
  <c r="G413" i="61"/>
  <c r="H413" i="61"/>
  <c r="I413" i="61"/>
  <c r="J413" i="61"/>
  <c r="K413" i="61"/>
  <c r="L413" i="61"/>
  <c r="M413" i="61"/>
  <c r="N413" i="61"/>
  <c r="O413" i="61"/>
  <c r="P413" i="61"/>
  <c r="Q413" i="61"/>
  <c r="R413" i="61"/>
  <c r="S413" i="61"/>
  <c r="T413" i="61"/>
  <c r="U413" i="61"/>
  <c r="V413" i="61"/>
  <c r="W413" i="61"/>
  <c r="X413" i="61"/>
  <c r="D414" i="61"/>
  <c r="E414" i="61"/>
  <c r="F414" i="61"/>
  <c r="G414" i="61"/>
  <c r="H414" i="61"/>
  <c r="I414" i="61"/>
  <c r="J414" i="61"/>
  <c r="K414" i="61"/>
  <c r="L414" i="61"/>
  <c r="M414" i="61"/>
  <c r="N414" i="61"/>
  <c r="O414" i="61"/>
  <c r="P414" i="61"/>
  <c r="Q414" i="61"/>
  <c r="R414" i="61"/>
  <c r="S414" i="61"/>
  <c r="T414" i="61"/>
  <c r="U414" i="61"/>
  <c r="V414" i="61"/>
  <c r="W414" i="61"/>
  <c r="X414" i="61"/>
  <c r="D415" i="61"/>
  <c r="E415" i="61"/>
  <c r="F415" i="61"/>
  <c r="G415" i="61"/>
  <c r="H415" i="61"/>
  <c r="I415" i="61"/>
  <c r="J415" i="61"/>
  <c r="K415" i="61"/>
  <c r="L415" i="61"/>
  <c r="M415" i="61"/>
  <c r="N415" i="61"/>
  <c r="O415" i="61"/>
  <c r="P415" i="61"/>
  <c r="Q415" i="61"/>
  <c r="R415" i="61"/>
  <c r="S415" i="61"/>
  <c r="T415" i="61"/>
  <c r="U415" i="61"/>
  <c r="V415" i="61"/>
  <c r="W415" i="61"/>
  <c r="X415" i="61"/>
  <c r="D416" i="61"/>
  <c r="E416" i="61"/>
  <c r="F416" i="61"/>
  <c r="G416" i="61"/>
  <c r="H416" i="61"/>
  <c r="I416" i="61"/>
  <c r="J416" i="61"/>
  <c r="K416" i="61"/>
  <c r="L416" i="61"/>
  <c r="M416" i="61"/>
  <c r="N416" i="61"/>
  <c r="O416" i="61"/>
  <c r="P416" i="61"/>
  <c r="Q416" i="61"/>
  <c r="R416" i="61"/>
  <c r="S416" i="61"/>
  <c r="T416" i="61"/>
  <c r="U416" i="61"/>
  <c r="V416" i="61"/>
  <c r="W416" i="61"/>
  <c r="X416" i="61"/>
  <c r="D417" i="61"/>
  <c r="E417" i="61"/>
  <c r="F417" i="61"/>
  <c r="G417" i="61"/>
  <c r="H417" i="61"/>
  <c r="I417" i="61"/>
  <c r="J417" i="61"/>
  <c r="K417" i="61"/>
  <c r="L417" i="61"/>
  <c r="M417" i="61"/>
  <c r="N417" i="61"/>
  <c r="O417" i="61"/>
  <c r="P417" i="61"/>
  <c r="Q417" i="61"/>
  <c r="R417" i="61"/>
  <c r="S417" i="61"/>
  <c r="T417" i="61"/>
  <c r="U417" i="61"/>
  <c r="V417" i="61"/>
  <c r="W417" i="61"/>
  <c r="X417" i="61"/>
  <c r="D418" i="61"/>
  <c r="E418" i="61"/>
  <c r="F418" i="61"/>
  <c r="G418" i="61"/>
  <c r="H418" i="61"/>
  <c r="I418" i="61"/>
  <c r="J418" i="61"/>
  <c r="K418" i="61"/>
  <c r="L418" i="61"/>
  <c r="M418" i="61"/>
  <c r="N418" i="61"/>
  <c r="O418" i="61"/>
  <c r="P418" i="61"/>
  <c r="Q418" i="61"/>
  <c r="R418" i="61"/>
  <c r="S418" i="61"/>
  <c r="T418" i="61"/>
  <c r="U418" i="61"/>
  <c r="V418" i="61"/>
  <c r="W418" i="61"/>
  <c r="X418" i="61"/>
  <c r="D419" i="61"/>
  <c r="E419" i="61"/>
  <c r="F419" i="61"/>
  <c r="G419" i="61"/>
  <c r="H419" i="61"/>
  <c r="I419" i="61"/>
  <c r="J419" i="61"/>
  <c r="K419" i="61"/>
  <c r="L419" i="61"/>
  <c r="M419" i="61"/>
  <c r="N419" i="61"/>
  <c r="O419" i="61"/>
  <c r="P419" i="61"/>
  <c r="Q419" i="61"/>
  <c r="R419" i="61"/>
  <c r="S419" i="61"/>
  <c r="T419" i="61"/>
  <c r="U419" i="61"/>
  <c r="V419" i="61"/>
  <c r="W419" i="61"/>
  <c r="X419" i="61"/>
  <c r="D420" i="61"/>
  <c r="E420" i="61"/>
  <c r="F420" i="61"/>
  <c r="G420" i="61"/>
  <c r="H420" i="61"/>
  <c r="I420" i="61"/>
  <c r="J420" i="61"/>
  <c r="K420" i="61"/>
  <c r="L420" i="61"/>
  <c r="M420" i="61"/>
  <c r="N420" i="61"/>
  <c r="O420" i="61"/>
  <c r="P420" i="61"/>
  <c r="Q420" i="61"/>
  <c r="R420" i="61"/>
  <c r="S420" i="61"/>
  <c r="T420" i="61"/>
  <c r="U420" i="61"/>
  <c r="V420" i="61"/>
  <c r="W420" i="61"/>
  <c r="X420" i="61"/>
  <c r="D421" i="61"/>
  <c r="E421" i="61"/>
  <c r="F421" i="61"/>
  <c r="G421" i="61"/>
  <c r="H421" i="61"/>
  <c r="I421" i="61"/>
  <c r="J421" i="61"/>
  <c r="K421" i="61"/>
  <c r="L421" i="61"/>
  <c r="M421" i="61"/>
  <c r="N421" i="61"/>
  <c r="O421" i="61"/>
  <c r="P421" i="61"/>
  <c r="Q421" i="61"/>
  <c r="R421" i="61"/>
  <c r="S421" i="61"/>
  <c r="T421" i="61"/>
  <c r="U421" i="61"/>
  <c r="V421" i="61"/>
  <c r="W421" i="61"/>
  <c r="X421" i="61"/>
  <c r="D422" i="61"/>
  <c r="E422" i="61"/>
  <c r="F422" i="61"/>
  <c r="G422" i="61"/>
  <c r="H422" i="61"/>
  <c r="I422" i="61"/>
  <c r="J422" i="61"/>
  <c r="K422" i="61"/>
  <c r="L422" i="61"/>
  <c r="M422" i="61"/>
  <c r="N422" i="61"/>
  <c r="O422" i="61"/>
  <c r="P422" i="61"/>
  <c r="Q422" i="61"/>
  <c r="R422" i="61"/>
  <c r="S422" i="61"/>
  <c r="T422" i="61"/>
  <c r="U422" i="61"/>
  <c r="V422" i="61"/>
  <c r="W422" i="61"/>
  <c r="X422" i="61"/>
  <c r="D423" i="61"/>
  <c r="E423" i="61"/>
  <c r="F423" i="61"/>
  <c r="G423" i="61"/>
  <c r="H423" i="61"/>
  <c r="I423" i="61"/>
  <c r="J423" i="61"/>
  <c r="K423" i="61"/>
  <c r="L423" i="61"/>
  <c r="M423" i="61"/>
  <c r="N423" i="61"/>
  <c r="O423" i="61"/>
  <c r="P423" i="61"/>
  <c r="Q423" i="61"/>
  <c r="R423" i="61"/>
  <c r="S423" i="61"/>
  <c r="T423" i="61"/>
  <c r="U423" i="61"/>
  <c r="V423" i="61"/>
  <c r="W423" i="61"/>
  <c r="X423" i="61"/>
  <c r="D424" i="61"/>
  <c r="E424" i="61"/>
  <c r="F424" i="61"/>
  <c r="G424" i="61"/>
  <c r="H424" i="61"/>
  <c r="I424" i="61"/>
  <c r="J424" i="61"/>
  <c r="K424" i="61"/>
  <c r="L424" i="61"/>
  <c r="M424" i="61"/>
  <c r="N424" i="61"/>
  <c r="O424" i="61"/>
  <c r="P424" i="61"/>
  <c r="Q424" i="61"/>
  <c r="R424" i="61"/>
  <c r="S424" i="61"/>
  <c r="T424" i="61"/>
  <c r="U424" i="61"/>
  <c r="V424" i="61"/>
  <c r="W424" i="61"/>
  <c r="X424" i="61"/>
  <c r="D425" i="61"/>
  <c r="E425" i="61"/>
  <c r="F425" i="61"/>
  <c r="G425" i="61"/>
  <c r="H425" i="61"/>
  <c r="I425" i="61"/>
  <c r="J425" i="61"/>
  <c r="K425" i="61"/>
  <c r="L425" i="61"/>
  <c r="M425" i="61"/>
  <c r="N425" i="61"/>
  <c r="O425" i="61"/>
  <c r="P425" i="61"/>
  <c r="Q425" i="61"/>
  <c r="R425" i="61"/>
  <c r="S425" i="61"/>
  <c r="T425" i="61"/>
  <c r="U425" i="61"/>
  <c r="V425" i="61"/>
  <c r="W425" i="61"/>
  <c r="X425" i="61"/>
  <c r="D426" i="61"/>
  <c r="E426" i="61"/>
  <c r="F426" i="61"/>
  <c r="G426" i="61"/>
  <c r="H426" i="61"/>
  <c r="I426" i="61"/>
  <c r="J426" i="61"/>
  <c r="K426" i="61"/>
  <c r="L426" i="61"/>
  <c r="M426" i="61"/>
  <c r="N426" i="61"/>
  <c r="O426" i="61"/>
  <c r="P426" i="61"/>
  <c r="Q426" i="61"/>
  <c r="R426" i="61"/>
  <c r="S426" i="61"/>
  <c r="T426" i="61"/>
  <c r="U426" i="61"/>
  <c r="V426" i="61"/>
  <c r="W426" i="61"/>
  <c r="X426" i="61"/>
  <c r="D427" i="61"/>
  <c r="E427" i="61"/>
  <c r="F427" i="61"/>
  <c r="G427" i="61"/>
  <c r="H427" i="61"/>
  <c r="I427" i="61"/>
  <c r="J427" i="61"/>
  <c r="K427" i="61"/>
  <c r="L427" i="61"/>
  <c r="M427" i="61"/>
  <c r="N427" i="61"/>
  <c r="O427" i="61"/>
  <c r="P427" i="61"/>
  <c r="Q427" i="61"/>
  <c r="R427" i="61"/>
  <c r="S427" i="61"/>
  <c r="T427" i="61"/>
  <c r="U427" i="61"/>
  <c r="V427" i="61"/>
  <c r="W427" i="61"/>
  <c r="X427" i="61"/>
  <c r="D428" i="61"/>
  <c r="E428" i="61"/>
  <c r="F428" i="61"/>
  <c r="G428" i="61"/>
  <c r="H428" i="61"/>
  <c r="I428" i="61"/>
  <c r="J428" i="61"/>
  <c r="K428" i="61"/>
  <c r="L428" i="61"/>
  <c r="M428" i="61"/>
  <c r="N428" i="61"/>
  <c r="O428" i="61"/>
  <c r="P428" i="61"/>
  <c r="Q428" i="61"/>
  <c r="R428" i="61"/>
  <c r="S428" i="61"/>
  <c r="T428" i="61"/>
  <c r="U428" i="61"/>
  <c r="V428" i="61"/>
  <c r="W428" i="61"/>
  <c r="X428" i="61"/>
  <c r="D429" i="61"/>
  <c r="E429" i="61"/>
  <c r="F429" i="61"/>
  <c r="G429" i="61"/>
  <c r="H429" i="61"/>
  <c r="I429" i="61"/>
  <c r="J429" i="61"/>
  <c r="K429" i="61"/>
  <c r="L429" i="61"/>
  <c r="M429" i="61"/>
  <c r="N429" i="61"/>
  <c r="O429" i="61"/>
  <c r="P429" i="61"/>
  <c r="Q429" i="61"/>
  <c r="R429" i="61"/>
  <c r="S429" i="61"/>
  <c r="T429" i="61"/>
  <c r="U429" i="61"/>
  <c r="V429" i="61"/>
  <c r="W429" i="61"/>
  <c r="X429" i="61"/>
  <c r="D430" i="61"/>
  <c r="E430" i="61"/>
  <c r="F430" i="61"/>
  <c r="G430" i="61"/>
  <c r="H430" i="61"/>
  <c r="I430" i="61"/>
  <c r="J430" i="61"/>
  <c r="K430" i="61"/>
  <c r="L430" i="61"/>
  <c r="M430" i="61"/>
  <c r="N430" i="61"/>
  <c r="O430" i="61"/>
  <c r="P430" i="61"/>
  <c r="Q430" i="61"/>
  <c r="R430" i="61"/>
  <c r="S430" i="61"/>
  <c r="T430" i="61"/>
  <c r="U430" i="61"/>
  <c r="V430" i="61"/>
  <c r="W430" i="61"/>
  <c r="X430" i="61"/>
  <c r="D431" i="61"/>
  <c r="E431" i="61"/>
  <c r="F431" i="61"/>
  <c r="G431" i="61"/>
  <c r="H431" i="61"/>
  <c r="I431" i="61"/>
  <c r="J431" i="61"/>
  <c r="K431" i="61"/>
  <c r="L431" i="61"/>
  <c r="M431" i="61"/>
  <c r="N431" i="61"/>
  <c r="O431" i="61"/>
  <c r="P431" i="61"/>
  <c r="Q431" i="61"/>
  <c r="R431" i="61"/>
  <c r="S431" i="61"/>
  <c r="T431" i="61"/>
  <c r="U431" i="61"/>
  <c r="V431" i="61"/>
  <c r="W431" i="61"/>
  <c r="X431" i="61"/>
  <c r="K35" i="72" l="1"/>
  <c r="K65" i="72" s="1"/>
  <c r="K95" i="72" s="1"/>
  <c r="K125" i="72" s="1"/>
  <c r="L5" i="72"/>
  <c r="J155" i="72"/>
  <c r="J185" i="72"/>
  <c r="J216" i="72" s="1"/>
  <c r="X29" i="59"/>
  <c r="W29" i="59"/>
  <c r="V29" i="59"/>
  <c r="U29" i="59"/>
  <c r="T29" i="59"/>
  <c r="S29" i="59"/>
  <c r="R29" i="59"/>
  <c r="Q29" i="59"/>
  <c r="P29" i="59"/>
  <c r="O29" i="59"/>
  <c r="N29" i="59"/>
  <c r="M29" i="59"/>
  <c r="L29" i="59"/>
  <c r="K29" i="59"/>
  <c r="J29" i="59"/>
  <c r="I29" i="59"/>
  <c r="H29" i="59"/>
  <c r="G29" i="59"/>
  <c r="F29" i="59"/>
  <c r="E29" i="59"/>
  <c r="D29" i="59"/>
  <c r="X28" i="59"/>
  <c r="W28" i="59"/>
  <c r="V28" i="59"/>
  <c r="U28" i="59"/>
  <c r="T28" i="59"/>
  <c r="S28" i="59"/>
  <c r="R28" i="59"/>
  <c r="Q28" i="59"/>
  <c r="P28" i="59"/>
  <c r="O28" i="59"/>
  <c r="N28" i="59"/>
  <c r="M28" i="59"/>
  <c r="L28" i="59"/>
  <c r="K28" i="59"/>
  <c r="J28" i="59"/>
  <c r="I28" i="59"/>
  <c r="H28" i="59"/>
  <c r="G28" i="59"/>
  <c r="F28" i="59"/>
  <c r="E28" i="59"/>
  <c r="D28" i="59"/>
  <c r="X27" i="59"/>
  <c r="W27" i="59"/>
  <c r="V27" i="59"/>
  <c r="U27" i="59"/>
  <c r="T27" i="59"/>
  <c r="S27" i="59"/>
  <c r="R27" i="59"/>
  <c r="Q27" i="59"/>
  <c r="P27" i="59"/>
  <c r="O27" i="59"/>
  <c r="N27" i="59"/>
  <c r="M27" i="59"/>
  <c r="L27" i="59"/>
  <c r="K27" i="59"/>
  <c r="J27" i="59"/>
  <c r="I27" i="59"/>
  <c r="H27" i="59"/>
  <c r="G27" i="59"/>
  <c r="F27" i="59"/>
  <c r="E27" i="59"/>
  <c r="D27" i="59"/>
  <c r="X26" i="59"/>
  <c r="W26" i="59"/>
  <c r="V26" i="59"/>
  <c r="U26" i="59"/>
  <c r="T26" i="59"/>
  <c r="S26" i="59"/>
  <c r="R26" i="59"/>
  <c r="Q26" i="59"/>
  <c r="P26" i="59"/>
  <c r="O26" i="59"/>
  <c r="N26" i="59"/>
  <c r="M26" i="59"/>
  <c r="L26" i="59"/>
  <c r="K26" i="59"/>
  <c r="J26" i="59"/>
  <c r="I26" i="59"/>
  <c r="H26" i="59"/>
  <c r="G26" i="59"/>
  <c r="F26" i="59"/>
  <c r="E26" i="59"/>
  <c r="D26" i="59"/>
  <c r="X25" i="59"/>
  <c r="W25" i="59"/>
  <c r="V25" i="59"/>
  <c r="U25" i="59"/>
  <c r="T25" i="59"/>
  <c r="S25" i="59"/>
  <c r="R25" i="59"/>
  <c r="Q25" i="59"/>
  <c r="P25" i="59"/>
  <c r="O25" i="59"/>
  <c r="N25" i="59"/>
  <c r="M25" i="59"/>
  <c r="L25" i="59"/>
  <c r="K25" i="59"/>
  <c r="J25" i="59"/>
  <c r="I25" i="59"/>
  <c r="H25" i="59"/>
  <c r="G25" i="59"/>
  <c r="F25" i="59"/>
  <c r="E25" i="59"/>
  <c r="D25" i="59"/>
  <c r="X24" i="59"/>
  <c r="W24" i="59"/>
  <c r="V24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X23" i="59"/>
  <c r="W23" i="59"/>
  <c r="V23" i="59"/>
  <c r="U23" i="59"/>
  <c r="T23" i="59"/>
  <c r="S23" i="59"/>
  <c r="R23" i="59"/>
  <c r="Q23" i="59"/>
  <c r="P23" i="59"/>
  <c r="O23" i="59"/>
  <c r="N23" i="59"/>
  <c r="M23" i="59"/>
  <c r="L23" i="59"/>
  <c r="K23" i="59"/>
  <c r="J23" i="59"/>
  <c r="I23" i="59"/>
  <c r="H23" i="59"/>
  <c r="G23" i="59"/>
  <c r="F23" i="59"/>
  <c r="E23" i="59"/>
  <c r="D23" i="59"/>
  <c r="X22" i="59"/>
  <c r="W22" i="59"/>
  <c r="V22" i="59"/>
  <c r="U22" i="59"/>
  <c r="T22" i="59"/>
  <c r="S22" i="59"/>
  <c r="R22" i="59"/>
  <c r="Q22" i="59"/>
  <c r="P22" i="59"/>
  <c r="O22" i="59"/>
  <c r="N22" i="59"/>
  <c r="M22" i="59"/>
  <c r="L22" i="59"/>
  <c r="K22" i="59"/>
  <c r="J22" i="59"/>
  <c r="I22" i="59"/>
  <c r="H22" i="59"/>
  <c r="G22" i="59"/>
  <c r="F22" i="59"/>
  <c r="E22" i="59"/>
  <c r="D22" i="59"/>
  <c r="X21" i="59"/>
  <c r="W21" i="59"/>
  <c r="V21" i="59"/>
  <c r="U21" i="59"/>
  <c r="T21" i="59"/>
  <c r="S21" i="59"/>
  <c r="R21" i="59"/>
  <c r="Q21" i="59"/>
  <c r="P21" i="59"/>
  <c r="O21" i="59"/>
  <c r="N21" i="59"/>
  <c r="M21" i="59"/>
  <c r="L21" i="59"/>
  <c r="K21" i="59"/>
  <c r="J21" i="59"/>
  <c r="I21" i="59"/>
  <c r="H21" i="59"/>
  <c r="G21" i="59"/>
  <c r="F21" i="59"/>
  <c r="E21" i="59"/>
  <c r="D21" i="59"/>
  <c r="X20" i="59"/>
  <c r="W20" i="59"/>
  <c r="V20" i="59"/>
  <c r="U20" i="59"/>
  <c r="T20" i="59"/>
  <c r="S20" i="59"/>
  <c r="R20" i="59"/>
  <c r="Q20" i="59"/>
  <c r="P20" i="59"/>
  <c r="O20" i="59"/>
  <c r="N20" i="59"/>
  <c r="M20" i="59"/>
  <c r="L20" i="59"/>
  <c r="K20" i="59"/>
  <c r="J20" i="59"/>
  <c r="I20" i="59"/>
  <c r="H20" i="59"/>
  <c r="G20" i="59"/>
  <c r="F20" i="59"/>
  <c r="E20" i="59"/>
  <c r="D20" i="59"/>
  <c r="X19" i="59"/>
  <c r="W19" i="59"/>
  <c r="V19" i="59"/>
  <c r="U19" i="59"/>
  <c r="T19" i="59"/>
  <c r="S19" i="59"/>
  <c r="R19" i="59"/>
  <c r="Q19" i="59"/>
  <c r="P19" i="59"/>
  <c r="O19" i="59"/>
  <c r="N19" i="59"/>
  <c r="M19" i="59"/>
  <c r="L19" i="59"/>
  <c r="K19" i="59"/>
  <c r="J19" i="59"/>
  <c r="I19" i="59"/>
  <c r="H19" i="59"/>
  <c r="G19" i="59"/>
  <c r="F19" i="59"/>
  <c r="E19" i="59"/>
  <c r="D19" i="59"/>
  <c r="X18" i="59"/>
  <c r="W18" i="59"/>
  <c r="V18" i="59"/>
  <c r="U18" i="59"/>
  <c r="T18" i="59"/>
  <c r="S18" i="59"/>
  <c r="R18" i="59"/>
  <c r="Q18" i="59"/>
  <c r="P18" i="59"/>
  <c r="O18" i="59"/>
  <c r="N18" i="59"/>
  <c r="M18" i="59"/>
  <c r="L18" i="59"/>
  <c r="K18" i="59"/>
  <c r="J18" i="59"/>
  <c r="I18" i="59"/>
  <c r="H18" i="59"/>
  <c r="G18" i="59"/>
  <c r="F18" i="59"/>
  <c r="E18" i="59"/>
  <c r="D18" i="59"/>
  <c r="X17" i="59"/>
  <c r="W17" i="59"/>
  <c r="V17" i="59"/>
  <c r="U17" i="59"/>
  <c r="T17" i="59"/>
  <c r="S17" i="59"/>
  <c r="R17" i="59"/>
  <c r="Q17" i="59"/>
  <c r="P17" i="59"/>
  <c r="O17" i="59"/>
  <c r="N17" i="59"/>
  <c r="M17" i="59"/>
  <c r="L17" i="59"/>
  <c r="K17" i="59"/>
  <c r="J17" i="59"/>
  <c r="I17" i="59"/>
  <c r="H17" i="59"/>
  <c r="G17" i="59"/>
  <c r="F17" i="59"/>
  <c r="E17" i="59"/>
  <c r="D17" i="59"/>
  <c r="X16" i="59"/>
  <c r="W16" i="59"/>
  <c r="V16" i="59"/>
  <c r="U16" i="59"/>
  <c r="T16" i="59"/>
  <c r="S16" i="59"/>
  <c r="R16" i="59"/>
  <c r="Q16" i="59"/>
  <c r="P16" i="59"/>
  <c r="O16" i="59"/>
  <c r="N16" i="59"/>
  <c r="M16" i="59"/>
  <c r="L16" i="59"/>
  <c r="K16" i="59"/>
  <c r="J16" i="59"/>
  <c r="I16" i="59"/>
  <c r="H16" i="59"/>
  <c r="G16" i="59"/>
  <c r="F16" i="59"/>
  <c r="E16" i="59"/>
  <c r="D16" i="59"/>
  <c r="X15" i="59"/>
  <c r="W15" i="59"/>
  <c r="V15" i="59"/>
  <c r="U15" i="59"/>
  <c r="T15" i="59"/>
  <c r="S15" i="59"/>
  <c r="R15" i="59"/>
  <c r="Q15" i="59"/>
  <c r="P15" i="59"/>
  <c r="O15" i="59"/>
  <c r="N15" i="59"/>
  <c r="M15" i="59"/>
  <c r="L15" i="59"/>
  <c r="K15" i="59"/>
  <c r="J15" i="59"/>
  <c r="I15" i="59"/>
  <c r="H15" i="59"/>
  <c r="G15" i="59"/>
  <c r="F15" i="59"/>
  <c r="E15" i="59"/>
  <c r="D15" i="59"/>
  <c r="X14" i="59"/>
  <c r="W14" i="59"/>
  <c r="V14" i="59"/>
  <c r="U14" i="59"/>
  <c r="T14" i="59"/>
  <c r="S14" i="59"/>
  <c r="R14" i="59"/>
  <c r="Q14" i="59"/>
  <c r="P14" i="59"/>
  <c r="O14" i="59"/>
  <c r="N14" i="59"/>
  <c r="M14" i="59"/>
  <c r="L14" i="59"/>
  <c r="K14" i="59"/>
  <c r="J14" i="59"/>
  <c r="I14" i="59"/>
  <c r="H14" i="59"/>
  <c r="G14" i="59"/>
  <c r="F14" i="59"/>
  <c r="E14" i="59"/>
  <c r="D14" i="59"/>
  <c r="X13" i="59"/>
  <c r="W13" i="59"/>
  <c r="V13" i="59"/>
  <c r="U13" i="59"/>
  <c r="T13" i="59"/>
  <c r="S13" i="59"/>
  <c r="R13" i="59"/>
  <c r="Q13" i="59"/>
  <c r="P13" i="59"/>
  <c r="O13" i="59"/>
  <c r="N13" i="59"/>
  <c r="M13" i="59"/>
  <c r="L13" i="59"/>
  <c r="K13" i="59"/>
  <c r="J13" i="59"/>
  <c r="I13" i="59"/>
  <c r="H13" i="59"/>
  <c r="G13" i="59"/>
  <c r="F13" i="59"/>
  <c r="E13" i="59"/>
  <c r="D13" i="59"/>
  <c r="X12" i="59"/>
  <c r="W12" i="59"/>
  <c r="V12" i="59"/>
  <c r="U12" i="59"/>
  <c r="T12" i="59"/>
  <c r="S12" i="59"/>
  <c r="R12" i="59"/>
  <c r="Q12" i="59"/>
  <c r="P12" i="59"/>
  <c r="O12" i="59"/>
  <c r="N12" i="59"/>
  <c r="M12" i="59"/>
  <c r="L12" i="59"/>
  <c r="K12" i="59"/>
  <c r="J12" i="59"/>
  <c r="I12" i="59"/>
  <c r="H12" i="59"/>
  <c r="G12" i="59"/>
  <c r="F12" i="59"/>
  <c r="E12" i="59"/>
  <c r="D12" i="59"/>
  <c r="X11" i="59"/>
  <c r="W11" i="59"/>
  <c r="V11" i="59"/>
  <c r="U11" i="59"/>
  <c r="T11" i="59"/>
  <c r="S11" i="59"/>
  <c r="R11" i="59"/>
  <c r="Q11" i="59"/>
  <c r="P11" i="59"/>
  <c r="O11" i="59"/>
  <c r="N11" i="59"/>
  <c r="M11" i="59"/>
  <c r="L11" i="59"/>
  <c r="K11" i="59"/>
  <c r="J11" i="59"/>
  <c r="I11" i="59"/>
  <c r="H11" i="59"/>
  <c r="G11" i="59"/>
  <c r="F11" i="59"/>
  <c r="E11" i="59"/>
  <c r="D11" i="59"/>
  <c r="X10" i="59"/>
  <c r="W10" i="59"/>
  <c r="V10" i="59"/>
  <c r="U10" i="59"/>
  <c r="T10" i="59"/>
  <c r="S10" i="59"/>
  <c r="R10" i="59"/>
  <c r="Q10" i="59"/>
  <c r="P10" i="59"/>
  <c r="O10" i="59"/>
  <c r="N10" i="59"/>
  <c r="M10" i="59"/>
  <c r="L10" i="59"/>
  <c r="K10" i="59"/>
  <c r="J10" i="59"/>
  <c r="I10" i="59"/>
  <c r="H10" i="59"/>
  <c r="G10" i="59"/>
  <c r="F10" i="59"/>
  <c r="E10" i="59"/>
  <c r="D10" i="59"/>
  <c r="X9" i="59"/>
  <c r="W9" i="59"/>
  <c r="V9" i="59"/>
  <c r="U9" i="59"/>
  <c r="T9" i="59"/>
  <c r="S9" i="59"/>
  <c r="R9" i="59"/>
  <c r="Q9" i="59"/>
  <c r="P9" i="59"/>
  <c r="O9" i="59"/>
  <c r="N9" i="59"/>
  <c r="M9" i="59"/>
  <c r="L9" i="59"/>
  <c r="K9" i="59"/>
  <c r="J9" i="59"/>
  <c r="I9" i="59"/>
  <c r="H9" i="59"/>
  <c r="G9" i="59"/>
  <c r="F9" i="59"/>
  <c r="E9" i="59"/>
  <c r="D9" i="59"/>
  <c r="X8" i="59"/>
  <c r="W8" i="59"/>
  <c r="V8" i="59"/>
  <c r="U8" i="59"/>
  <c r="T8" i="59"/>
  <c r="S8" i="59"/>
  <c r="R8" i="59"/>
  <c r="Q8" i="59"/>
  <c r="P8" i="59"/>
  <c r="O8" i="59"/>
  <c r="N8" i="59"/>
  <c r="M8" i="59"/>
  <c r="L8" i="59"/>
  <c r="K8" i="59"/>
  <c r="J8" i="59"/>
  <c r="I8" i="59"/>
  <c r="H8" i="59"/>
  <c r="G8" i="59"/>
  <c r="F8" i="59"/>
  <c r="E8" i="59"/>
  <c r="D8" i="59"/>
  <c r="X7" i="59"/>
  <c r="W7" i="59"/>
  <c r="V7" i="59"/>
  <c r="U7" i="59"/>
  <c r="T7" i="59"/>
  <c r="S7" i="59"/>
  <c r="R7" i="59"/>
  <c r="Q7" i="59"/>
  <c r="P7" i="59"/>
  <c r="O7" i="59"/>
  <c r="N7" i="59"/>
  <c r="M7" i="59"/>
  <c r="L7" i="59"/>
  <c r="K7" i="59"/>
  <c r="J7" i="59"/>
  <c r="I7" i="59"/>
  <c r="H7" i="59"/>
  <c r="G7" i="59"/>
  <c r="F7" i="59"/>
  <c r="E7" i="59"/>
  <c r="D7" i="59"/>
  <c r="X6" i="59"/>
  <c r="W6" i="59"/>
  <c r="V6" i="59"/>
  <c r="U6" i="59"/>
  <c r="T6" i="59"/>
  <c r="S6" i="59"/>
  <c r="R6" i="59"/>
  <c r="Q6" i="59"/>
  <c r="P6" i="59"/>
  <c r="O6" i="59"/>
  <c r="N6" i="59"/>
  <c r="M6" i="59"/>
  <c r="L6" i="59"/>
  <c r="K6" i="59"/>
  <c r="J6" i="59"/>
  <c r="I6" i="59"/>
  <c r="H6" i="59"/>
  <c r="G6" i="59"/>
  <c r="F6" i="59"/>
  <c r="E6" i="59"/>
  <c r="D6" i="59"/>
  <c r="E5" i="60"/>
  <c r="F5" i="60" s="1"/>
  <c r="D6" i="60"/>
  <c r="E6" i="60"/>
  <c r="F6" i="60"/>
  <c r="G6" i="60"/>
  <c r="H6" i="60"/>
  <c r="I6" i="60"/>
  <c r="J6" i="60"/>
  <c r="K6" i="60"/>
  <c r="L6" i="60"/>
  <c r="M6" i="60"/>
  <c r="N6" i="60"/>
  <c r="O6" i="60"/>
  <c r="P6" i="60"/>
  <c r="Q6" i="60"/>
  <c r="R6" i="60"/>
  <c r="S6" i="60"/>
  <c r="T6" i="60"/>
  <c r="U6" i="60"/>
  <c r="V6" i="60"/>
  <c r="W6" i="60"/>
  <c r="X6" i="60"/>
  <c r="D7" i="60"/>
  <c r="E7" i="60"/>
  <c r="F7" i="60"/>
  <c r="G7" i="60"/>
  <c r="H7" i="60"/>
  <c r="I7" i="60"/>
  <c r="J7" i="60"/>
  <c r="K7" i="60"/>
  <c r="L7" i="60"/>
  <c r="M7" i="60"/>
  <c r="N7" i="60"/>
  <c r="O7" i="60"/>
  <c r="P7" i="60"/>
  <c r="Q7" i="60"/>
  <c r="R7" i="60"/>
  <c r="S7" i="60"/>
  <c r="T7" i="60"/>
  <c r="U7" i="60"/>
  <c r="V7" i="60"/>
  <c r="W7" i="60"/>
  <c r="X7" i="60"/>
  <c r="D8" i="60"/>
  <c r="E8" i="60"/>
  <c r="F8" i="60"/>
  <c r="G8" i="60"/>
  <c r="H8" i="60"/>
  <c r="I8" i="60"/>
  <c r="J8" i="60"/>
  <c r="K8" i="60"/>
  <c r="L8" i="60"/>
  <c r="M8" i="60"/>
  <c r="N8" i="60"/>
  <c r="O8" i="60"/>
  <c r="P8" i="60"/>
  <c r="Q8" i="60"/>
  <c r="R8" i="60"/>
  <c r="S8" i="60"/>
  <c r="T8" i="60"/>
  <c r="U8" i="60"/>
  <c r="V8" i="60"/>
  <c r="W8" i="60"/>
  <c r="X8" i="60"/>
  <c r="D9" i="60"/>
  <c r="E9" i="60"/>
  <c r="F9" i="60"/>
  <c r="G9" i="60"/>
  <c r="H9" i="60"/>
  <c r="I9" i="60"/>
  <c r="J9" i="60"/>
  <c r="K9" i="60"/>
  <c r="L9" i="60"/>
  <c r="M9" i="60"/>
  <c r="N9" i="60"/>
  <c r="O9" i="60"/>
  <c r="P9" i="60"/>
  <c r="Q9" i="60"/>
  <c r="R9" i="60"/>
  <c r="S9" i="60"/>
  <c r="T9" i="60"/>
  <c r="U9" i="60"/>
  <c r="V9" i="60"/>
  <c r="W9" i="60"/>
  <c r="X9" i="60"/>
  <c r="D10" i="60"/>
  <c r="E10" i="60"/>
  <c r="F10" i="60"/>
  <c r="G10" i="60"/>
  <c r="H10" i="60"/>
  <c r="I10" i="60"/>
  <c r="J10" i="60"/>
  <c r="K10" i="60"/>
  <c r="L10" i="60"/>
  <c r="M10" i="60"/>
  <c r="N10" i="60"/>
  <c r="O10" i="60"/>
  <c r="P10" i="60"/>
  <c r="Q10" i="60"/>
  <c r="R10" i="60"/>
  <c r="S10" i="60"/>
  <c r="T10" i="60"/>
  <c r="U10" i="60"/>
  <c r="V10" i="60"/>
  <c r="W10" i="60"/>
  <c r="X10" i="60"/>
  <c r="D11" i="60"/>
  <c r="E11" i="60"/>
  <c r="F11" i="60"/>
  <c r="G11" i="60"/>
  <c r="H11" i="60"/>
  <c r="I11" i="60"/>
  <c r="J11" i="60"/>
  <c r="K11" i="60"/>
  <c r="L11" i="60"/>
  <c r="M11" i="60"/>
  <c r="N11" i="60"/>
  <c r="O11" i="60"/>
  <c r="P11" i="60"/>
  <c r="Q11" i="60"/>
  <c r="R11" i="60"/>
  <c r="S11" i="60"/>
  <c r="T11" i="60"/>
  <c r="U11" i="60"/>
  <c r="V11" i="60"/>
  <c r="W11" i="60"/>
  <c r="X11" i="60"/>
  <c r="D12" i="60"/>
  <c r="E12" i="60"/>
  <c r="F12" i="60"/>
  <c r="G12" i="60"/>
  <c r="H12" i="60"/>
  <c r="I12" i="60"/>
  <c r="J12" i="60"/>
  <c r="K12" i="60"/>
  <c r="L12" i="60"/>
  <c r="M12" i="60"/>
  <c r="N12" i="60"/>
  <c r="O12" i="60"/>
  <c r="P12" i="60"/>
  <c r="Q12" i="60"/>
  <c r="R12" i="60"/>
  <c r="S12" i="60"/>
  <c r="T12" i="60"/>
  <c r="U12" i="60"/>
  <c r="V12" i="60"/>
  <c r="W12" i="60"/>
  <c r="X12" i="60"/>
  <c r="D13" i="60"/>
  <c r="E13" i="60"/>
  <c r="F13" i="60"/>
  <c r="G13" i="60"/>
  <c r="H13" i="60"/>
  <c r="I13" i="60"/>
  <c r="J13" i="60"/>
  <c r="K13" i="60"/>
  <c r="L13" i="60"/>
  <c r="M13" i="60"/>
  <c r="N13" i="60"/>
  <c r="O13" i="60"/>
  <c r="P13" i="60"/>
  <c r="Q13" i="60"/>
  <c r="R13" i="60"/>
  <c r="S13" i="60"/>
  <c r="T13" i="60"/>
  <c r="U13" i="60"/>
  <c r="V13" i="60"/>
  <c r="W13" i="60"/>
  <c r="X13" i="60"/>
  <c r="D14" i="60"/>
  <c r="E14" i="60"/>
  <c r="F14" i="60"/>
  <c r="G14" i="60"/>
  <c r="G44" i="60" s="1"/>
  <c r="H14" i="60"/>
  <c r="I14" i="60"/>
  <c r="J14" i="60"/>
  <c r="K14" i="60"/>
  <c r="L14" i="60"/>
  <c r="M14" i="60"/>
  <c r="N14" i="60"/>
  <c r="O14" i="60"/>
  <c r="P14" i="60"/>
  <c r="Q14" i="60"/>
  <c r="R14" i="60"/>
  <c r="S14" i="60"/>
  <c r="T14" i="60"/>
  <c r="U14" i="60"/>
  <c r="V14" i="60"/>
  <c r="W14" i="60"/>
  <c r="W44" i="60" s="1"/>
  <c r="X14" i="60"/>
  <c r="D15" i="60"/>
  <c r="E15" i="60"/>
  <c r="F15" i="60"/>
  <c r="G15" i="60"/>
  <c r="H15" i="60"/>
  <c r="I15" i="60"/>
  <c r="J15" i="60"/>
  <c r="K15" i="60"/>
  <c r="L15" i="60"/>
  <c r="M15" i="60"/>
  <c r="N15" i="60"/>
  <c r="O15" i="60"/>
  <c r="P15" i="60"/>
  <c r="Q15" i="60"/>
  <c r="R15" i="60"/>
  <c r="S15" i="60"/>
  <c r="T15" i="60"/>
  <c r="U15" i="60"/>
  <c r="V15" i="60"/>
  <c r="W15" i="60"/>
  <c r="X15" i="60"/>
  <c r="D16" i="60"/>
  <c r="E16" i="60"/>
  <c r="F16" i="60"/>
  <c r="G16" i="60"/>
  <c r="H16" i="60"/>
  <c r="I16" i="60"/>
  <c r="J16" i="60"/>
  <c r="K16" i="60"/>
  <c r="L16" i="60"/>
  <c r="M16" i="60"/>
  <c r="N16" i="60"/>
  <c r="O16" i="60"/>
  <c r="P16" i="60"/>
  <c r="Q16" i="60"/>
  <c r="R16" i="60"/>
  <c r="S16" i="60"/>
  <c r="T16" i="60"/>
  <c r="U16" i="60"/>
  <c r="V16" i="60"/>
  <c r="W16" i="60"/>
  <c r="X16" i="60"/>
  <c r="D17" i="60"/>
  <c r="E17" i="60"/>
  <c r="F17" i="60"/>
  <c r="G17" i="60"/>
  <c r="H17" i="60"/>
  <c r="H30" i="60" s="1"/>
  <c r="I17" i="60"/>
  <c r="J17" i="60"/>
  <c r="K17" i="60"/>
  <c r="L17" i="60"/>
  <c r="M17" i="60"/>
  <c r="N17" i="60"/>
  <c r="O17" i="60"/>
  <c r="P17" i="60"/>
  <c r="Q17" i="60"/>
  <c r="R17" i="60"/>
  <c r="S17" i="60"/>
  <c r="T17" i="60"/>
  <c r="U17" i="60"/>
  <c r="V17" i="60"/>
  <c r="W17" i="60"/>
  <c r="X17" i="60"/>
  <c r="X30" i="60" s="1"/>
  <c r="D18" i="60"/>
  <c r="E18" i="60"/>
  <c r="F18" i="60"/>
  <c r="G18" i="60"/>
  <c r="H18" i="60"/>
  <c r="I18" i="60"/>
  <c r="J18" i="60"/>
  <c r="K18" i="60"/>
  <c r="L18" i="60"/>
  <c r="M18" i="60"/>
  <c r="N18" i="60"/>
  <c r="O18" i="60"/>
  <c r="P18" i="60"/>
  <c r="Q18" i="60"/>
  <c r="R18" i="60"/>
  <c r="S18" i="60"/>
  <c r="T18" i="60"/>
  <c r="U18" i="60"/>
  <c r="V18" i="60"/>
  <c r="W18" i="60"/>
  <c r="X18" i="60"/>
  <c r="D19" i="60"/>
  <c r="E19" i="60"/>
  <c r="F19" i="60"/>
  <c r="G19" i="60"/>
  <c r="H19" i="60"/>
  <c r="I19" i="60"/>
  <c r="J19" i="60"/>
  <c r="K19" i="60"/>
  <c r="L19" i="60"/>
  <c r="M19" i="60"/>
  <c r="N19" i="60"/>
  <c r="O19" i="60"/>
  <c r="P19" i="60"/>
  <c r="Q19" i="60"/>
  <c r="R19" i="60"/>
  <c r="S19" i="60"/>
  <c r="T19" i="60"/>
  <c r="U19" i="60"/>
  <c r="V19" i="60"/>
  <c r="W19" i="60"/>
  <c r="X19" i="60"/>
  <c r="D20" i="60"/>
  <c r="E20" i="60"/>
  <c r="F20" i="60"/>
  <c r="G20" i="60"/>
  <c r="H20" i="60"/>
  <c r="I20" i="60"/>
  <c r="J20" i="60"/>
  <c r="K20" i="60"/>
  <c r="L20" i="60"/>
  <c r="M20" i="60"/>
  <c r="N20" i="60"/>
  <c r="O20" i="60"/>
  <c r="P20" i="60"/>
  <c r="Q20" i="60"/>
  <c r="R20" i="60"/>
  <c r="S20" i="60"/>
  <c r="T20" i="60"/>
  <c r="U20" i="60"/>
  <c r="V20" i="60"/>
  <c r="W20" i="60"/>
  <c r="X20" i="60"/>
  <c r="D21" i="60"/>
  <c r="E21" i="60"/>
  <c r="F21" i="60"/>
  <c r="G21" i="60"/>
  <c r="H21" i="60"/>
  <c r="I21" i="60"/>
  <c r="J21" i="60"/>
  <c r="K21" i="60"/>
  <c r="L21" i="60"/>
  <c r="M21" i="60"/>
  <c r="N21" i="60"/>
  <c r="O21" i="60"/>
  <c r="P21" i="60"/>
  <c r="Q21" i="60"/>
  <c r="R21" i="60"/>
  <c r="S21" i="60"/>
  <c r="T21" i="60"/>
  <c r="U21" i="60"/>
  <c r="V21" i="60"/>
  <c r="W21" i="60"/>
  <c r="X21" i="60"/>
  <c r="D22" i="60"/>
  <c r="E22" i="60"/>
  <c r="F22" i="60"/>
  <c r="G22" i="60"/>
  <c r="H22" i="60"/>
  <c r="I22" i="60"/>
  <c r="J22" i="60"/>
  <c r="K22" i="60"/>
  <c r="L22" i="60"/>
  <c r="M22" i="60"/>
  <c r="N22" i="60"/>
  <c r="O22" i="60"/>
  <c r="P22" i="60"/>
  <c r="Q22" i="60"/>
  <c r="R22" i="60"/>
  <c r="S22" i="60"/>
  <c r="T22" i="60"/>
  <c r="U22" i="60"/>
  <c r="V22" i="60"/>
  <c r="W22" i="60"/>
  <c r="X22" i="60"/>
  <c r="D23" i="60"/>
  <c r="E23" i="60"/>
  <c r="F23" i="60"/>
  <c r="G23" i="60"/>
  <c r="H23" i="60"/>
  <c r="I23" i="60"/>
  <c r="J23" i="60"/>
  <c r="K23" i="60"/>
  <c r="L23" i="60"/>
  <c r="M23" i="60"/>
  <c r="N23" i="60"/>
  <c r="O23" i="60"/>
  <c r="P23" i="60"/>
  <c r="Q23" i="60"/>
  <c r="R23" i="60"/>
  <c r="S23" i="60"/>
  <c r="T23" i="60"/>
  <c r="U23" i="60"/>
  <c r="V23" i="60"/>
  <c r="W23" i="60"/>
  <c r="X23" i="60"/>
  <c r="D24" i="60"/>
  <c r="E24" i="60"/>
  <c r="F24" i="60"/>
  <c r="G24" i="60"/>
  <c r="H24" i="60"/>
  <c r="I24" i="60"/>
  <c r="J24" i="60"/>
  <c r="K24" i="60"/>
  <c r="L24" i="60"/>
  <c r="M24" i="60"/>
  <c r="N24" i="60"/>
  <c r="O24" i="60"/>
  <c r="P24" i="60"/>
  <c r="Q24" i="60"/>
  <c r="R24" i="60"/>
  <c r="S24" i="60"/>
  <c r="T24" i="60"/>
  <c r="U24" i="60"/>
  <c r="V24" i="60"/>
  <c r="W24" i="60"/>
  <c r="X24" i="60"/>
  <c r="D25" i="60"/>
  <c r="E25" i="60"/>
  <c r="F25" i="60"/>
  <c r="G25" i="60"/>
  <c r="H25" i="60"/>
  <c r="I25" i="60"/>
  <c r="J25" i="60"/>
  <c r="K25" i="60"/>
  <c r="L25" i="60"/>
  <c r="M25" i="60"/>
  <c r="N25" i="60"/>
  <c r="O25" i="60"/>
  <c r="P25" i="60"/>
  <c r="Q25" i="60"/>
  <c r="R25" i="60"/>
  <c r="S25" i="60"/>
  <c r="T25" i="60"/>
  <c r="U25" i="60"/>
  <c r="V25" i="60"/>
  <c r="W25" i="60"/>
  <c r="X25" i="60"/>
  <c r="D26" i="60"/>
  <c r="E26" i="60"/>
  <c r="F26" i="60"/>
  <c r="G26" i="60"/>
  <c r="H26" i="60"/>
  <c r="I26" i="60"/>
  <c r="J26" i="60"/>
  <c r="K26" i="60"/>
  <c r="L26" i="60"/>
  <c r="M26" i="60"/>
  <c r="N26" i="60"/>
  <c r="O26" i="60"/>
  <c r="P26" i="60"/>
  <c r="Q26" i="60"/>
  <c r="R26" i="60"/>
  <c r="S26" i="60"/>
  <c r="T26" i="60"/>
  <c r="U26" i="60"/>
  <c r="V26" i="60"/>
  <c r="W26" i="60"/>
  <c r="X26" i="60"/>
  <c r="D27" i="60"/>
  <c r="E27" i="60"/>
  <c r="F27" i="60"/>
  <c r="G27" i="60"/>
  <c r="H27" i="60"/>
  <c r="I27" i="60"/>
  <c r="J27" i="60"/>
  <c r="K27" i="60"/>
  <c r="L27" i="60"/>
  <c r="M27" i="60"/>
  <c r="N27" i="60"/>
  <c r="O27" i="60"/>
  <c r="P27" i="60"/>
  <c r="Q27" i="60"/>
  <c r="R27" i="60"/>
  <c r="S27" i="60"/>
  <c r="T27" i="60"/>
  <c r="U27" i="60"/>
  <c r="V27" i="60"/>
  <c r="W27" i="60"/>
  <c r="X27" i="60"/>
  <c r="D28" i="60"/>
  <c r="E28" i="60"/>
  <c r="F28" i="60"/>
  <c r="G28" i="60"/>
  <c r="H28" i="60"/>
  <c r="I28" i="60"/>
  <c r="J28" i="60"/>
  <c r="K28" i="60"/>
  <c r="L28" i="60"/>
  <c r="M28" i="60"/>
  <c r="N28" i="60"/>
  <c r="O28" i="60"/>
  <c r="P28" i="60"/>
  <c r="Q28" i="60"/>
  <c r="R28" i="60"/>
  <c r="S28" i="60"/>
  <c r="T28" i="60"/>
  <c r="U28" i="60"/>
  <c r="V28" i="60"/>
  <c r="W28" i="60"/>
  <c r="X28" i="60"/>
  <c r="D29" i="60"/>
  <c r="E29" i="60"/>
  <c r="F29" i="60"/>
  <c r="G29" i="60"/>
  <c r="H29" i="60"/>
  <c r="I29" i="60"/>
  <c r="J29" i="60"/>
  <c r="K29" i="60"/>
  <c r="L29" i="60"/>
  <c r="M29" i="60"/>
  <c r="N29" i="60"/>
  <c r="O29" i="60"/>
  <c r="P29" i="60"/>
  <c r="Q29" i="60"/>
  <c r="R29" i="60"/>
  <c r="S29" i="60"/>
  <c r="T29" i="60"/>
  <c r="U29" i="60"/>
  <c r="V29" i="60"/>
  <c r="W29" i="60"/>
  <c r="X29" i="60"/>
  <c r="G30" i="60"/>
  <c r="G41" i="60" s="1"/>
  <c r="W30" i="60"/>
  <c r="W41" i="60" s="1"/>
  <c r="E35" i="60"/>
  <c r="G47" i="60"/>
  <c r="L35" i="72" l="1"/>
  <c r="L65" i="72" s="1"/>
  <c r="L95" i="72" s="1"/>
  <c r="L125" i="72" s="1"/>
  <c r="M5" i="72"/>
  <c r="K155" i="72"/>
  <c r="K185" i="72"/>
  <c r="K216" i="72" s="1"/>
  <c r="H44" i="60"/>
  <c r="H41" i="60"/>
  <c r="H57" i="60"/>
  <c r="H38" i="60"/>
  <c r="H54" i="60"/>
  <c r="H56" i="60"/>
  <c r="H51" i="60"/>
  <c r="H48" i="60"/>
  <c r="H45" i="60"/>
  <c r="H42" i="60"/>
  <c r="H58" i="60"/>
  <c r="H39" i="60"/>
  <c r="H55" i="60"/>
  <c r="H50" i="60"/>
  <c r="H36" i="60"/>
  <c r="H60" i="60" s="1"/>
  <c r="H52" i="60"/>
  <c r="H49" i="60"/>
  <c r="H46" i="60"/>
  <c r="H43" i="60"/>
  <c r="H59" i="60"/>
  <c r="H40" i="60"/>
  <c r="H37" i="60"/>
  <c r="H53" i="60"/>
  <c r="L43" i="60"/>
  <c r="R45" i="60"/>
  <c r="J37" i="60"/>
  <c r="X44" i="60"/>
  <c r="X41" i="60"/>
  <c r="X57" i="60"/>
  <c r="X38" i="60"/>
  <c r="X54" i="60"/>
  <c r="X51" i="60"/>
  <c r="X48" i="60"/>
  <c r="X45" i="60"/>
  <c r="X42" i="60"/>
  <c r="X58" i="60"/>
  <c r="X39" i="60"/>
  <c r="X55" i="60"/>
  <c r="X36" i="60"/>
  <c r="X52" i="60"/>
  <c r="X49" i="60"/>
  <c r="X56" i="60"/>
  <c r="X50" i="60"/>
  <c r="X46" i="60"/>
  <c r="X43" i="60"/>
  <c r="X59" i="60"/>
  <c r="X40" i="60"/>
  <c r="X37" i="60"/>
  <c r="X53" i="60"/>
  <c r="U54" i="60"/>
  <c r="G5" i="60"/>
  <c r="F35" i="60"/>
  <c r="W50" i="60"/>
  <c r="G50" i="60"/>
  <c r="V30" i="60"/>
  <c r="F30" i="60"/>
  <c r="F41" i="60" s="1"/>
  <c r="W53" i="60"/>
  <c r="W37" i="60"/>
  <c r="G37" i="60"/>
  <c r="U30" i="60"/>
  <c r="U38" i="60" s="1"/>
  <c r="E30" i="60"/>
  <c r="E38" i="60" s="1"/>
  <c r="W56" i="60"/>
  <c r="G56" i="60"/>
  <c r="W40" i="60"/>
  <c r="G40" i="60"/>
  <c r="T30" i="60"/>
  <c r="T51" i="60" s="1"/>
  <c r="D30" i="60"/>
  <c r="D51" i="60" s="1"/>
  <c r="W59" i="60"/>
  <c r="G59" i="60"/>
  <c r="W43" i="60"/>
  <c r="G43" i="60"/>
  <c r="S30" i="60"/>
  <c r="W46" i="60"/>
  <c r="G46" i="60"/>
  <c r="R30" i="60"/>
  <c r="W49" i="60"/>
  <c r="G49" i="60"/>
  <c r="Q30" i="60"/>
  <c r="Q58" i="60" s="1"/>
  <c r="W52" i="60"/>
  <c r="G52" i="60"/>
  <c r="W36" i="60"/>
  <c r="G36" i="60"/>
  <c r="P30" i="60"/>
  <c r="P55" i="60" s="1"/>
  <c r="W55" i="60"/>
  <c r="G55" i="60"/>
  <c r="W39" i="60"/>
  <c r="G39" i="60"/>
  <c r="O30" i="60"/>
  <c r="O52" i="60" s="1"/>
  <c r="G53" i="60"/>
  <c r="W58" i="60"/>
  <c r="G58" i="60"/>
  <c r="W42" i="60"/>
  <c r="G42" i="60"/>
  <c r="N30" i="60"/>
  <c r="N49" i="60" s="1"/>
  <c r="W47" i="60"/>
  <c r="W45" i="60"/>
  <c r="G45" i="60"/>
  <c r="M30" i="60"/>
  <c r="M46" i="60" s="1"/>
  <c r="W48" i="60"/>
  <c r="G48" i="60"/>
  <c r="L30" i="60"/>
  <c r="W51" i="60"/>
  <c r="G51" i="60"/>
  <c r="K30" i="60"/>
  <c r="W54" i="60"/>
  <c r="G54" i="60"/>
  <c r="W38" i="60"/>
  <c r="G38" i="60"/>
  <c r="J30" i="60"/>
  <c r="J53" i="60" s="1"/>
  <c r="W57" i="60"/>
  <c r="G57" i="60"/>
  <c r="I30" i="60"/>
  <c r="X47" i="60"/>
  <c r="H47" i="60"/>
  <c r="M35" i="72" l="1"/>
  <c r="M65" i="72" s="1"/>
  <c r="M95" i="72" s="1"/>
  <c r="M125" i="72" s="1"/>
  <c r="N5" i="72"/>
  <c r="L155" i="72"/>
  <c r="L185" i="72"/>
  <c r="L216" i="72" s="1"/>
  <c r="K37" i="60"/>
  <c r="K53" i="60"/>
  <c r="K50" i="60"/>
  <c r="K47" i="60"/>
  <c r="K44" i="60"/>
  <c r="K41" i="60"/>
  <c r="K57" i="60"/>
  <c r="K38" i="60"/>
  <c r="K54" i="60"/>
  <c r="K51" i="60"/>
  <c r="K48" i="60"/>
  <c r="K45" i="60"/>
  <c r="K42" i="60"/>
  <c r="K58" i="60"/>
  <c r="K59" i="60"/>
  <c r="K39" i="60"/>
  <c r="K55" i="60"/>
  <c r="K49" i="60"/>
  <c r="K43" i="60"/>
  <c r="K36" i="60"/>
  <c r="K52" i="60"/>
  <c r="K46" i="60"/>
  <c r="O49" i="60"/>
  <c r="O46" i="60"/>
  <c r="O43" i="60"/>
  <c r="O59" i="60"/>
  <c r="O40" i="60"/>
  <c r="O56" i="60"/>
  <c r="O37" i="60"/>
  <c r="O53" i="60"/>
  <c r="O50" i="60"/>
  <c r="O47" i="60"/>
  <c r="O39" i="60"/>
  <c r="O44" i="60"/>
  <c r="O41" i="60"/>
  <c r="O57" i="60"/>
  <c r="O38" i="60"/>
  <c r="O54" i="60"/>
  <c r="O51" i="60"/>
  <c r="O55" i="60"/>
  <c r="O48" i="60"/>
  <c r="O45" i="60"/>
  <c r="O42" i="60"/>
  <c r="O58" i="60"/>
  <c r="L40" i="60"/>
  <c r="L56" i="60"/>
  <c r="L37" i="60"/>
  <c r="L53" i="60"/>
  <c r="L50" i="60"/>
  <c r="L47" i="60"/>
  <c r="L46" i="60"/>
  <c r="L44" i="60"/>
  <c r="L41" i="60"/>
  <c r="L57" i="60"/>
  <c r="L38" i="60"/>
  <c r="L54" i="60"/>
  <c r="L51" i="60"/>
  <c r="L48" i="60"/>
  <c r="L45" i="60"/>
  <c r="L42" i="60"/>
  <c r="L58" i="60"/>
  <c r="L39" i="60"/>
  <c r="L55" i="60"/>
  <c r="L52" i="60"/>
  <c r="L36" i="60"/>
  <c r="L49" i="60"/>
  <c r="K40" i="60"/>
  <c r="F57" i="60"/>
  <c r="D48" i="60"/>
  <c r="D45" i="60"/>
  <c r="D42" i="60"/>
  <c r="D58" i="60"/>
  <c r="D38" i="60"/>
  <c r="D39" i="60"/>
  <c r="D55" i="60"/>
  <c r="D36" i="60"/>
  <c r="D52" i="60"/>
  <c r="D49" i="60"/>
  <c r="D46" i="60"/>
  <c r="D43" i="60"/>
  <c r="D59" i="60"/>
  <c r="D40" i="60"/>
  <c r="D56" i="60"/>
  <c r="D37" i="60"/>
  <c r="D53" i="60"/>
  <c r="D50" i="60"/>
  <c r="D47" i="60"/>
  <c r="D44" i="60"/>
  <c r="D41" i="60"/>
  <c r="D57" i="60"/>
  <c r="D54" i="60"/>
  <c r="H5" i="60"/>
  <c r="G35" i="60"/>
  <c r="X60" i="60"/>
  <c r="P39" i="60"/>
  <c r="O36" i="60"/>
  <c r="O60" i="60" s="1"/>
  <c r="S45" i="60"/>
  <c r="S42" i="60"/>
  <c r="S58" i="60"/>
  <c r="S51" i="60"/>
  <c r="S39" i="60"/>
  <c r="S55" i="60"/>
  <c r="S36" i="60"/>
  <c r="S52" i="60"/>
  <c r="S49" i="60"/>
  <c r="S46" i="60"/>
  <c r="S43" i="60"/>
  <c r="S59" i="60"/>
  <c r="S40" i="60"/>
  <c r="S56" i="60"/>
  <c r="S37" i="60"/>
  <c r="S53" i="60"/>
  <c r="S57" i="60"/>
  <c r="S50" i="60"/>
  <c r="S47" i="60"/>
  <c r="S44" i="60"/>
  <c r="S41" i="60"/>
  <c r="S38" i="60"/>
  <c r="S54" i="60"/>
  <c r="G60" i="60"/>
  <c r="T54" i="60"/>
  <c r="T48" i="60"/>
  <c r="T38" i="60"/>
  <c r="T45" i="60"/>
  <c r="T42" i="60"/>
  <c r="T58" i="60"/>
  <c r="T39" i="60"/>
  <c r="T55" i="60"/>
  <c r="T36" i="60"/>
  <c r="T52" i="60"/>
  <c r="T49" i="60"/>
  <c r="T46" i="60"/>
  <c r="T43" i="60"/>
  <c r="T59" i="60"/>
  <c r="T40" i="60"/>
  <c r="T56" i="60"/>
  <c r="T37" i="60"/>
  <c r="T53" i="60"/>
  <c r="T50" i="60"/>
  <c r="T47" i="60"/>
  <c r="T44" i="60"/>
  <c r="T41" i="60"/>
  <c r="T57" i="60"/>
  <c r="E54" i="60"/>
  <c r="S48" i="60"/>
  <c r="I37" i="60"/>
  <c r="I47" i="60"/>
  <c r="I44" i="60"/>
  <c r="I59" i="60"/>
  <c r="I41" i="60"/>
  <c r="I57" i="60"/>
  <c r="I38" i="60"/>
  <c r="I54" i="60"/>
  <c r="I51" i="60"/>
  <c r="I48" i="60"/>
  <c r="I53" i="60"/>
  <c r="I45" i="60"/>
  <c r="I42" i="60"/>
  <c r="I58" i="60"/>
  <c r="I39" i="60"/>
  <c r="I55" i="60"/>
  <c r="I36" i="60"/>
  <c r="I52" i="60"/>
  <c r="I49" i="60"/>
  <c r="I46" i="60"/>
  <c r="I43" i="60"/>
  <c r="I40" i="60"/>
  <c r="I56" i="60"/>
  <c r="F38" i="60"/>
  <c r="F54" i="60"/>
  <c r="F51" i="60"/>
  <c r="F48" i="60"/>
  <c r="F45" i="60"/>
  <c r="F42" i="60"/>
  <c r="F58" i="60"/>
  <c r="F39" i="60"/>
  <c r="F55" i="60"/>
  <c r="F44" i="60"/>
  <c r="F36" i="60"/>
  <c r="F52" i="60"/>
  <c r="F49" i="60"/>
  <c r="F46" i="60"/>
  <c r="F43" i="60"/>
  <c r="F59" i="60"/>
  <c r="F50" i="60"/>
  <c r="F40" i="60"/>
  <c r="F56" i="60"/>
  <c r="F37" i="60"/>
  <c r="F53" i="60"/>
  <c r="F47" i="60"/>
  <c r="Q39" i="60"/>
  <c r="Q55" i="60"/>
  <c r="Q36" i="60"/>
  <c r="Q52" i="60"/>
  <c r="Q49" i="60"/>
  <c r="Q46" i="60"/>
  <c r="Q43" i="60"/>
  <c r="Q59" i="60"/>
  <c r="Q51" i="60"/>
  <c r="Q40" i="60"/>
  <c r="Q56" i="60"/>
  <c r="Q37" i="60"/>
  <c r="Q53" i="60"/>
  <c r="Q50" i="60"/>
  <c r="Q47" i="60"/>
  <c r="Q44" i="60"/>
  <c r="Q41" i="60"/>
  <c r="Q57" i="60"/>
  <c r="Q38" i="60"/>
  <c r="Q54" i="60"/>
  <c r="Q48" i="60"/>
  <c r="Q45" i="60"/>
  <c r="Q42" i="60"/>
  <c r="W60" i="60"/>
  <c r="E51" i="60"/>
  <c r="E48" i="60"/>
  <c r="E45" i="60"/>
  <c r="E42" i="60"/>
  <c r="E58" i="60"/>
  <c r="E39" i="60"/>
  <c r="E55" i="60"/>
  <c r="E41" i="60"/>
  <c r="E57" i="60"/>
  <c r="E36" i="60"/>
  <c r="E60" i="60" s="1"/>
  <c r="E52" i="60"/>
  <c r="E49" i="60"/>
  <c r="E46" i="60"/>
  <c r="E43" i="60"/>
  <c r="E59" i="60"/>
  <c r="E40" i="60"/>
  <c r="E56" i="60"/>
  <c r="E37" i="60"/>
  <c r="E53" i="60"/>
  <c r="E50" i="60"/>
  <c r="E47" i="60"/>
  <c r="E44" i="60"/>
  <c r="I50" i="60"/>
  <c r="V38" i="60"/>
  <c r="V54" i="60"/>
  <c r="V51" i="60"/>
  <c r="V48" i="60"/>
  <c r="V45" i="60"/>
  <c r="V42" i="60"/>
  <c r="V58" i="60"/>
  <c r="V39" i="60"/>
  <c r="V55" i="60"/>
  <c r="V36" i="60"/>
  <c r="V52" i="60"/>
  <c r="V49" i="60"/>
  <c r="V46" i="60"/>
  <c r="V43" i="60"/>
  <c r="V59" i="60"/>
  <c r="V40" i="60"/>
  <c r="V56" i="60"/>
  <c r="V37" i="60"/>
  <c r="V53" i="60"/>
  <c r="V44" i="60"/>
  <c r="V50" i="60"/>
  <c r="V47" i="60"/>
  <c r="U51" i="60"/>
  <c r="U57" i="60"/>
  <c r="U48" i="60"/>
  <c r="U41" i="60"/>
  <c r="U45" i="60"/>
  <c r="U42" i="60"/>
  <c r="U58" i="60"/>
  <c r="U39" i="60"/>
  <c r="U55" i="60"/>
  <c r="U36" i="60"/>
  <c r="U52" i="60"/>
  <c r="U49" i="60"/>
  <c r="U46" i="60"/>
  <c r="U43" i="60"/>
  <c r="U59" i="60"/>
  <c r="U40" i="60"/>
  <c r="U56" i="60"/>
  <c r="U37" i="60"/>
  <c r="U53" i="60"/>
  <c r="U50" i="60"/>
  <c r="U47" i="60"/>
  <c r="U44" i="60"/>
  <c r="V57" i="60"/>
  <c r="P36" i="60"/>
  <c r="P52" i="60"/>
  <c r="P49" i="60"/>
  <c r="P46" i="60"/>
  <c r="P43" i="60"/>
  <c r="P59" i="60"/>
  <c r="P40" i="60"/>
  <c r="P56" i="60"/>
  <c r="P37" i="60"/>
  <c r="P53" i="60"/>
  <c r="P50" i="60"/>
  <c r="P47" i="60"/>
  <c r="P44" i="60"/>
  <c r="P41" i="60"/>
  <c r="P57" i="60"/>
  <c r="P42" i="60"/>
  <c r="P38" i="60"/>
  <c r="P54" i="60"/>
  <c r="P51" i="60"/>
  <c r="P58" i="60"/>
  <c r="P48" i="60"/>
  <c r="P45" i="60"/>
  <c r="J50" i="60"/>
  <c r="J47" i="60"/>
  <c r="J44" i="60"/>
  <c r="J41" i="60"/>
  <c r="J57" i="60"/>
  <c r="J38" i="60"/>
  <c r="J54" i="60"/>
  <c r="J51" i="60"/>
  <c r="J48" i="60"/>
  <c r="J56" i="60"/>
  <c r="J45" i="60"/>
  <c r="J42" i="60"/>
  <c r="J58" i="60"/>
  <c r="J39" i="60"/>
  <c r="J55" i="60"/>
  <c r="J36" i="60"/>
  <c r="J60" i="60" s="1"/>
  <c r="J52" i="60"/>
  <c r="J49" i="60"/>
  <c r="J46" i="60"/>
  <c r="J43" i="60"/>
  <c r="J59" i="60"/>
  <c r="J40" i="60"/>
  <c r="V41" i="60"/>
  <c r="M43" i="60"/>
  <c r="M59" i="60"/>
  <c r="M40" i="60"/>
  <c r="M56" i="60"/>
  <c r="M37" i="60"/>
  <c r="M53" i="60"/>
  <c r="M50" i="60"/>
  <c r="M55" i="60"/>
  <c r="M47" i="60"/>
  <c r="M44" i="60"/>
  <c r="M41" i="60"/>
  <c r="M57" i="60"/>
  <c r="M38" i="60"/>
  <c r="M54" i="60"/>
  <c r="M51" i="60"/>
  <c r="M48" i="60"/>
  <c r="M45" i="60"/>
  <c r="M49" i="60"/>
  <c r="M42" i="60"/>
  <c r="M58" i="60"/>
  <c r="M39" i="60"/>
  <c r="M36" i="60"/>
  <c r="M52" i="60"/>
  <c r="N46" i="60"/>
  <c r="N43" i="60"/>
  <c r="N59" i="60"/>
  <c r="N40" i="60"/>
  <c r="N56" i="60"/>
  <c r="N37" i="60"/>
  <c r="N53" i="60"/>
  <c r="N50" i="60"/>
  <c r="N47" i="60"/>
  <c r="N44" i="60"/>
  <c r="N58" i="60"/>
  <c r="N41" i="60"/>
  <c r="N57" i="60"/>
  <c r="N38" i="60"/>
  <c r="N54" i="60"/>
  <c r="N51" i="60"/>
  <c r="N48" i="60"/>
  <c r="N36" i="60"/>
  <c r="N45" i="60"/>
  <c r="N42" i="60"/>
  <c r="N52" i="60"/>
  <c r="N39" i="60"/>
  <c r="N55" i="60"/>
  <c r="R42" i="60"/>
  <c r="R58" i="60"/>
  <c r="R39" i="60"/>
  <c r="R55" i="60"/>
  <c r="R36" i="60"/>
  <c r="R52" i="60"/>
  <c r="R49" i="60"/>
  <c r="R46" i="60"/>
  <c r="R43" i="60"/>
  <c r="R59" i="60"/>
  <c r="R40" i="60"/>
  <c r="R56" i="60"/>
  <c r="R48" i="60"/>
  <c r="R37" i="60"/>
  <c r="R53" i="60"/>
  <c r="R54" i="60"/>
  <c r="R50" i="60"/>
  <c r="R47" i="60"/>
  <c r="R44" i="60"/>
  <c r="R41" i="60"/>
  <c r="R57" i="60"/>
  <c r="R38" i="60"/>
  <c r="R51" i="60"/>
  <c r="K56" i="60"/>
  <c r="L59" i="60"/>
  <c r="O5" i="72" l="1"/>
  <c r="N35" i="72"/>
  <c r="N65" i="72" s="1"/>
  <c r="N95" i="72" s="1"/>
  <c r="N125" i="72" s="1"/>
  <c r="M185" i="72"/>
  <c r="M216" i="72" s="1"/>
  <c r="M155" i="72"/>
  <c r="M60" i="60"/>
  <c r="U60" i="60"/>
  <c r="I5" i="60"/>
  <c r="H35" i="60"/>
  <c r="D60" i="60"/>
  <c r="P60" i="60"/>
  <c r="N60" i="60"/>
  <c r="S60" i="60"/>
  <c r="V60" i="60"/>
  <c r="K60" i="60"/>
  <c r="R60" i="60"/>
  <c r="F60" i="60"/>
  <c r="I60" i="60"/>
  <c r="Q60" i="60"/>
  <c r="T60" i="60"/>
  <c r="L60" i="60"/>
  <c r="N155" i="72" l="1"/>
  <c r="N185" i="72"/>
  <c r="N216" i="72" s="1"/>
  <c r="P5" i="72"/>
  <c r="O35" i="72"/>
  <c r="O65" i="72" s="1"/>
  <c r="O95" i="72" s="1"/>
  <c r="O125" i="72" s="1"/>
  <c r="J5" i="60"/>
  <c r="I35" i="60"/>
  <c r="Q5" i="72" l="1"/>
  <c r="P35" i="72"/>
  <c r="P65" i="72" s="1"/>
  <c r="P95" i="72" s="1"/>
  <c r="P125" i="72" s="1"/>
  <c r="O185" i="72"/>
  <c r="O216" i="72" s="1"/>
  <c r="O155" i="72"/>
  <c r="K5" i="60"/>
  <c r="J35" i="60"/>
  <c r="P185" i="72" l="1"/>
  <c r="P216" i="72" s="1"/>
  <c r="P155" i="72"/>
  <c r="R5" i="72"/>
  <c r="Q35" i="72"/>
  <c r="Q65" i="72" s="1"/>
  <c r="Q95" i="72" s="1"/>
  <c r="Q125" i="72" s="1"/>
  <c r="L5" i="60"/>
  <c r="K35" i="60"/>
  <c r="Q185" i="72" l="1"/>
  <c r="Q216" i="72" s="1"/>
  <c r="Q155" i="72"/>
  <c r="R35" i="72"/>
  <c r="R65" i="72" s="1"/>
  <c r="R95" i="72" s="1"/>
  <c r="R125" i="72" s="1"/>
  <c r="S5" i="72"/>
  <c r="M5" i="60"/>
  <c r="L35" i="60"/>
  <c r="R185" i="72" l="1"/>
  <c r="R216" i="72" s="1"/>
  <c r="R155" i="72"/>
  <c r="T5" i="72"/>
  <c r="S35" i="72"/>
  <c r="S65" i="72" s="1"/>
  <c r="S95" i="72" s="1"/>
  <c r="S125" i="72" s="1"/>
  <c r="N5" i="60"/>
  <c r="M35" i="60"/>
  <c r="S185" i="72" l="1"/>
  <c r="S216" i="72" s="1"/>
  <c r="S155" i="72"/>
  <c r="T35" i="72"/>
  <c r="T65" i="72" s="1"/>
  <c r="T95" i="72" s="1"/>
  <c r="T125" i="72" s="1"/>
  <c r="U5" i="72"/>
  <c r="O5" i="60"/>
  <c r="N35" i="60"/>
  <c r="U35" i="72" l="1"/>
  <c r="U65" i="72" s="1"/>
  <c r="U95" i="72" s="1"/>
  <c r="U125" i="72" s="1"/>
  <c r="V5" i="72"/>
  <c r="T185" i="72"/>
  <c r="T216" i="72" s="1"/>
  <c r="T155" i="72"/>
  <c r="P5" i="60"/>
  <c r="O35" i="60"/>
  <c r="V35" i="72" l="1"/>
  <c r="V65" i="72" s="1"/>
  <c r="V95" i="72" s="1"/>
  <c r="V125" i="72" s="1"/>
  <c r="W5" i="72"/>
  <c r="U185" i="72"/>
  <c r="U216" i="72" s="1"/>
  <c r="U155" i="72"/>
  <c r="Q5" i="60"/>
  <c r="P35" i="60"/>
  <c r="W35" i="72" l="1"/>
  <c r="W65" i="72" s="1"/>
  <c r="W95" i="72" s="1"/>
  <c r="W125" i="72" s="1"/>
  <c r="X5" i="72"/>
  <c r="X35" i="72" s="1"/>
  <c r="X65" i="72" s="1"/>
  <c r="X95" i="72" s="1"/>
  <c r="X125" i="72" s="1"/>
  <c r="V185" i="72"/>
  <c r="V216" i="72" s="1"/>
  <c r="V155" i="72"/>
  <c r="R5" i="60"/>
  <c r="Q35" i="60"/>
  <c r="X185" i="72" l="1"/>
  <c r="X216" i="72" s="1"/>
  <c r="X155" i="72"/>
  <c r="W185" i="72"/>
  <c r="W216" i="72" s="1"/>
  <c r="W155" i="72"/>
  <c r="S5" i="60"/>
  <c r="R35" i="60"/>
  <c r="S35" i="60" l="1"/>
  <c r="T5" i="60"/>
  <c r="U5" i="60" l="1"/>
  <c r="T35" i="60"/>
  <c r="V5" i="60" l="1"/>
  <c r="U35" i="60"/>
  <c r="W5" i="60" l="1"/>
  <c r="V35" i="60"/>
  <c r="X5" i="60" l="1"/>
  <c r="X35" i="60" s="1"/>
  <c r="W35" i="60"/>
  <c r="E38" i="47" l="1"/>
  <c r="F38" i="47" s="1"/>
  <c r="G38" i="47" s="1"/>
  <c r="H38" i="47" s="1"/>
  <c r="I38" i="47" s="1"/>
  <c r="J38" i="47" s="1"/>
  <c r="K38" i="47" s="1"/>
  <c r="L38" i="47" s="1"/>
  <c r="M38" i="47" s="1"/>
  <c r="N38" i="47" s="1"/>
  <c r="O38" i="47" s="1"/>
  <c r="P38" i="47" s="1"/>
  <c r="Q38" i="47" s="1"/>
  <c r="R38" i="47" s="1"/>
  <c r="S38" i="47" s="1"/>
  <c r="T38" i="47" s="1"/>
  <c r="U38" i="47" s="1"/>
  <c r="V38" i="47" s="1"/>
  <c r="W38" i="47" s="1"/>
  <c r="X38" i="47" s="1"/>
  <c r="W30" i="45"/>
  <c r="V30" i="45"/>
  <c r="U30" i="45"/>
  <c r="T30" i="45"/>
  <c r="S30" i="45"/>
  <c r="R30" i="45"/>
  <c r="Q30" i="45"/>
  <c r="P30" i="45"/>
  <c r="O30" i="45"/>
  <c r="N30" i="45"/>
  <c r="M30" i="45"/>
  <c r="L30" i="45"/>
  <c r="K30" i="45"/>
  <c r="J30" i="45"/>
  <c r="I30" i="45"/>
  <c r="H30" i="45"/>
  <c r="G30" i="45"/>
  <c r="F30" i="45"/>
  <c r="E30" i="45"/>
  <c r="D30" i="45"/>
  <c r="C30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I29" i="45"/>
  <c r="H29" i="45"/>
  <c r="G29" i="45"/>
  <c r="F29" i="45"/>
  <c r="E29" i="45"/>
  <c r="D29" i="45"/>
  <c r="C29" i="45"/>
  <c r="W28" i="45"/>
  <c r="V28" i="45"/>
  <c r="U28" i="45"/>
  <c r="T28" i="45"/>
  <c r="S28" i="45"/>
  <c r="R28" i="45"/>
  <c r="Q28" i="45"/>
  <c r="P28" i="45"/>
  <c r="O28" i="45"/>
  <c r="N28" i="45"/>
  <c r="M28" i="45"/>
  <c r="L28" i="45"/>
  <c r="K28" i="45"/>
  <c r="J28" i="45"/>
  <c r="I28" i="45"/>
  <c r="H28" i="45"/>
  <c r="G28" i="45"/>
  <c r="F28" i="45"/>
  <c r="E28" i="45"/>
  <c r="D28" i="45"/>
  <c r="C28" i="45"/>
  <c r="W27" i="45"/>
  <c r="V27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D27" i="45"/>
  <c r="C27" i="45"/>
  <c r="W26" i="45"/>
  <c r="V26" i="45"/>
  <c r="U26" i="45"/>
  <c r="T26" i="45"/>
  <c r="S26" i="45"/>
  <c r="R26" i="45"/>
  <c r="Q26" i="45"/>
  <c r="P26" i="45"/>
  <c r="O26" i="45"/>
  <c r="N26" i="45"/>
  <c r="M26" i="45"/>
  <c r="L26" i="45"/>
  <c r="K26" i="45"/>
  <c r="J26" i="45"/>
  <c r="I26" i="45"/>
  <c r="H26" i="45"/>
  <c r="G26" i="45"/>
  <c r="F26" i="45"/>
  <c r="E26" i="45"/>
  <c r="D26" i="45"/>
  <c r="C26" i="45"/>
  <c r="W25" i="45"/>
  <c r="V25" i="45"/>
  <c r="U25" i="45"/>
  <c r="T25" i="45"/>
  <c r="S25" i="45"/>
  <c r="R25" i="45"/>
  <c r="Q25" i="45"/>
  <c r="P25" i="45"/>
  <c r="O25" i="45"/>
  <c r="N25" i="45"/>
  <c r="M25" i="45"/>
  <c r="L25" i="45"/>
  <c r="K25" i="45"/>
  <c r="J25" i="45"/>
  <c r="I25" i="45"/>
  <c r="H25" i="45"/>
  <c r="G25" i="45"/>
  <c r="F25" i="45"/>
  <c r="E25" i="45"/>
  <c r="D25" i="45"/>
  <c r="C25" i="45"/>
  <c r="W24" i="45"/>
  <c r="V24" i="45"/>
  <c r="U24" i="45"/>
  <c r="T24" i="45"/>
  <c r="S24" i="45"/>
  <c r="R24" i="45"/>
  <c r="Q24" i="45"/>
  <c r="P24" i="45"/>
  <c r="O24" i="45"/>
  <c r="N24" i="45"/>
  <c r="M24" i="45"/>
  <c r="L24" i="45"/>
  <c r="K24" i="45"/>
  <c r="J24" i="45"/>
  <c r="I24" i="45"/>
  <c r="H24" i="45"/>
  <c r="G24" i="45"/>
  <c r="F24" i="45"/>
  <c r="E24" i="45"/>
  <c r="D24" i="45"/>
  <c r="C24" i="45"/>
  <c r="W23" i="45"/>
  <c r="V23" i="45"/>
  <c r="U23" i="45"/>
  <c r="T23" i="45"/>
  <c r="S23" i="45"/>
  <c r="R23" i="45"/>
  <c r="Q23" i="45"/>
  <c r="P23" i="45"/>
  <c r="O23" i="45"/>
  <c r="N23" i="45"/>
  <c r="M23" i="45"/>
  <c r="L23" i="45"/>
  <c r="K23" i="45"/>
  <c r="J23" i="45"/>
  <c r="I23" i="45"/>
  <c r="H23" i="45"/>
  <c r="G23" i="45"/>
  <c r="F23" i="45"/>
  <c r="E23" i="45"/>
  <c r="D23" i="45"/>
  <c r="C23" i="45"/>
  <c r="W22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I22" i="45"/>
  <c r="H22" i="45"/>
  <c r="G22" i="45"/>
  <c r="F22" i="45"/>
  <c r="E22" i="45"/>
  <c r="D22" i="45"/>
  <c r="C22" i="45"/>
  <c r="W21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I21" i="45"/>
  <c r="H21" i="45"/>
  <c r="G21" i="45"/>
  <c r="F21" i="45"/>
  <c r="E21" i="45"/>
  <c r="D21" i="45"/>
  <c r="C21" i="45"/>
  <c r="W20" i="45"/>
  <c r="V20" i="45"/>
  <c r="U20" i="45"/>
  <c r="T20" i="45"/>
  <c r="S20" i="45"/>
  <c r="R20" i="45"/>
  <c r="Q20" i="45"/>
  <c r="P20" i="45"/>
  <c r="O20" i="45"/>
  <c r="N20" i="45"/>
  <c r="M20" i="45"/>
  <c r="L20" i="45"/>
  <c r="K20" i="45"/>
  <c r="J20" i="45"/>
  <c r="I20" i="45"/>
  <c r="H20" i="45"/>
  <c r="G20" i="45"/>
  <c r="F20" i="45"/>
  <c r="E20" i="45"/>
  <c r="D20" i="45"/>
  <c r="C20" i="45"/>
  <c r="W19" i="45"/>
  <c r="V19" i="45"/>
  <c r="U19" i="45"/>
  <c r="T19" i="45"/>
  <c r="S19" i="45"/>
  <c r="R19" i="45"/>
  <c r="Q19" i="45"/>
  <c r="P19" i="45"/>
  <c r="O19" i="45"/>
  <c r="N19" i="45"/>
  <c r="M19" i="45"/>
  <c r="L19" i="45"/>
  <c r="K19" i="45"/>
  <c r="J19" i="45"/>
  <c r="I19" i="45"/>
  <c r="H19" i="45"/>
  <c r="G19" i="45"/>
  <c r="F19" i="45"/>
  <c r="E19" i="45"/>
  <c r="D19" i="45"/>
  <c r="C19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E18" i="45"/>
  <c r="D18" i="45"/>
  <c r="C18" i="45"/>
  <c r="W17" i="45"/>
  <c r="V17" i="45"/>
  <c r="U17" i="45"/>
  <c r="T17" i="45"/>
  <c r="S17" i="45"/>
  <c r="R17" i="45"/>
  <c r="Q17" i="45"/>
  <c r="P17" i="45"/>
  <c r="O17" i="45"/>
  <c r="N17" i="45"/>
  <c r="M17" i="45"/>
  <c r="L17" i="45"/>
  <c r="K17" i="45"/>
  <c r="J17" i="45"/>
  <c r="I17" i="45"/>
  <c r="H17" i="45"/>
  <c r="G17" i="45"/>
  <c r="F17" i="45"/>
  <c r="E17" i="45"/>
  <c r="D17" i="45"/>
  <c r="C17" i="45"/>
  <c r="W16" i="45"/>
  <c r="V16" i="45"/>
  <c r="U16" i="45"/>
  <c r="T16" i="45"/>
  <c r="S16" i="45"/>
  <c r="R16" i="45"/>
  <c r="Q16" i="45"/>
  <c r="P16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C16" i="45"/>
  <c r="W15" i="45"/>
  <c r="V15" i="45"/>
  <c r="U15" i="45"/>
  <c r="T15" i="45"/>
  <c r="S15" i="45"/>
  <c r="R15" i="45"/>
  <c r="Q15" i="45"/>
  <c r="P15" i="45"/>
  <c r="O15" i="45"/>
  <c r="N15" i="45"/>
  <c r="M15" i="45"/>
  <c r="L15" i="45"/>
  <c r="K15" i="45"/>
  <c r="J15" i="45"/>
  <c r="I15" i="45"/>
  <c r="H15" i="45"/>
  <c r="G15" i="45"/>
  <c r="F15" i="45"/>
  <c r="E15" i="45"/>
  <c r="D15" i="45"/>
  <c r="C15" i="45"/>
  <c r="W14" i="45"/>
  <c r="V14" i="45"/>
  <c r="U14" i="45"/>
  <c r="T14" i="45"/>
  <c r="S14" i="45"/>
  <c r="R14" i="45"/>
  <c r="Q14" i="45"/>
  <c r="P14" i="45"/>
  <c r="O14" i="45"/>
  <c r="N14" i="45"/>
  <c r="M14" i="45"/>
  <c r="L14" i="45"/>
  <c r="K14" i="45"/>
  <c r="J14" i="45"/>
  <c r="I14" i="45"/>
  <c r="H14" i="45"/>
  <c r="G14" i="45"/>
  <c r="F14" i="45"/>
  <c r="E14" i="45"/>
  <c r="D14" i="45"/>
  <c r="C14" i="45"/>
  <c r="W13" i="45"/>
  <c r="V13" i="45"/>
  <c r="U13" i="45"/>
  <c r="T13" i="45"/>
  <c r="S13" i="45"/>
  <c r="R13" i="45"/>
  <c r="Q13" i="45"/>
  <c r="P13" i="45"/>
  <c r="O13" i="45"/>
  <c r="N13" i="45"/>
  <c r="M13" i="45"/>
  <c r="L13" i="45"/>
  <c r="K13" i="45"/>
  <c r="J13" i="45"/>
  <c r="I13" i="45"/>
  <c r="H13" i="45"/>
  <c r="G13" i="45"/>
  <c r="F13" i="45"/>
  <c r="E13" i="45"/>
  <c r="D13" i="45"/>
  <c r="C13" i="45"/>
  <c r="W12" i="45"/>
  <c r="V12" i="45"/>
  <c r="U12" i="45"/>
  <c r="T12" i="45"/>
  <c r="S12" i="45"/>
  <c r="R12" i="45"/>
  <c r="Q12" i="45"/>
  <c r="P12" i="45"/>
  <c r="O12" i="45"/>
  <c r="N12" i="45"/>
  <c r="M12" i="45"/>
  <c r="L12" i="45"/>
  <c r="K12" i="45"/>
  <c r="J12" i="45"/>
  <c r="I12" i="45"/>
  <c r="H12" i="45"/>
  <c r="G12" i="45"/>
  <c r="F12" i="45"/>
  <c r="E12" i="45"/>
  <c r="D12" i="45"/>
  <c r="C12" i="45"/>
  <c r="W11" i="45"/>
  <c r="V11" i="45"/>
  <c r="U11" i="45"/>
  <c r="T11" i="45"/>
  <c r="S11" i="45"/>
  <c r="R11" i="45"/>
  <c r="Q11" i="45"/>
  <c r="P11" i="45"/>
  <c r="O11" i="45"/>
  <c r="N11" i="45"/>
  <c r="M11" i="45"/>
  <c r="L11" i="45"/>
  <c r="K11" i="45"/>
  <c r="J11" i="45"/>
  <c r="I11" i="45"/>
  <c r="H11" i="45"/>
  <c r="G11" i="45"/>
  <c r="F11" i="45"/>
  <c r="E11" i="45"/>
  <c r="D11" i="45"/>
  <c r="C11" i="45"/>
  <c r="W10" i="45"/>
  <c r="V10" i="45"/>
  <c r="U10" i="45"/>
  <c r="T10" i="45"/>
  <c r="S10" i="45"/>
  <c r="R10" i="45"/>
  <c r="Q10" i="45"/>
  <c r="P10" i="45"/>
  <c r="O10" i="45"/>
  <c r="N10" i="45"/>
  <c r="M10" i="45"/>
  <c r="L10" i="45"/>
  <c r="K10" i="45"/>
  <c r="J10" i="45"/>
  <c r="I10" i="45"/>
  <c r="H10" i="45"/>
  <c r="G10" i="45"/>
  <c r="F10" i="45"/>
  <c r="E10" i="45"/>
  <c r="D10" i="45"/>
  <c r="C10" i="45"/>
  <c r="W9" i="45"/>
  <c r="V9" i="45"/>
  <c r="U9" i="45"/>
  <c r="T9" i="45"/>
  <c r="S9" i="45"/>
  <c r="R9" i="45"/>
  <c r="Q9" i="45"/>
  <c r="P9" i="45"/>
  <c r="O9" i="45"/>
  <c r="N9" i="45"/>
  <c r="M9" i="45"/>
  <c r="L9" i="45"/>
  <c r="K9" i="45"/>
  <c r="J9" i="45"/>
  <c r="I9" i="45"/>
  <c r="H9" i="45"/>
  <c r="G9" i="45"/>
  <c r="F9" i="45"/>
  <c r="E9" i="45"/>
  <c r="D9" i="45"/>
  <c r="C9" i="45"/>
  <c r="W8" i="45"/>
  <c r="V8" i="45"/>
  <c r="U8" i="45"/>
  <c r="T8" i="45"/>
  <c r="S8" i="45"/>
  <c r="R8" i="45"/>
  <c r="Q8" i="45"/>
  <c r="P8" i="45"/>
  <c r="O8" i="45"/>
  <c r="N8" i="45"/>
  <c r="M8" i="45"/>
  <c r="L8" i="45"/>
  <c r="K8" i="45"/>
  <c r="J8" i="45"/>
  <c r="I8" i="45"/>
  <c r="H8" i="45"/>
  <c r="G8" i="45"/>
  <c r="F8" i="45"/>
  <c r="E8" i="45"/>
  <c r="D8" i="45"/>
  <c r="C8" i="45"/>
  <c r="W7" i="45"/>
  <c r="V7" i="45"/>
  <c r="U7" i="45"/>
  <c r="T7" i="45"/>
  <c r="S7" i="45"/>
  <c r="R7" i="45"/>
  <c r="Q7" i="45"/>
  <c r="P7" i="45"/>
  <c r="O7" i="45"/>
  <c r="N7" i="45"/>
  <c r="M7" i="45"/>
  <c r="L7" i="45"/>
  <c r="K7" i="45"/>
  <c r="J7" i="45"/>
  <c r="I7" i="45"/>
  <c r="H7" i="45"/>
  <c r="G7" i="45"/>
  <c r="F7" i="45"/>
  <c r="E7" i="45"/>
  <c r="D7" i="45"/>
  <c r="C7" i="45"/>
  <c r="D6" i="48" l="1"/>
  <c r="F6" i="48"/>
  <c r="G6" i="48"/>
  <c r="H6" i="48"/>
  <c r="I6" i="48"/>
  <c r="J6" i="48"/>
  <c r="K6" i="48"/>
  <c r="L6" i="48"/>
  <c r="M6" i="48"/>
  <c r="N6" i="48"/>
  <c r="O6" i="48"/>
  <c r="P6" i="48"/>
  <c r="Q6" i="48"/>
  <c r="R6" i="48"/>
  <c r="S6" i="48"/>
  <c r="T6" i="48"/>
  <c r="U6" i="48"/>
  <c r="V6" i="48"/>
  <c r="W6" i="48"/>
  <c r="X6" i="48"/>
  <c r="D7" i="48"/>
  <c r="F7" i="48"/>
  <c r="G7" i="48"/>
  <c r="H7" i="48"/>
  <c r="I7" i="48"/>
  <c r="J7" i="48"/>
  <c r="K7" i="48"/>
  <c r="L7" i="48"/>
  <c r="M7" i="48"/>
  <c r="N7" i="48"/>
  <c r="O7" i="48"/>
  <c r="P7" i="48"/>
  <c r="Q7" i="48"/>
  <c r="R7" i="48"/>
  <c r="S7" i="48"/>
  <c r="T7" i="48"/>
  <c r="U7" i="48"/>
  <c r="V7" i="48"/>
  <c r="W7" i="48"/>
  <c r="X7" i="48"/>
  <c r="D8" i="48"/>
  <c r="F8" i="48"/>
  <c r="G8" i="48"/>
  <c r="H8" i="48"/>
  <c r="I8" i="48"/>
  <c r="J8" i="48"/>
  <c r="K8" i="48"/>
  <c r="L8" i="48"/>
  <c r="M8" i="48"/>
  <c r="N8" i="48"/>
  <c r="O8" i="48"/>
  <c r="P8" i="48"/>
  <c r="Q8" i="48"/>
  <c r="R8" i="48"/>
  <c r="S8" i="48"/>
  <c r="T8" i="48"/>
  <c r="U8" i="48"/>
  <c r="V8" i="48"/>
  <c r="W8" i="48"/>
  <c r="X8" i="48"/>
  <c r="D9" i="48"/>
  <c r="F9" i="48"/>
  <c r="G9" i="48"/>
  <c r="H9" i="48"/>
  <c r="I9" i="48"/>
  <c r="J9" i="48"/>
  <c r="K9" i="48"/>
  <c r="L9" i="48"/>
  <c r="M9" i="48"/>
  <c r="N9" i="48"/>
  <c r="O9" i="48"/>
  <c r="P9" i="48"/>
  <c r="Q9" i="48"/>
  <c r="R9" i="48"/>
  <c r="S9" i="48"/>
  <c r="T9" i="48"/>
  <c r="U9" i="48"/>
  <c r="V9" i="48"/>
  <c r="W9" i="48"/>
  <c r="X9" i="48"/>
  <c r="D10" i="48"/>
  <c r="F10" i="48"/>
  <c r="G10" i="48"/>
  <c r="H10" i="48"/>
  <c r="I10" i="48"/>
  <c r="J10" i="48"/>
  <c r="K10" i="48"/>
  <c r="L10" i="48"/>
  <c r="M10" i="48"/>
  <c r="N10" i="48"/>
  <c r="O10" i="48"/>
  <c r="P10" i="48"/>
  <c r="Q10" i="48"/>
  <c r="R10" i="48"/>
  <c r="S10" i="48"/>
  <c r="T10" i="48"/>
  <c r="U10" i="48"/>
  <c r="V10" i="48"/>
  <c r="W10" i="48"/>
  <c r="X10" i="48"/>
  <c r="D11" i="48"/>
  <c r="F11" i="48"/>
  <c r="G11" i="48"/>
  <c r="H11" i="48"/>
  <c r="I11" i="48"/>
  <c r="J11" i="48"/>
  <c r="K11" i="48"/>
  <c r="L11" i="48"/>
  <c r="M11" i="48"/>
  <c r="N11" i="48"/>
  <c r="O11" i="48"/>
  <c r="P11" i="48"/>
  <c r="Q11" i="48"/>
  <c r="R11" i="48"/>
  <c r="S11" i="48"/>
  <c r="T11" i="48"/>
  <c r="U11" i="48"/>
  <c r="V11" i="48"/>
  <c r="W11" i="48"/>
  <c r="X11" i="48"/>
  <c r="D12" i="48"/>
  <c r="F12" i="48"/>
  <c r="G12" i="48"/>
  <c r="H12" i="48"/>
  <c r="I12" i="48"/>
  <c r="J12" i="48"/>
  <c r="K12" i="48"/>
  <c r="L12" i="48"/>
  <c r="M12" i="48"/>
  <c r="N12" i="48"/>
  <c r="O12" i="48"/>
  <c r="P12" i="48"/>
  <c r="Q12" i="48"/>
  <c r="R12" i="48"/>
  <c r="S12" i="48"/>
  <c r="T12" i="48"/>
  <c r="U12" i="48"/>
  <c r="V12" i="48"/>
  <c r="W12" i="48"/>
  <c r="X12" i="48"/>
  <c r="D13" i="48"/>
  <c r="F13" i="48"/>
  <c r="G13" i="48"/>
  <c r="H13" i="48"/>
  <c r="I13" i="48"/>
  <c r="J13" i="48"/>
  <c r="K13" i="48"/>
  <c r="L13" i="48"/>
  <c r="M13" i="48"/>
  <c r="N13" i="48"/>
  <c r="O13" i="48"/>
  <c r="P13" i="48"/>
  <c r="Q13" i="48"/>
  <c r="R13" i="48"/>
  <c r="S13" i="48"/>
  <c r="T13" i="48"/>
  <c r="U13" i="48"/>
  <c r="V13" i="48"/>
  <c r="W13" i="48"/>
  <c r="X13" i="48"/>
  <c r="D14" i="48"/>
  <c r="F14" i="48"/>
  <c r="G14" i="48"/>
  <c r="H14" i="48"/>
  <c r="I14" i="48"/>
  <c r="J14" i="48"/>
  <c r="K14" i="48"/>
  <c r="L14" i="48"/>
  <c r="M14" i="48"/>
  <c r="N14" i="48"/>
  <c r="O14" i="48"/>
  <c r="P14" i="48"/>
  <c r="Q14" i="48"/>
  <c r="R14" i="48"/>
  <c r="S14" i="48"/>
  <c r="T14" i="48"/>
  <c r="U14" i="48"/>
  <c r="V14" i="48"/>
  <c r="W14" i="48"/>
  <c r="X14" i="48"/>
  <c r="D15" i="48"/>
  <c r="F15" i="48"/>
  <c r="G15" i="48"/>
  <c r="H15" i="48"/>
  <c r="I15" i="48"/>
  <c r="J15" i="48"/>
  <c r="K15" i="48"/>
  <c r="L15" i="48"/>
  <c r="M15" i="48"/>
  <c r="N15" i="48"/>
  <c r="O15" i="48"/>
  <c r="P15" i="48"/>
  <c r="Q15" i="48"/>
  <c r="R15" i="48"/>
  <c r="S15" i="48"/>
  <c r="T15" i="48"/>
  <c r="U15" i="48"/>
  <c r="V15" i="48"/>
  <c r="W15" i="48"/>
  <c r="X15" i="48"/>
  <c r="D16" i="48"/>
  <c r="F16" i="48"/>
  <c r="G16" i="48"/>
  <c r="H16" i="48"/>
  <c r="I16" i="48"/>
  <c r="J16" i="48"/>
  <c r="K16" i="48"/>
  <c r="L16" i="48"/>
  <c r="M16" i="48"/>
  <c r="N16" i="48"/>
  <c r="O16" i="48"/>
  <c r="P16" i="48"/>
  <c r="Q16" i="48"/>
  <c r="R16" i="48"/>
  <c r="S16" i="48"/>
  <c r="T16" i="48"/>
  <c r="U16" i="48"/>
  <c r="V16" i="48"/>
  <c r="W16" i="48"/>
  <c r="X16" i="48"/>
  <c r="D17" i="48"/>
  <c r="F17" i="48"/>
  <c r="G17" i="48"/>
  <c r="H17" i="48"/>
  <c r="I17" i="48"/>
  <c r="J17" i="48"/>
  <c r="K17" i="48"/>
  <c r="L17" i="48"/>
  <c r="M17" i="48"/>
  <c r="N17" i="48"/>
  <c r="O17" i="48"/>
  <c r="P17" i="48"/>
  <c r="Q17" i="48"/>
  <c r="R17" i="48"/>
  <c r="S17" i="48"/>
  <c r="T17" i="48"/>
  <c r="U17" i="48"/>
  <c r="V17" i="48"/>
  <c r="W17" i="48"/>
  <c r="X17" i="48"/>
  <c r="D18" i="48"/>
  <c r="F18" i="48"/>
  <c r="G18" i="48"/>
  <c r="H18" i="48"/>
  <c r="I18" i="48"/>
  <c r="J18" i="48"/>
  <c r="K18" i="48"/>
  <c r="L18" i="48"/>
  <c r="M18" i="48"/>
  <c r="N18" i="48"/>
  <c r="O18" i="48"/>
  <c r="P18" i="48"/>
  <c r="Q18" i="48"/>
  <c r="R18" i="48"/>
  <c r="S18" i="48"/>
  <c r="T18" i="48"/>
  <c r="U18" i="48"/>
  <c r="V18" i="48"/>
  <c r="W18" i="48"/>
  <c r="X18" i="48"/>
  <c r="D19" i="48"/>
  <c r="F19" i="48"/>
  <c r="G19" i="48"/>
  <c r="H19" i="48"/>
  <c r="I19" i="48"/>
  <c r="J19" i="48"/>
  <c r="K19" i="48"/>
  <c r="L19" i="48"/>
  <c r="M19" i="48"/>
  <c r="N19" i="48"/>
  <c r="O19" i="48"/>
  <c r="P19" i="48"/>
  <c r="Q19" i="48"/>
  <c r="R19" i="48"/>
  <c r="S19" i="48"/>
  <c r="T19" i="48"/>
  <c r="U19" i="48"/>
  <c r="V19" i="48"/>
  <c r="W19" i="48"/>
  <c r="X19" i="48"/>
  <c r="D20" i="48"/>
  <c r="F20" i="48"/>
  <c r="G20" i="48"/>
  <c r="H20" i="48"/>
  <c r="I20" i="48"/>
  <c r="J20" i="48"/>
  <c r="K20" i="48"/>
  <c r="L20" i="48"/>
  <c r="M20" i="48"/>
  <c r="N20" i="48"/>
  <c r="O20" i="48"/>
  <c r="P20" i="48"/>
  <c r="Q20" i="48"/>
  <c r="R20" i="48"/>
  <c r="S20" i="48"/>
  <c r="T20" i="48"/>
  <c r="U20" i="48"/>
  <c r="V20" i="48"/>
  <c r="W20" i="48"/>
  <c r="X20" i="48"/>
  <c r="D21" i="48"/>
  <c r="F21" i="48"/>
  <c r="G21" i="48"/>
  <c r="H21" i="48"/>
  <c r="I21" i="48"/>
  <c r="J21" i="48"/>
  <c r="K21" i="48"/>
  <c r="L21" i="48"/>
  <c r="M21" i="48"/>
  <c r="N21" i="48"/>
  <c r="O21" i="48"/>
  <c r="P21" i="48"/>
  <c r="Q21" i="48"/>
  <c r="R21" i="48"/>
  <c r="S21" i="48"/>
  <c r="T21" i="48"/>
  <c r="U21" i="48"/>
  <c r="V21" i="48"/>
  <c r="W21" i="48"/>
  <c r="X21" i="48"/>
  <c r="D22" i="48"/>
  <c r="F22" i="48"/>
  <c r="G22" i="48"/>
  <c r="H22" i="48"/>
  <c r="I22" i="48"/>
  <c r="J22" i="48"/>
  <c r="K22" i="48"/>
  <c r="L22" i="48"/>
  <c r="M22" i="48"/>
  <c r="N22" i="48"/>
  <c r="O22" i="48"/>
  <c r="P22" i="48"/>
  <c r="Q22" i="48"/>
  <c r="R22" i="48"/>
  <c r="S22" i="48"/>
  <c r="T22" i="48"/>
  <c r="U22" i="48"/>
  <c r="V22" i="48"/>
  <c r="W22" i="48"/>
  <c r="X22" i="48"/>
  <c r="D23" i="48"/>
  <c r="F23" i="48"/>
  <c r="G23" i="48"/>
  <c r="H23" i="48"/>
  <c r="I23" i="48"/>
  <c r="J23" i="48"/>
  <c r="K23" i="48"/>
  <c r="L23" i="48"/>
  <c r="M23" i="48"/>
  <c r="N23" i="48"/>
  <c r="O23" i="48"/>
  <c r="P23" i="48"/>
  <c r="Q23" i="48"/>
  <c r="R23" i="48"/>
  <c r="S23" i="48"/>
  <c r="T23" i="48"/>
  <c r="U23" i="48"/>
  <c r="V23" i="48"/>
  <c r="W23" i="48"/>
  <c r="X23" i="48"/>
  <c r="D24" i="48"/>
  <c r="F24" i="48"/>
  <c r="G24" i="48"/>
  <c r="H24" i="48"/>
  <c r="I24" i="48"/>
  <c r="J24" i="48"/>
  <c r="K24" i="48"/>
  <c r="L24" i="48"/>
  <c r="M24" i="48"/>
  <c r="N24" i="48"/>
  <c r="O24" i="48"/>
  <c r="P24" i="48"/>
  <c r="Q24" i="48"/>
  <c r="R24" i="48"/>
  <c r="S24" i="48"/>
  <c r="T24" i="48"/>
  <c r="U24" i="48"/>
  <c r="V24" i="48"/>
  <c r="W24" i="48"/>
  <c r="X24" i="48"/>
  <c r="D25" i="48"/>
  <c r="F25" i="48"/>
  <c r="G25" i="48"/>
  <c r="H25" i="48"/>
  <c r="I25" i="48"/>
  <c r="J25" i="48"/>
  <c r="K25" i="48"/>
  <c r="L25" i="48"/>
  <c r="M25" i="48"/>
  <c r="N25" i="48"/>
  <c r="O25" i="48"/>
  <c r="P25" i="48"/>
  <c r="Q25" i="48"/>
  <c r="R25" i="48"/>
  <c r="S25" i="48"/>
  <c r="T25" i="48"/>
  <c r="U25" i="48"/>
  <c r="V25" i="48"/>
  <c r="W25" i="48"/>
  <c r="X25" i="48"/>
  <c r="D26" i="48"/>
  <c r="F26" i="48"/>
  <c r="G26" i="48"/>
  <c r="H26" i="48"/>
  <c r="I26" i="48"/>
  <c r="J26" i="48"/>
  <c r="K26" i="48"/>
  <c r="L26" i="48"/>
  <c r="M26" i="48"/>
  <c r="N26" i="48"/>
  <c r="O26" i="48"/>
  <c r="P26" i="48"/>
  <c r="Q26" i="48"/>
  <c r="R26" i="48"/>
  <c r="S26" i="48"/>
  <c r="T26" i="48"/>
  <c r="U26" i="48"/>
  <c r="V26" i="48"/>
  <c r="W26" i="48"/>
  <c r="X26" i="48"/>
  <c r="D27" i="48"/>
  <c r="F27" i="48"/>
  <c r="G27" i="48"/>
  <c r="H27" i="48"/>
  <c r="I27" i="48"/>
  <c r="J27" i="48"/>
  <c r="K27" i="48"/>
  <c r="L27" i="48"/>
  <c r="M27" i="48"/>
  <c r="N27" i="48"/>
  <c r="O27" i="48"/>
  <c r="P27" i="48"/>
  <c r="Q27" i="48"/>
  <c r="R27" i="48"/>
  <c r="S27" i="48"/>
  <c r="T27" i="48"/>
  <c r="U27" i="48"/>
  <c r="V27" i="48"/>
  <c r="W27" i="48"/>
  <c r="X27" i="48"/>
  <c r="D28" i="48"/>
  <c r="F28" i="48"/>
  <c r="G28" i="48"/>
  <c r="H28" i="48"/>
  <c r="I28" i="48"/>
  <c r="J28" i="48"/>
  <c r="K28" i="48"/>
  <c r="L28" i="48"/>
  <c r="M28" i="48"/>
  <c r="N28" i="48"/>
  <c r="O28" i="48"/>
  <c r="P28" i="48"/>
  <c r="Q28" i="48"/>
  <c r="R28" i="48"/>
  <c r="S28" i="48"/>
  <c r="T28" i="48"/>
  <c r="U28" i="48"/>
  <c r="V28" i="48"/>
  <c r="W28" i="48"/>
  <c r="X28" i="48"/>
  <c r="D29" i="48"/>
  <c r="F29" i="48"/>
  <c r="G29" i="48"/>
  <c r="H29" i="48"/>
  <c r="I29" i="48"/>
  <c r="J29" i="48"/>
  <c r="K29" i="48"/>
  <c r="L29" i="48"/>
  <c r="M29" i="48"/>
  <c r="N29" i="48"/>
  <c r="O29" i="48"/>
  <c r="P29" i="48"/>
  <c r="Q29" i="48"/>
  <c r="R29" i="48"/>
  <c r="S29" i="48"/>
  <c r="T29" i="48"/>
  <c r="U29" i="48"/>
  <c r="V29" i="48"/>
  <c r="W29" i="48"/>
  <c r="X29" i="48"/>
  <c r="O10" i="44" l="1"/>
  <c r="D10" i="44"/>
  <c r="S10" i="44"/>
  <c r="D13" i="44"/>
  <c r="O13" i="44"/>
  <c r="S13" i="44"/>
  <c r="AB444" i="61" l="1"/>
  <c r="AC460" i="61" l="1"/>
  <c r="D220" i="61"/>
  <c r="AB312" i="2"/>
  <c r="U29" i="44" l="1"/>
  <c r="D28" i="72" s="1"/>
  <c r="U27" i="44"/>
  <c r="D26" i="72" s="1"/>
  <c r="U30" i="44"/>
  <c r="D29" i="72" s="1"/>
  <c r="U28" i="44"/>
  <c r="D27" i="72" s="1"/>
  <c r="U26" i="44"/>
  <c r="D25" i="72" s="1"/>
  <c r="U25" i="44"/>
  <c r="D24" i="72" s="1"/>
  <c r="U24" i="44"/>
  <c r="D23" i="72" s="1"/>
  <c r="U23" i="44"/>
  <c r="D22" i="72" s="1"/>
  <c r="U22" i="44"/>
  <c r="D21" i="72" s="1"/>
  <c r="U21" i="44"/>
  <c r="D20" i="72" s="1"/>
  <c r="U20" i="44"/>
  <c r="D19" i="72" s="1"/>
  <c r="U19" i="44"/>
  <c r="D18" i="72" s="1"/>
  <c r="U18" i="44"/>
  <c r="D17" i="72" s="1"/>
  <c r="U17" i="44"/>
  <c r="D16" i="72" s="1"/>
  <c r="U16" i="44"/>
  <c r="D15" i="72" s="1"/>
  <c r="U15" i="44"/>
  <c r="D14" i="72" s="1"/>
  <c r="U14" i="44"/>
  <c r="D13" i="72" s="1"/>
  <c r="U13" i="44"/>
  <c r="D12" i="72" s="1"/>
  <c r="U12" i="44"/>
  <c r="D11" i="72" s="1"/>
  <c r="U11" i="44"/>
  <c r="D10" i="72" s="1"/>
  <c r="U10" i="44"/>
  <c r="D9" i="72" s="1"/>
  <c r="U9" i="44"/>
  <c r="D8" i="72" s="1"/>
  <c r="U8" i="44"/>
  <c r="D7" i="72" s="1"/>
  <c r="U7" i="44"/>
  <c r="D6" i="72" s="1"/>
  <c r="U83" i="4"/>
  <c r="T83" i="4"/>
  <c r="D195" i="72" l="1"/>
  <c r="D226" i="72" s="1"/>
  <c r="AB15" i="72"/>
  <c r="AB195" i="72" s="1"/>
  <c r="D196" i="72"/>
  <c r="D227" i="72" s="1"/>
  <c r="AB16" i="72"/>
  <c r="AB196" i="72" s="1"/>
  <c r="D197" i="72"/>
  <c r="D228" i="72" s="1"/>
  <c r="AB17" i="72"/>
  <c r="AB197" i="72" s="1"/>
  <c r="D198" i="72"/>
  <c r="D229" i="72" s="1"/>
  <c r="AB18" i="72"/>
  <c r="AB198" i="72" s="1"/>
  <c r="D199" i="72"/>
  <c r="D230" i="72" s="1"/>
  <c r="AB19" i="72"/>
  <c r="AB199" i="72" s="1"/>
  <c r="D200" i="72"/>
  <c r="D231" i="72" s="1"/>
  <c r="AB20" i="72"/>
  <c r="AB200" i="72" s="1"/>
  <c r="D201" i="72"/>
  <c r="D232" i="72" s="1"/>
  <c r="AB21" i="72"/>
  <c r="AB201" i="72" s="1"/>
  <c r="D194" i="72"/>
  <c r="D225" i="72" s="1"/>
  <c r="AB14" i="72"/>
  <c r="AB194" i="72" s="1"/>
  <c r="D202" i="72"/>
  <c r="D233" i="72" s="1"/>
  <c r="AB22" i="72"/>
  <c r="AB202" i="72" s="1"/>
  <c r="D203" i="72"/>
  <c r="D234" i="72" s="1"/>
  <c r="AB23" i="72"/>
  <c r="AB203" i="72" s="1"/>
  <c r="D204" i="72"/>
  <c r="D235" i="72" s="1"/>
  <c r="AB24" i="72"/>
  <c r="AB204" i="72" s="1"/>
  <c r="D189" i="72"/>
  <c r="D220" i="72" s="1"/>
  <c r="AB9" i="72"/>
  <c r="AB189" i="72" s="1"/>
  <c r="D205" i="72"/>
  <c r="D236" i="72" s="1"/>
  <c r="AB25" i="72"/>
  <c r="AB205" i="72" s="1"/>
  <c r="D190" i="72"/>
  <c r="D221" i="72" s="1"/>
  <c r="AB10" i="72"/>
  <c r="AB190" i="72" s="1"/>
  <c r="D207" i="72"/>
  <c r="D238" i="72" s="1"/>
  <c r="AB27" i="72"/>
  <c r="AB207" i="72" s="1"/>
  <c r="D187" i="72"/>
  <c r="D218" i="72" s="1"/>
  <c r="AB7" i="72"/>
  <c r="AB187" i="72" s="1"/>
  <c r="D191" i="72"/>
  <c r="D222" i="72" s="1"/>
  <c r="AB11" i="72"/>
  <c r="AB191" i="72" s="1"/>
  <c r="D209" i="72"/>
  <c r="AB29" i="72"/>
  <c r="AB209" i="72" s="1"/>
  <c r="D30" i="72"/>
  <c r="AB30" i="72" s="1"/>
  <c r="AB210" i="72" s="1"/>
  <c r="D186" i="72"/>
  <c r="AB6" i="72"/>
  <c r="AB186" i="72" s="1"/>
  <c r="AB12" i="72"/>
  <c r="AB192" i="72" s="1"/>
  <c r="D192" i="72"/>
  <c r="D223" i="72" s="1"/>
  <c r="D206" i="72"/>
  <c r="D237" i="72" s="1"/>
  <c r="AB26" i="72"/>
  <c r="AB206" i="72" s="1"/>
  <c r="D188" i="72"/>
  <c r="D219" i="72" s="1"/>
  <c r="AB8" i="72"/>
  <c r="AB188" i="72" s="1"/>
  <c r="D193" i="72"/>
  <c r="D224" i="72" s="1"/>
  <c r="AB13" i="72"/>
  <c r="AB193" i="72" s="1"/>
  <c r="AB28" i="72"/>
  <c r="AB208" i="72" s="1"/>
  <c r="D208" i="72"/>
  <c r="D239" i="72" s="1"/>
  <c r="D23" i="47"/>
  <c r="D20" i="47"/>
  <c r="D14" i="47"/>
  <c r="D11" i="47"/>
  <c r="D27" i="47"/>
  <c r="D24" i="47"/>
  <c r="D26" i="47"/>
  <c r="D8" i="47"/>
  <c r="D21" i="47"/>
  <c r="D18" i="47"/>
  <c r="D15" i="47"/>
  <c r="D31" i="47"/>
  <c r="D10" i="47"/>
  <c r="D17" i="47"/>
  <c r="D12" i="47"/>
  <c r="D9" i="47"/>
  <c r="D25" i="47"/>
  <c r="D22" i="47"/>
  <c r="D19" i="47"/>
  <c r="D16" i="47"/>
  <c r="D28" i="47"/>
  <c r="D13" i="47"/>
  <c r="D29" i="47"/>
  <c r="D30" i="47"/>
  <c r="U125" i="4"/>
  <c r="U38" i="4"/>
  <c r="D167" i="4"/>
  <c r="D217" i="72" l="1"/>
  <c r="D210" i="72"/>
  <c r="D243" i="61"/>
  <c r="D242" i="61"/>
  <c r="D30" i="59"/>
  <c r="E30" i="59"/>
  <c r="F30" i="59"/>
  <c r="G30" i="59"/>
  <c r="H30" i="59"/>
  <c r="I30" i="59"/>
  <c r="J30" i="59"/>
  <c r="K30" i="59"/>
  <c r="L30" i="59"/>
  <c r="M30" i="59"/>
  <c r="N30" i="59"/>
  <c r="O30" i="59"/>
  <c r="P30" i="59"/>
  <c r="Q30" i="59"/>
  <c r="R30" i="59"/>
  <c r="S30" i="59"/>
  <c r="T30" i="59"/>
  <c r="U30" i="59"/>
  <c r="V30" i="59"/>
  <c r="W30" i="59"/>
  <c r="X30" i="59"/>
  <c r="D241" i="72" l="1"/>
  <c r="D211" i="72"/>
  <c r="U108" i="4"/>
  <c r="D33" i="61" l="1"/>
  <c r="S12" i="49" l="1"/>
  <c r="R12" i="49"/>
  <c r="Q12" i="49"/>
  <c r="P12" i="49"/>
  <c r="O12" i="49"/>
  <c r="N12" i="49"/>
  <c r="M12" i="49"/>
  <c r="L12" i="49"/>
  <c r="K12" i="49"/>
  <c r="J12" i="49"/>
  <c r="I12" i="49"/>
  <c r="H12" i="49"/>
  <c r="G12" i="49"/>
  <c r="F12" i="49"/>
  <c r="E12" i="49"/>
  <c r="D12" i="49"/>
  <c r="R5" i="49"/>
  <c r="F5" i="49"/>
  <c r="E5" i="49"/>
  <c r="T6" i="44"/>
  <c r="T10" i="44" s="1"/>
  <c r="P6" i="44"/>
  <c r="E6" i="44"/>
  <c r="D460" i="61"/>
  <c r="D166" i="4"/>
  <c r="AB459" i="61" s="1"/>
  <c r="D165" i="4"/>
  <c r="AB458" i="61" s="1"/>
  <c r="D164" i="4"/>
  <c r="AB457" i="61" s="1"/>
  <c r="D163" i="4"/>
  <c r="AB456" i="61" s="1"/>
  <c r="D162" i="4"/>
  <c r="AB455" i="61" s="1"/>
  <c r="D161" i="4"/>
  <c r="AB454" i="61" s="1"/>
  <c r="D160" i="4"/>
  <c r="AB453" i="61" s="1"/>
  <c r="D159" i="4"/>
  <c r="AB452" i="61" s="1"/>
  <c r="D158" i="4"/>
  <c r="AB451" i="61" s="1"/>
  <c r="D157" i="4"/>
  <c r="AB450" i="61" s="1"/>
  <c r="D156" i="4"/>
  <c r="AB449" i="61" s="1"/>
  <c r="D155" i="4"/>
  <c r="AB448" i="61" s="1"/>
  <c r="D154" i="4"/>
  <c r="AB447" i="61" s="1"/>
  <c r="D153" i="4"/>
  <c r="AB446" i="61" s="1"/>
  <c r="D152" i="4"/>
  <c r="AB445" i="61" s="1"/>
  <c r="D151" i="4"/>
  <c r="D150" i="4"/>
  <c r="AB443" i="61" s="1"/>
  <c r="D149" i="4"/>
  <c r="D148" i="4"/>
  <c r="AB442" i="61" s="1"/>
  <c r="D147" i="4"/>
  <c r="AB441" i="61" s="1"/>
  <c r="D146" i="4"/>
  <c r="D145" i="4"/>
  <c r="AB440" i="61" s="1"/>
  <c r="D144" i="4"/>
  <c r="AB439" i="61" s="1"/>
  <c r="D143" i="4"/>
  <c r="AB438" i="61" s="1"/>
  <c r="D142" i="4"/>
  <c r="D141" i="4"/>
  <c r="AB437" i="61" s="1"/>
  <c r="D140" i="4"/>
  <c r="D139" i="4"/>
  <c r="D138" i="4"/>
  <c r="D137" i="4"/>
  <c r="D136" i="4"/>
  <c r="U124" i="4"/>
  <c r="U123" i="4"/>
  <c r="U122" i="4"/>
  <c r="U121" i="4"/>
  <c r="U120" i="4"/>
  <c r="U119" i="4"/>
  <c r="U118" i="4"/>
  <c r="U117" i="4"/>
  <c r="U116" i="4"/>
  <c r="U115" i="4"/>
  <c r="U114" i="4"/>
  <c r="U113" i="4"/>
  <c r="U112" i="4"/>
  <c r="U111" i="4"/>
  <c r="U110" i="4"/>
  <c r="U109" i="4"/>
  <c r="U107" i="4"/>
  <c r="U106" i="4"/>
  <c r="U105" i="4"/>
  <c r="U103" i="4"/>
  <c r="U102" i="4"/>
  <c r="U101" i="4"/>
  <c r="U99" i="4"/>
  <c r="U82" i="4"/>
  <c r="U81" i="4"/>
  <c r="U80" i="4"/>
  <c r="U79" i="4"/>
  <c r="U78" i="4"/>
  <c r="U77" i="4"/>
  <c r="U76" i="4"/>
  <c r="U75" i="4"/>
  <c r="U74" i="4"/>
  <c r="U73" i="4"/>
  <c r="U72" i="4"/>
  <c r="U71" i="4"/>
  <c r="U70" i="4"/>
  <c r="U69" i="4"/>
  <c r="U68" i="4"/>
  <c r="U67" i="4"/>
  <c r="U66" i="4"/>
  <c r="U65" i="4"/>
  <c r="U64" i="4"/>
  <c r="U63" i="4"/>
  <c r="U62" i="4"/>
  <c r="U61" i="4"/>
  <c r="U60" i="4"/>
  <c r="U59" i="4"/>
  <c r="U58" i="4"/>
  <c r="U57" i="4"/>
  <c r="U56" i="4"/>
  <c r="U55" i="4"/>
  <c r="U54" i="4"/>
  <c r="U53" i="4"/>
  <c r="U52" i="4"/>
  <c r="U84" i="4"/>
  <c r="Q6" i="44" l="1"/>
  <c r="P10" i="44"/>
  <c r="P13" i="44"/>
  <c r="E13" i="44"/>
  <c r="E10" i="44"/>
  <c r="T29" i="44"/>
  <c r="T30" i="44"/>
  <c r="U6" i="44"/>
  <c r="V6" i="44" s="1"/>
  <c r="W6" i="44" s="1"/>
  <c r="X6" i="44" s="1"/>
  <c r="Y6" i="44" s="1"/>
  <c r="Z6" i="44" s="1"/>
  <c r="AA6" i="44" s="1"/>
  <c r="AB6" i="44" s="1"/>
  <c r="AC6" i="44" s="1"/>
  <c r="AD6" i="44" s="1"/>
  <c r="AE6" i="44" s="1"/>
  <c r="AF6" i="44" s="1"/>
  <c r="AG6" i="44" s="1"/>
  <c r="AH6" i="44" s="1"/>
  <c r="AI6" i="44" s="1"/>
  <c r="AJ6" i="44" s="1"/>
  <c r="AK6" i="44" s="1"/>
  <c r="AL6" i="44" s="1"/>
  <c r="AM6" i="44" s="1"/>
  <c r="AN6" i="44" s="1"/>
  <c r="G5" i="49"/>
  <c r="S5" i="49"/>
  <c r="F6" i="44"/>
  <c r="R6" i="44"/>
  <c r="R10" i="44" l="1"/>
  <c r="R13" i="44"/>
  <c r="F13" i="44"/>
  <c r="F10" i="44"/>
  <c r="Q10" i="44"/>
  <c r="Q13" i="44"/>
  <c r="T29" i="49"/>
  <c r="T5" i="49"/>
  <c r="U5" i="49" s="1"/>
  <c r="V5" i="49" s="1"/>
  <c r="W5" i="49" s="1"/>
  <c r="X5" i="49" s="1"/>
  <c r="Y5" i="49" s="1"/>
  <c r="Z5" i="49" s="1"/>
  <c r="AA5" i="49" s="1"/>
  <c r="AB5" i="49" s="1"/>
  <c r="AC5" i="49" s="1"/>
  <c r="AD5" i="49" s="1"/>
  <c r="AE5" i="49" s="1"/>
  <c r="AF5" i="49" s="1"/>
  <c r="AG5" i="49" s="1"/>
  <c r="AH5" i="49" s="1"/>
  <c r="AI5" i="49" s="1"/>
  <c r="AJ5" i="49" s="1"/>
  <c r="AK5" i="49" s="1"/>
  <c r="AL5" i="49" s="1"/>
  <c r="AM5" i="49" s="1"/>
  <c r="H5" i="49"/>
  <c r="G6" i="44"/>
  <c r="G13" i="44" l="1"/>
  <c r="G10" i="44"/>
  <c r="I5" i="49"/>
  <c r="H6" i="44"/>
  <c r="H13" i="44" l="1"/>
  <c r="H10" i="44"/>
  <c r="J5" i="49"/>
  <c r="I6" i="44"/>
  <c r="I13" i="44" l="1"/>
  <c r="I10" i="44"/>
  <c r="K5" i="49"/>
  <c r="J6" i="44"/>
  <c r="D459" i="61"/>
  <c r="D241" i="61"/>
  <c r="D240" i="61"/>
  <c r="D239" i="61"/>
  <c r="D238" i="61"/>
  <c r="D455" i="61" s="1"/>
  <c r="D237" i="61"/>
  <c r="D236" i="61"/>
  <c r="D235" i="61"/>
  <c r="D234" i="61"/>
  <c r="D233" i="61"/>
  <c r="D232" i="61"/>
  <c r="D231" i="61"/>
  <c r="D448" i="61" s="1"/>
  <c r="D230" i="61"/>
  <c r="D229" i="61"/>
  <c r="D228" i="61"/>
  <c r="D227" i="61"/>
  <c r="D444" i="61" s="1"/>
  <c r="D226" i="61"/>
  <c r="D443" i="61" s="1"/>
  <c r="D225" i="61"/>
  <c r="D224" i="61"/>
  <c r="D223" i="61"/>
  <c r="D222" i="61"/>
  <c r="D221" i="61"/>
  <c r="T124" i="4"/>
  <c r="T123" i="4"/>
  <c r="T122" i="4"/>
  <c r="T121" i="4"/>
  <c r="T120" i="4"/>
  <c r="T119" i="4"/>
  <c r="T118" i="4"/>
  <c r="T117" i="4"/>
  <c r="T116" i="4"/>
  <c r="T115" i="4"/>
  <c r="T114" i="4"/>
  <c r="T113" i="4"/>
  <c r="T112" i="4"/>
  <c r="T111" i="4"/>
  <c r="T110" i="4"/>
  <c r="T109" i="4"/>
  <c r="T108" i="4"/>
  <c r="T107" i="4"/>
  <c r="T106" i="4"/>
  <c r="T105" i="4"/>
  <c r="T103" i="4"/>
  <c r="T102" i="4"/>
  <c r="T101" i="4"/>
  <c r="T100" i="4"/>
  <c r="T99" i="4"/>
  <c r="T98" i="4"/>
  <c r="T97" i="4"/>
  <c r="T96" i="4"/>
  <c r="T95" i="4"/>
  <c r="T94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58" i="4"/>
  <c r="T57" i="4"/>
  <c r="T56" i="4"/>
  <c r="T55" i="4"/>
  <c r="T54" i="4"/>
  <c r="T53" i="4"/>
  <c r="T52" i="4"/>
  <c r="S38" i="4"/>
  <c r="T38" i="4"/>
  <c r="AB490" i="61"/>
  <c r="X490" i="61"/>
  <c r="T490" i="61"/>
  <c r="P490" i="61"/>
  <c r="L490" i="61"/>
  <c r="H490" i="61"/>
  <c r="D490" i="61"/>
  <c r="AB489" i="61"/>
  <c r="X489" i="61"/>
  <c r="T489" i="61"/>
  <c r="P489" i="61"/>
  <c r="L489" i="61"/>
  <c r="H489" i="61"/>
  <c r="D489" i="61"/>
  <c r="AB488" i="61"/>
  <c r="X488" i="61"/>
  <c r="T488" i="61"/>
  <c r="P488" i="61"/>
  <c r="L488" i="61"/>
  <c r="H488" i="61"/>
  <c r="D488" i="61"/>
  <c r="AB487" i="61"/>
  <c r="X487" i="61"/>
  <c r="T487" i="61"/>
  <c r="P487" i="61"/>
  <c r="L487" i="61"/>
  <c r="H487" i="61"/>
  <c r="D487" i="61"/>
  <c r="AB486" i="61"/>
  <c r="X486" i="61"/>
  <c r="T486" i="61"/>
  <c r="P486" i="61"/>
  <c r="L486" i="61"/>
  <c r="H486" i="61"/>
  <c r="D486" i="61"/>
  <c r="AB485" i="61"/>
  <c r="X485" i="61"/>
  <c r="T485" i="61"/>
  <c r="P485" i="61"/>
  <c r="L485" i="61"/>
  <c r="H485" i="61"/>
  <c r="D485" i="61"/>
  <c r="AB484" i="61"/>
  <c r="X484" i="61"/>
  <c r="T484" i="61"/>
  <c r="P484" i="61"/>
  <c r="L484" i="61"/>
  <c r="H484" i="61"/>
  <c r="D484" i="61"/>
  <c r="AB483" i="61"/>
  <c r="X483" i="61"/>
  <c r="T483" i="61"/>
  <c r="P483" i="61"/>
  <c r="L483" i="61"/>
  <c r="H483" i="61"/>
  <c r="D483" i="61"/>
  <c r="AB482" i="61"/>
  <c r="X482" i="61"/>
  <c r="T482" i="61"/>
  <c r="P482" i="61"/>
  <c r="L482" i="61"/>
  <c r="H482" i="61"/>
  <c r="D482" i="61"/>
  <c r="AB481" i="61"/>
  <c r="X481" i="61"/>
  <c r="T481" i="61"/>
  <c r="P481" i="61"/>
  <c r="L481" i="61"/>
  <c r="H481" i="61"/>
  <c r="D481" i="61"/>
  <c r="AB480" i="61"/>
  <c r="X480" i="61"/>
  <c r="T480" i="61"/>
  <c r="P480" i="61"/>
  <c r="L480" i="61"/>
  <c r="H480" i="61"/>
  <c r="D480" i="61"/>
  <c r="AB479" i="61"/>
  <c r="X479" i="61"/>
  <c r="T479" i="61"/>
  <c r="P479" i="61"/>
  <c r="L479" i="61"/>
  <c r="H479" i="61"/>
  <c r="D479" i="61"/>
  <c r="AB478" i="61"/>
  <c r="X478" i="61"/>
  <c r="T478" i="61"/>
  <c r="P478" i="61"/>
  <c r="L478" i="61"/>
  <c r="H478" i="61"/>
  <c r="D478" i="61"/>
  <c r="AB477" i="61"/>
  <c r="X477" i="61"/>
  <c r="T477" i="61"/>
  <c r="P477" i="61"/>
  <c r="L477" i="61"/>
  <c r="H477" i="61"/>
  <c r="D477" i="61"/>
  <c r="AB475" i="61"/>
  <c r="X475" i="61"/>
  <c r="T475" i="61"/>
  <c r="P475" i="61"/>
  <c r="L475" i="61"/>
  <c r="H475" i="61"/>
  <c r="D475" i="61"/>
  <c r="AB474" i="61"/>
  <c r="X474" i="61"/>
  <c r="T474" i="61"/>
  <c r="P474" i="61"/>
  <c r="L474" i="61"/>
  <c r="H474" i="61"/>
  <c r="D474" i="61"/>
  <c r="AB472" i="61"/>
  <c r="X472" i="61"/>
  <c r="T472" i="61"/>
  <c r="P472" i="61"/>
  <c r="L472" i="61"/>
  <c r="H472" i="61"/>
  <c r="D472" i="61"/>
  <c r="AB471" i="61"/>
  <c r="X471" i="61"/>
  <c r="T471" i="61"/>
  <c r="P471" i="61"/>
  <c r="L471" i="61"/>
  <c r="H471" i="61"/>
  <c r="D471" i="61"/>
  <c r="AB470" i="61"/>
  <c r="X470" i="61"/>
  <c r="T470" i="61"/>
  <c r="P470" i="61"/>
  <c r="L470" i="61"/>
  <c r="H470" i="61"/>
  <c r="D470" i="61"/>
  <c r="AB469" i="61"/>
  <c r="X469" i="61"/>
  <c r="T469" i="61"/>
  <c r="P469" i="61"/>
  <c r="L469" i="61"/>
  <c r="H469" i="61"/>
  <c r="D469" i="61"/>
  <c r="D213" i="61"/>
  <c r="D188" i="61"/>
  <c r="D219" i="61" s="1"/>
  <c r="D183" i="61"/>
  <c r="D153" i="61"/>
  <c r="D123" i="61"/>
  <c r="D93" i="61"/>
  <c r="D63" i="61"/>
  <c r="D38" i="61"/>
  <c r="AB38" i="61" s="1"/>
  <c r="AB8" i="61"/>
  <c r="E8" i="61"/>
  <c r="J13" i="44" l="1"/>
  <c r="J10" i="44"/>
  <c r="E188" i="61"/>
  <c r="AC188" i="61" s="1"/>
  <c r="D451" i="61"/>
  <c r="D440" i="61"/>
  <c r="D456" i="61"/>
  <c r="D445" i="61"/>
  <c r="D453" i="61"/>
  <c r="D442" i="61"/>
  <c r="D450" i="61"/>
  <c r="D458" i="61"/>
  <c r="D439" i="61"/>
  <c r="D447" i="61"/>
  <c r="D452" i="61"/>
  <c r="D441" i="61"/>
  <c r="D449" i="61"/>
  <c r="D457" i="61"/>
  <c r="D253" i="61"/>
  <c r="D437" i="61"/>
  <c r="D244" i="61"/>
  <c r="D461" i="61" s="1"/>
  <c r="D269" i="61"/>
  <c r="D261" i="61"/>
  <c r="T126" i="4"/>
  <c r="U126" i="4"/>
  <c r="L5" i="49"/>
  <c r="K6" i="44"/>
  <c r="D438" i="61"/>
  <c r="D446" i="61"/>
  <c r="D454" i="61"/>
  <c r="AC8" i="61"/>
  <c r="F8" i="61"/>
  <c r="F188" i="61" s="1"/>
  <c r="D258" i="61"/>
  <c r="D266" i="61"/>
  <c r="D274" i="61"/>
  <c r="D271" i="61"/>
  <c r="D268" i="61"/>
  <c r="D257" i="61"/>
  <c r="D262" i="61"/>
  <c r="D267" i="61"/>
  <c r="D256" i="61"/>
  <c r="D264" i="61"/>
  <c r="D272" i="61"/>
  <c r="D259" i="61"/>
  <c r="D265" i="61"/>
  <c r="D273" i="61"/>
  <c r="D493" i="61"/>
  <c r="D252" i="61"/>
  <c r="D263" i="61"/>
  <c r="D255" i="61"/>
  <c r="D254" i="61"/>
  <c r="D260" i="61"/>
  <c r="D270" i="61"/>
  <c r="T84" i="4"/>
  <c r="D251" i="61"/>
  <c r="AB219" i="61"/>
  <c r="E38" i="61"/>
  <c r="AB188" i="61"/>
  <c r="H493" i="61"/>
  <c r="P493" i="61"/>
  <c r="X493" i="61"/>
  <c r="D68" i="61"/>
  <c r="L493" i="61"/>
  <c r="T493" i="61"/>
  <c r="AB493" i="61"/>
  <c r="K10" i="44" l="1"/>
  <c r="K13" i="44"/>
  <c r="E219" i="61"/>
  <c r="AD8" i="61"/>
  <c r="E231" i="61"/>
  <c r="E448" i="61" s="1"/>
  <c r="E229" i="61"/>
  <c r="E446" i="61" s="1"/>
  <c r="E243" i="61"/>
  <c r="E460" i="61" s="1"/>
  <c r="E225" i="61"/>
  <c r="E442" i="61" s="1"/>
  <c r="AB226" i="61"/>
  <c r="AB242" i="61"/>
  <c r="AB225" i="61"/>
  <c r="AB238" i="61"/>
  <c r="E183" i="61"/>
  <c r="E235" i="61"/>
  <c r="E242" i="61"/>
  <c r="AB233" i="61"/>
  <c r="AB221" i="61"/>
  <c r="E227" i="61"/>
  <c r="E240" i="61"/>
  <c r="AB230" i="61"/>
  <c r="AB220" i="61"/>
  <c r="AB213" i="61"/>
  <c r="AB241" i="61"/>
  <c r="AB229" i="61"/>
  <c r="E33" i="61"/>
  <c r="E213" i="61"/>
  <c r="E220" i="61"/>
  <c r="E236" i="61"/>
  <c r="AB123" i="61"/>
  <c r="AB228" i="61"/>
  <c r="AB33" i="61"/>
  <c r="AB224" i="61"/>
  <c r="AB237" i="61"/>
  <c r="E153" i="61"/>
  <c r="E228" i="61"/>
  <c r="E222" i="61"/>
  <c r="E234" i="61"/>
  <c r="G8" i="61"/>
  <c r="AB223" i="61"/>
  <c r="AB236" i="61"/>
  <c r="AB227" i="61"/>
  <c r="AB232" i="61"/>
  <c r="AB63" i="61"/>
  <c r="E221" i="61"/>
  <c r="E226" i="61"/>
  <c r="E230" i="61"/>
  <c r="E224" i="61"/>
  <c r="E241" i="61"/>
  <c r="E93" i="61"/>
  <c r="AB234" i="61"/>
  <c r="AB231" i="61"/>
  <c r="AB235" i="61"/>
  <c r="AB240" i="61"/>
  <c r="AB93" i="61"/>
  <c r="E123" i="61"/>
  <c r="E237" i="61"/>
  <c r="E239" i="61"/>
  <c r="E232" i="61"/>
  <c r="E238" i="61"/>
  <c r="AB153" i="61"/>
  <c r="AB183" i="61"/>
  <c r="AB239" i="61"/>
  <c r="AB222" i="61"/>
  <c r="AB243" i="61"/>
  <c r="E223" i="61"/>
  <c r="E233" i="61"/>
  <c r="E63" i="61"/>
  <c r="M5" i="49"/>
  <c r="L6" i="44"/>
  <c r="D276" i="61"/>
  <c r="AD188" i="61"/>
  <c r="F219" i="61"/>
  <c r="E251" i="61"/>
  <c r="AC219" i="61"/>
  <c r="D245" i="61"/>
  <c r="AC38" i="61"/>
  <c r="F38" i="61"/>
  <c r="D283" i="61"/>
  <c r="AB251" i="61"/>
  <c r="D98" i="61"/>
  <c r="E68" i="61"/>
  <c r="AB68" i="61"/>
  <c r="L10" i="44" l="1"/>
  <c r="L13" i="44"/>
  <c r="E257" i="61"/>
  <c r="E261" i="61"/>
  <c r="E263" i="61"/>
  <c r="AC222" i="61"/>
  <c r="AD226" i="61"/>
  <c r="AB270" i="61"/>
  <c r="E440" i="61"/>
  <c r="E255" i="61"/>
  <c r="AB266" i="61"/>
  <c r="AC234" i="61"/>
  <c r="AC225" i="61"/>
  <c r="AC230" i="61"/>
  <c r="AC243" i="61"/>
  <c r="E438" i="61"/>
  <c r="E253" i="61"/>
  <c r="F224" i="61"/>
  <c r="F223" i="61"/>
  <c r="F236" i="61"/>
  <c r="E439" i="61"/>
  <c r="E254" i="61"/>
  <c r="AB253" i="61"/>
  <c r="AD153" i="61"/>
  <c r="AD224" i="61"/>
  <c r="AD234" i="61"/>
  <c r="AD222" i="61"/>
  <c r="AD243" i="61"/>
  <c r="AC153" i="61"/>
  <c r="AC235" i="61"/>
  <c r="AB268" i="61"/>
  <c r="AD239" i="61"/>
  <c r="AD235" i="61"/>
  <c r="D8" i="54"/>
  <c r="D16" i="54"/>
  <c r="D24" i="54"/>
  <c r="D19" i="54"/>
  <c r="D13" i="54"/>
  <c r="D21" i="54"/>
  <c r="D29" i="54"/>
  <c r="D25" i="54"/>
  <c r="D27" i="54"/>
  <c r="D10" i="54"/>
  <c r="D18" i="54"/>
  <c r="D26" i="54"/>
  <c r="D17" i="54"/>
  <c r="D7" i="54"/>
  <c r="D15" i="54"/>
  <c r="D23" i="54"/>
  <c r="D12" i="54"/>
  <c r="D20" i="54"/>
  <c r="D28" i="54"/>
  <c r="D9" i="54"/>
  <c r="D6" i="54"/>
  <c r="D14" i="54"/>
  <c r="D22" i="54"/>
  <c r="D11" i="54"/>
  <c r="AC123" i="61"/>
  <c r="AC237" i="61"/>
  <c r="AC242" i="61"/>
  <c r="AC233" i="61"/>
  <c r="AC238" i="61"/>
  <c r="AB255" i="61"/>
  <c r="F183" i="61"/>
  <c r="F231" i="61"/>
  <c r="E445" i="61"/>
  <c r="E260" i="61"/>
  <c r="AB260" i="61"/>
  <c r="E453" i="61"/>
  <c r="E268" i="61"/>
  <c r="AD221" i="61"/>
  <c r="AD242" i="61"/>
  <c r="AD230" i="61"/>
  <c r="AB257" i="61"/>
  <c r="E443" i="61"/>
  <c r="E258" i="61"/>
  <c r="F228" i="61"/>
  <c r="AB273" i="61"/>
  <c r="E444" i="61"/>
  <c r="E259" i="61"/>
  <c r="AB275" i="61"/>
  <c r="AB272" i="61"/>
  <c r="AC241" i="61"/>
  <c r="AC33" i="61"/>
  <c r="F221" i="61"/>
  <c r="F234" i="61"/>
  <c r="F225" i="61"/>
  <c r="F227" i="61"/>
  <c r="F63" i="61"/>
  <c r="E437" i="61"/>
  <c r="E252" i="61"/>
  <c r="E244" i="61"/>
  <c r="AB244" i="61"/>
  <c r="AB245" i="61" s="1"/>
  <c r="AB252" i="61"/>
  <c r="AB265" i="61"/>
  <c r="AD183" i="61"/>
  <c r="AD229" i="61"/>
  <c r="AD63" i="61"/>
  <c r="AD238" i="61"/>
  <c r="F239" i="61"/>
  <c r="AC220" i="61"/>
  <c r="AC213" i="61"/>
  <c r="AC224" i="61"/>
  <c r="AB264" i="61"/>
  <c r="F232" i="61"/>
  <c r="F33" i="61"/>
  <c r="F233" i="61"/>
  <c r="F229" i="61"/>
  <c r="F240" i="61"/>
  <c r="F241" i="61"/>
  <c r="H8" i="61"/>
  <c r="G188" i="61"/>
  <c r="AE8" i="61"/>
  <c r="AB269" i="61"/>
  <c r="AD240" i="61"/>
  <c r="AD237" i="61"/>
  <c r="AD33" i="61"/>
  <c r="AD225" i="61"/>
  <c r="E450" i="61"/>
  <c r="E265" i="61"/>
  <c r="AC226" i="61"/>
  <c r="E451" i="61"/>
  <c r="E266" i="61"/>
  <c r="E455" i="61"/>
  <c r="E270" i="61"/>
  <c r="AC229" i="61"/>
  <c r="E449" i="61"/>
  <c r="E264" i="61"/>
  <c r="AB267" i="61"/>
  <c r="AC223" i="61"/>
  <c r="AC228" i="61"/>
  <c r="AC232" i="61"/>
  <c r="E458" i="61"/>
  <c r="E273" i="61"/>
  <c r="F237" i="61"/>
  <c r="F238" i="61"/>
  <c r="AB262" i="61"/>
  <c r="AD213" i="61"/>
  <c r="AD220" i="61"/>
  <c r="AD233" i="61"/>
  <c r="E459" i="61"/>
  <c r="E274" i="61"/>
  <c r="AB274" i="61"/>
  <c r="F93" i="61"/>
  <c r="AB271" i="61"/>
  <c r="E456" i="61"/>
  <c r="E271" i="61"/>
  <c r="AC183" i="61"/>
  <c r="AC231" i="61"/>
  <c r="AC236" i="61"/>
  <c r="AC240" i="61"/>
  <c r="AC63" i="61"/>
  <c r="E441" i="61"/>
  <c r="E256" i="61"/>
  <c r="AB259" i="61"/>
  <c r="F226" i="61"/>
  <c r="F222" i="61"/>
  <c r="F235" i="61"/>
  <c r="AB256" i="61"/>
  <c r="AB261" i="61"/>
  <c r="AD123" i="61"/>
  <c r="AD232" i="61"/>
  <c r="AD223" i="61"/>
  <c r="AD228" i="61"/>
  <c r="AD241" i="61"/>
  <c r="AD93" i="61"/>
  <c r="E452" i="61"/>
  <c r="E267" i="61"/>
  <c r="AB258" i="61"/>
  <c r="AB254" i="61"/>
  <c r="E454" i="61"/>
  <c r="E269" i="61"/>
  <c r="AB263" i="61"/>
  <c r="AC221" i="61"/>
  <c r="AC239" i="61"/>
  <c r="AC227" i="61"/>
  <c r="AC93" i="61"/>
  <c r="E447" i="61"/>
  <c r="E262" i="61"/>
  <c r="F123" i="61"/>
  <c r="F153" i="61"/>
  <c r="F213" i="61"/>
  <c r="F220" i="61"/>
  <c r="F230" i="61"/>
  <c r="F242" i="61"/>
  <c r="F243" i="61"/>
  <c r="E457" i="61"/>
  <c r="E272" i="61"/>
  <c r="AD231" i="61"/>
  <c r="AD236" i="61"/>
  <c r="AD227" i="61"/>
  <c r="N5" i="49"/>
  <c r="M6" i="44"/>
  <c r="AB283" i="61"/>
  <c r="D314" i="61"/>
  <c r="F68" i="61"/>
  <c r="AC68" i="61"/>
  <c r="AB98" i="61"/>
  <c r="D128" i="61"/>
  <c r="E98" i="61"/>
  <c r="E283" i="61"/>
  <c r="AC251" i="61"/>
  <c r="AD38" i="61"/>
  <c r="G38" i="61"/>
  <c r="F251" i="61"/>
  <c r="AD219" i="61"/>
  <c r="M13" i="44" l="1"/>
  <c r="M10" i="44"/>
  <c r="G243" i="61"/>
  <c r="G228" i="61"/>
  <c r="G445" i="61" s="1"/>
  <c r="AC456" i="61"/>
  <c r="AC271" i="61"/>
  <c r="AC440" i="61"/>
  <c r="AC255" i="61"/>
  <c r="G231" i="61"/>
  <c r="F438" i="61"/>
  <c r="F253" i="61"/>
  <c r="AD456" i="61"/>
  <c r="AD271" i="61"/>
  <c r="AD441" i="61"/>
  <c r="AD256" i="61"/>
  <c r="F452" i="61"/>
  <c r="F267" i="61"/>
  <c r="AC448" i="61"/>
  <c r="AC263" i="61"/>
  <c r="AC446" i="61"/>
  <c r="AC261" i="61"/>
  <c r="AC443" i="61"/>
  <c r="AC258" i="61"/>
  <c r="G225" i="61"/>
  <c r="G238" i="61"/>
  <c r="F450" i="61"/>
  <c r="F265" i="61"/>
  <c r="AD438" i="61"/>
  <c r="AD253" i="61"/>
  <c r="AC459" i="61"/>
  <c r="AC274" i="61"/>
  <c r="D308" i="61"/>
  <c r="AD275" i="61"/>
  <c r="AD460" i="61"/>
  <c r="AC441" i="61"/>
  <c r="AC256" i="61"/>
  <c r="AD448" i="61"/>
  <c r="AD263" i="61"/>
  <c r="F460" i="61"/>
  <c r="AC438" i="61"/>
  <c r="AC253" i="61"/>
  <c r="AD440" i="61"/>
  <c r="AD255" i="61"/>
  <c r="AD450" i="61"/>
  <c r="AD265" i="61"/>
  <c r="G33" i="61"/>
  <c r="G224" i="61"/>
  <c r="G234" i="61"/>
  <c r="G63" i="61"/>
  <c r="G93" i="61"/>
  <c r="E276" i="61"/>
  <c r="AC454" i="61"/>
  <c r="AC269" i="61"/>
  <c r="AD439" i="61"/>
  <c r="AD254" i="61"/>
  <c r="AC275" i="61"/>
  <c r="AD445" i="61"/>
  <c r="AD260" i="61"/>
  <c r="G183" i="61"/>
  <c r="F439" i="61"/>
  <c r="F254" i="61"/>
  <c r="F459" i="61"/>
  <c r="F274" i="61"/>
  <c r="F443" i="61"/>
  <c r="F258" i="61"/>
  <c r="AD454" i="61"/>
  <c r="AD269" i="61"/>
  <c r="G227" i="61"/>
  <c r="G233" i="61"/>
  <c r="G213" i="61"/>
  <c r="G220" i="61"/>
  <c r="G242" i="61"/>
  <c r="F449" i="61"/>
  <c r="F264" i="61"/>
  <c r="AC437" i="61"/>
  <c r="AC244" i="61"/>
  <c r="AC252" i="61"/>
  <c r="AD446" i="61"/>
  <c r="AD261" i="61"/>
  <c r="AC458" i="61"/>
  <c r="AC273" i="61"/>
  <c r="AD447" i="61"/>
  <c r="AD262" i="61"/>
  <c r="F453" i="61"/>
  <c r="F268" i="61"/>
  <c r="AC447" i="61"/>
  <c r="AC262" i="61"/>
  <c r="F447" i="61"/>
  <c r="F262" i="61"/>
  <c r="AD437" i="61"/>
  <c r="AD244" i="61"/>
  <c r="AD252" i="61"/>
  <c r="G219" i="61"/>
  <c r="AE188" i="61"/>
  <c r="G237" i="61"/>
  <c r="G226" i="61"/>
  <c r="G260" i="61"/>
  <c r="G222" i="61"/>
  <c r="G239" i="61"/>
  <c r="F445" i="61"/>
  <c r="F260" i="61"/>
  <c r="AC455" i="61"/>
  <c r="AC270" i="61"/>
  <c r="D339" i="61"/>
  <c r="F440" i="61"/>
  <c r="F255" i="61"/>
  <c r="AD443" i="61"/>
  <c r="AD258" i="61"/>
  <c r="F454" i="61"/>
  <c r="F269" i="61"/>
  <c r="G460" i="61"/>
  <c r="E11" i="54"/>
  <c r="AC71" i="72" s="1"/>
  <c r="E19" i="54"/>
  <c r="AC79" i="72" s="1"/>
  <c r="E27" i="54"/>
  <c r="AC87" i="72" s="1"/>
  <c r="E20" i="54"/>
  <c r="AC80" i="72" s="1"/>
  <c r="E8" i="54"/>
  <c r="AC68" i="72" s="1"/>
  <c r="E24" i="54"/>
  <c r="AC84" i="72" s="1"/>
  <c r="E22" i="54"/>
  <c r="AC82" i="72" s="1"/>
  <c r="E13" i="54"/>
  <c r="AC73" i="72" s="1"/>
  <c r="E21" i="54"/>
  <c r="AC81" i="72" s="1"/>
  <c r="E29" i="54"/>
  <c r="AC89" i="72" s="1"/>
  <c r="E12" i="54"/>
  <c r="AC72" i="72" s="1"/>
  <c r="E14" i="54"/>
  <c r="AC74" i="72" s="1"/>
  <c r="E10" i="54"/>
  <c r="AC70" i="72" s="1"/>
  <c r="E18" i="54"/>
  <c r="AC78" i="72" s="1"/>
  <c r="E26" i="54"/>
  <c r="AC86" i="72" s="1"/>
  <c r="E28" i="54"/>
  <c r="AC88" i="72" s="1"/>
  <c r="E7" i="54"/>
  <c r="AC67" i="72" s="1"/>
  <c r="E15" i="54"/>
  <c r="AC75" i="72" s="1"/>
  <c r="E23" i="54"/>
  <c r="AC83" i="72" s="1"/>
  <c r="E9" i="54"/>
  <c r="AC69" i="72" s="1"/>
  <c r="E17" i="54"/>
  <c r="AC77" i="72" s="1"/>
  <c r="E25" i="54"/>
  <c r="AC85" i="72" s="1"/>
  <c r="E6" i="54"/>
  <c r="AD444" i="61"/>
  <c r="AD259" i="61"/>
  <c r="F437" i="61"/>
  <c r="F244" i="61"/>
  <c r="F252" i="61"/>
  <c r="AC457" i="61"/>
  <c r="AC272" i="61"/>
  <c r="H188" i="61"/>
  <c r="AF8" i="61"/>
  <c r="I8" i="61"/>
  <c r="G123" i="61"/>
  <c r="G153" i="61"/>
  <c r="G235" i="61"/>
  <c r="G230" i="61"/>
  <c r="G236" i="61"/>
  <c r="F456" i="61"/>
  <c r="F271" i="61"/>
  <c r="AD455" i="61"/>
  <c r="AD270" i="61"/>
  <c r="F444" i="61"/>
  <c r="F259" i="61"/>
  <c r="D402" i="61"/>
  <c r="F441" i="61"/>
  <c r="F256" i="61"/>
  <c r="AC442" i="61"/>
  <c r="AC257" i="61"/>
  <c r="E245" i="61"/>
  <c r="E461" i="61"/>
  <c r="AD459" i="61"/>
  <c r="AD274" i="61"/>
  <c r="AC444" i="61"/>
  <c r="AC259" i="61"/>
  <c r="AD458" i="61"/>
  <c r="AD273" i="61"/>
  <c r="AD449" i="61"/>
  <c r="AD264" i="61"/>
  <c r="AC445" i="61"/>
  <c r="AC260" i="61"/>
  <c r="AD442" i="61"/>
  <c r="AD257" i="61"/>
  <c r="G221" i="61"/>
  <c r="G232" i="61"/>
  <c r="F458" i="61"/>
  <c r="F273" i="61"/>
  <c r="F442" i="61"/>
  <c r="F257" i="61"/>
  <c r="F448" i="61"/>
  <c r="F263" i="61"/>
  <c r="AC450" i="61"/>
  <c r="AC265" i="61"/>
  <c r="AD452" i="61"/>
  <c r="AD267" i="61"/>
  <c r="AC452" i="61"/>
  <c r="AC267" i="61"/>
  <c r="AD451" i="61"/>
  <c r="AD266" i="61"/>
  <c r="AC439" i="61"/>
  <c r="AC254" i="61"/>
  <c r="AD453" i="61"/>
  <c r="AD268" i="61"/>
  <c r="F446" i="61"/>
  <c r="F261" i="61"/>
  <c r="AC449" i="61"/>
  <c r="AC264" i="61"/>
  <c r="AC453" i="61"/>
  <c r="AC268" i="61"/>
  <c r="AB276" i="61"/>
  <c r="F455" i="61"/>
  <c r="F270" i="61"/>
  <c r="AD457" i="61"/>
  <c r="AD272" i="61"/>
  <c r="G229" i="61"/>
  <c r="G223" i="61"/>
  <c r="G240" i="61"/>
  <c r="G241" i="61"/>
  <c r="F457" i="61"/>
  <c r="F272" i="61"/>
  <c r="F451" i="61"/>
  <c r="F266" i="61"/>
  <c r="D371" i="61"/>
  <c r="AC451" i="61"/>
  <c r="AC266" i="61"/>
  <c r="O5" i="49"/>
  <c r="N6" i="44"/>
  <c r="AC98" i="61"/>
  <c r="F98" i="61"/>
  <c r="D158" i="61"/>
  <c r="E128" i="61"/>
  <c r="AB128" i="61"/>
  <c r="AE38" i="61"/>
  <c r="H38" i="61"/>
  <c r="E314" i="61"/>
  <c r="AC283" i="61"/>
  <c r="G68" i="61"/>
  <c r="AD68" i="61"/>
  <c r="AB314" i="61"/>
  <c r="D346" i="61"/>
  <c r="F283" i="61"/>
  <c r="AD251" i="61"/>
  <c r="N10" i="44" l="1"/>
  <c r="N13" i="44"/>
  <c r="AC66" i="72"/>
  <c r="H242" i="61"/>
  <c r="H459" i="61" s="1"/>
  <c r="H232" i="61"/>
  <c r="H264" i="61" s="1"/>
  <c r="D432" i="61"/>
  <c r="H230" i="61"/>
  <c r="AE221" i="61"/>
  <c r="G441" i="61"/>
  <c r="G256" i="61"/>
  <c r="G458" i="61"/>
  <c r="G273" i="61"/>
  <c r="AF188" i="61"/>
  <c r="H219" i="61"/>
  <c r="H183" i="61"/>
  <c r="H235" i="61"/>
  <c r="H239" i="61"/>
  <c r="H63" i="61"/>
  <c r="G437" i="61"/>
  <c r="G244" i="61"/>
  <c r="G252" i="61"/>
  <c r="AE229" i="61"/>
  <c r="AE242" i="61"/>
  <c r="AE230" i="61"/>
  <c r="AE33" i="61"/>
  <c r="H449" i="61"/>
  <c r="G459" i="61"/>
  <c r="G274" i="61"/>
  <c r="AE222" i="61"/>
  <c r="G457" i="61"/>
  <c r="G272" i="61"/>
  <c r="G453" i="61"/>
  <c r="G268" i="61"/>
  <c r="H222" i="61"/>
  <c r="H224" i="61"/>
  <c r="H226" i="61"/>
  <c r="H213" i="61"/>
  <c r="H220" i="61"/>
  <c r="H243" i="61"/>
  <c r="H236" i="61"/>
  <c r="E371" i="61"/>
  <c r="G456" i="61"/>
  <c r="G271" i="61"/>
  <c r="G251" i="61"/>
  <c r="AE219" i="61"/>
  <c r="AC461" i="61"/>
  <c r="AC245" i="61"/>
  <c r="AE227" i="61"/>
  <c r="AE237" i="61"/>
  <c r="AE225" i="61"/>
  <c r="AE238" i="61"/>
  <c r="G454" i="61"/>
  <c r="G269" i="61"/>
  <c r="AE239" i="61"/>
  <c r="AC276" i="61"/>
  <c r="G440" i="61"/>
  <c r="G255" i="61"/>
  <c r="G449" i="61"/>
  <c r="G264" i="61"/>
  <c r="G447" i="61"/>
  <c r="G262" i="61"/>
  <c r="H240" i="61"/>
  <c r="H228" i="61"/>
  <c r="H93" i="61"/>
  <c r="G439" i="61"/>
  <c r="G254" i="61"/>
  <c r="AB371" i="61"/>
  <c r="G450" i="61"/>
  <c r="G265" i="61"/>
  <c r="AE224" i="61"/>
  <c r="AE233" i="61"/>
  <c r="AE93" i="61"/>
  <c r="G455" i="61"/>
  <c r="G270" i="61"/>
  <c r="H238" i="61"/>
  <c r="AE183" i="61"/>
  <c r="H237" i="61"/>
  <c r="AD276" i="61"/>
  <c r="G444" i="61"/>
  <c r="G259" i="61"/>
  <c r="AE123" i="61"/>
  <c r="AE243" i="61"/>
  <c r="AE232" i="61"/>
  <c r="AE213" i="61"/>
  <c r="AE220" i="61"/>
  <c r="AE241" i="61"/>
  <c r="AE63" i="61"/>
  <c r="G442" i="61"/>
  <c r="G257" i="61"/>
  <c r="F245" i="61"/>
  <c r="F461" i="61"/>
  <c r="G452" i="61"/>
  <c r="G267" i="61"/>
  <c r="H33" i="61"/>
  <c r="H221" i="61"/>
  <c r="H233" i="61"/>
  <c r="AD461" i="61"/>
  <c r="AD245" i="61"/>
  <c r="AB308" i="61"/>
  <c r="AE153" i="61"/>
  <c r="AE240" i="61"/>
  <c r="AE228" i="61"/>
  <c r="H123" i="61"/>
  <c r="E402" i="61"/>
  <c r="G438" i="61"/>
  <c r="G253" i="61"/>
  <c r="H153" i="61"/>
  <c r="H229" i="61"/>
  <c r="H223" i="61"/>
  <c r="H241" i="61"/>
  <c r="F276" i="61"/>
  <c r="E308" i="61"/>
  <c r="E339" i="61"/>
  <c r="AB402" i="61"/>
  <c r="AE223" i="61"/>
  <c r="AE236" i="61"/>
  <c r="AB339" i="61"/>
  <c r="AE234" i="61"/>
  <c r="G446" i="61"/>
  <c r="G261" i="61"/>
  <c r="J8" i="61"/>
  <c r="I188" i="61"/>
  <c r="AG8" i="61"/>
  <c r="H227" i="61"/>
  <c r="H231" i="61"/>
  <c r="H225" i="61"/>
  <c r="H234" i="61"/>
  <c r="G443" i="61"/>
  <c r="G258" i="61"/>
  <c r="AE235" i="61"/>
  <c r="AE226" i="61"/>
  <c r="AE231" i="61"/>
  <c r="G451" i="61"/>
  <c r="G266" i="61"/>
  <c r="G448" i="61"/>
  <c r="G263" i="61"/>
  <c r="P5" i="49"/>
  <c r="H68" i="61"/>
  <c r="AE68" i="61"/>
  <c r="AB158" i="61"/>
  <c r="E158" i="61"/>
  <c r="AD98" i="61"/>
  <c r="G98" i="61"/>
  <c r="AB346" i="61"/>
  <c r="D377" i="61"/>
  <c r="F128" i="61"/>
  <c r="AC128" i="61"/>
  <c r="AC314" i="61"/>
  <c r="E346" i="61"/>
  <c r="AD283" i="61"/>
  <c r="F314" i="61"/>
  <c r="I38" i="61"/>
  <c r="AF38" i="61"/>
  <c r="H274" i="61" l="1"/>
  <c r="I241" i="61"/>
  <c r="I458" i="61" s="1"/>
  <c r="AB432" i="61"/>
  <c r="I153" i="61"/>
  <c r="AE456" i="61"/>
  <c r="AE271" i="61"/>
  <c r="H460" i="61"/>
  <c r="H442" i="61"/>
  <c r="H257" i="61"/>
  <c r="I227" i="61"/>
  <c r="I226" i="61"/>
  <c r="I220" i="61"/>
  <c r="I213" i="61"/>
  <c r="I242" i="61"/>
  <c r="I63" i="61"/>
  <c r="AF123" i="61"/>
  <c r="AF224" i="61"/>
  <c r="AF229" i="61"/>
  <c r="AF213" i="61"/>
  <c r="AF220" i="61"/>
  <c r="AF63" i="61"/>
  <c r="AF93" i="61"/>
  <c r="AE454" i="61"/>
  <c r="AE269" i="61"/>
  <c r="H437" i="61"/>
  <c r="H244" i="61"/>
  <c r="H252" i="61"/>
  <c r="AE459" i="61"/>
  <c r="AE274" i="61"/>
  <c r="H446" i="61"/>
  <c r="H261" i="61"/>
  <c r="G283" i="61"/>
  <c r="AE251" i="61"/>
  <c r="I232" i="61"/>
  <c r="I228" i="61"/>
  <c r="I239" i="61"/>
  <c r="AE451" i="61"/>
  <c r="AE266" i="61"/>
  <c r="AE457" i="61"/>
  <c r="AE272" i="61"/>
  <c r="AF230" i="61"/>
  <c r="AF232" i="61"/>
  <c r="AF237" i="61"/>
  <c r="AF228" i="61"/>
  <c r="AE446" i="61"/>
  <c r="AE261" i="61"/>
  <c r="AF219" i="61"/>
  <c r="H251" i="61"/>
  <c r="AE438" i="61"/>
  <c r="AE253" i="61"/>
  <c r="AE445" i="61"/>
  <c r="AE260" i="61"/>
  <c r="AE449" i="61"/>
  <c r="AE264" i="61"/>
  <c r="H452" i="61"/>
  <c r="H267" i="61"/>
  <c r="H448" i="61"/>
  <c r="H263" i="61"/>
  <c r="AE448" i="61"/>
  <c r="AE263" i="61"/>
  <c r="H444" i="61"/>
  <c r="H259" i="61"/>
  <c r="I33" i="61"/>
  <c r="I183" i="61"/>
  <c r="I233" i="61"/>
  <c r="I221" i="61"/>
  <c r="I238" i="61"/>
  <c r="I236" i="61"/>
  <c r="AC371" i="61"/>
  <c r="AF227" i="61"/>
  <c r="AF240" i="61"/>
  <c r="AF236" i="61"/>
  <c r="AE458" i="61"/>
  <c r="AE273" i="61"/>
  <c r="AE460" i="61"/>
  <c r="AE275" i="61"/>
  <c r="H454" i="61"/>
  <c r="H269" i="61"/>
  <c r="AE444" i="61"/>
  <c r="AE259" i="61"/>
  <c r="H443" i="61"/>
  <c r="H258" i="61"/>
  <c r="AC339" i="61"/>
  <c r="AF241" i="61"/>
  <c r="I273" i="61"/>
  <c r="I223" i="61"/>
  <c r="I243" i="61"/>
  <c r="AF153" i="61"/>
  <c r="AF183" i="61"/>
  <c r="AF235" i="61"/>
  <c r="AF223" i="61"/>
  <c r="AE450" i="61"/>
  <c r="AE265" i="61"/>
  <c r="H445" i="61"/>
  <c r="H260" i="61"/>
  <c r="F308" i="61"/>
  <c r="E432" i="61"/>
  <c r="H441" i="61"/>
  <c r="H256" i="61"/>
  <c r="AE439" i="61"/>
  <c r="AE254" i="61"/>
  <c r="G276" i="61"/>
  <c r="I229" i="61"/>
  <c r="AE443" i="61"/>
  <c r="AE258" i="61"/>
  <c r="AG188" i="61"/>
  <c r="I219" i="61"/>
  <c r="I234" i="61"/>
  <c r="I231" i="61"/>
  <c r="I240" i="61"/>
  <c r="AC308" i="61"/>
  <c r="AE453" i="61"/>
  <c r="AE268" i="61"/>
  <c r="AF243" i="61"/>
  <c r="AF226" i="61"/>
  <c r="AF231" i="61"/>
  <c r="AE437" i="61"/>
  <c r="AE244" i="61"/>
  <c r="AE252" i="61"/>
  <c r="H457" i="61"/>
  <c r="H272" i="61"/>
  <c r="F402" i="61"/>
  <c r="AE455" i="61"/>
  <c r="AE270" i="61"/>
  <c r="H439" i="61"/>
  <c r="H254" i="61"/>
  <c r="G245" i="61"/>
  <c r="G461" i="61"/>
  <c r="H451" i="61"/>
  <c r="H266" i="61"/>
  <c r="AF221" i="61"/>
  <c r="K8" i="61"/>
  <c r="J188" i="61"/>
  <c r="AH8" i="61"/>
  <c r="I123" i="61"/>
  <c r="I222" i="61"/>
  <c r="I235" i="61"/>
  <c r="AC402" i="61"/>
  <c r="H458" i="61"/>
  <c r="H273" i="61"/>
  <c r="H450" i="61"/>
  <c r="H265" i="61"/>
  <c r="AF234" i="61"/>
  <c r="AF239" i="61"/>
  <c r="AF225" i="61"/>
  <c r="AF33" i="61"/>
  <c r="H455" i="61"/>
  <c r="H270" i="61"/>
  <c r="AE441" i="61"/>
  <c r="AE256" i="61"/>
  <c r="AE447" i="61"/>
  <c r="AE262" i="61"/>
  <c r="AE452" i="61"/>
  <c r="AE267" i="61"/>
  <c r="I225" i="61"/>
  <c r="I230" i="61"/>
  <c r="I224" i="61"/>
  <c r="I237" i="61"/>
  <c r="I93" i="61"/>
  <c r="AE440" i="61"/>
  <c r="AE255" i="61"/>
  <c r="H440" i="61"/>
  <c r="H255" i="61"/>
  <c r="H438" i="61"/>
  <c r="H253" i="61"/>
  <c r="AF222" i="61"/>
  <c r="AF238" i="61"/>
  <c r="AF242" i="61"/>
  <c r="AF233" i="61"/>
  <c r="F339" i="61"/>
  <c r="F371" i="61"/>
  <c r="AE442" i="61"/>
  <c r="AE257" i="61"/>
  <c r="H453" i="61"/>
  <c r="H268" i="61"/>
  <c r="H456" i="61"/>
  <c r="H271" i="61"/>
  <c r="H447" i="61"/>
  <c r="H262" i="61"/>
  <c r="J38" i="61"/>
  <c r="AG38" i="61"/>
  <c r="D436" i="61"/>
  <c r="AB377" i="61"/>
  <c r="D407" i="61"/>
  <c r="AB407" i="61" s="1"/>
  <c r="G128" i="61"/>
  <c r="AD128" i="61"/>
  <c r="AE98" i="61"/>
  <c r="H98" i="61"/>
  <c r="AC158" i="61"/>
  <c r="F158" i="61"/>
  <c r="AD314" i="61"/>
  <c r="F346" i="61"/>
  <c r="E377" i="61"/>
  <c r="AC346" i="61"/>
  <c r="AF68" i="61"/>
  <c r="I68" i="61"/>
  <c r="J225" i="61" l="1"/>
  <c r="J257" i="61" s="1"/>
  <c r="J232" i="61"/>
  <c r="J449" i="61" s="1"/>
  <c r="J229" i="61"/>
  <c r="J446" i="61" s="1"/>
  <c r="J223" i="61"/>
  <c r="J255" i="61" s="1"/>
  <c r="AD339" i="61"/>
  <c r="I454" i="61"/>
  <c r="I269" i="61"/>
  <c r="AF456" i="61"/>
  <c r="AF271" i="61"/>
  <c r="K188" i="61"/>
  <c r="L8" i="61"/>
  <c r="AI8" i="61"/>
  <c r="J33" i="61"/>
  <c r="J236" i="61"/>
  <c r="J234" i="61"/>
  <c r="J231" i="61"/>
  <c r="J240" i="61"/>
  <c r="J63" i="61"/>
  <c r="I457" i="61"/>
  <c r="I272" i="61"/>
  <c r="AG222" i="61"/>
  <c r="AG235" i="61"/>
  <c r="AG226" i="61"/>
  <c r="AG239" i="61"/>
  <c r="AF458" i="61"/>
  <c r="AF273" i="61"/>
  <c r="AF457" i="61"/>
  <c r="AF272" i="61"/>
  <c r="AF445" i="61"/>
  <c r="AF260" i="61"/>
  <c r="H461" i="61"/>
  <c r="H245" i="61"/>
  <c r="AF441" i="61"/>
  <c r="AF256" i="61"/>
  <c r="AG231" i="61"/>
  <c r="I441" i="61"/>
  <c r="I256" i="61"/>
  <c r="J222" i="61"/>
  <c r="J233" i="61"/>
  <c r="J237" i="61"/>
  <c r="AF438" i="61"/>
  <c r="AF253" i="61"/>
  <c r="I448" i="61"/>
  <c r="I263" i="61"/>
  <c r="I446" i="61"/>
  <c r="I261" i="61"/>
  <c r="AG230" i="61"/>
  <c r="AG243" i="61"/>
  <c r="AG234" i="61"/>
  <c r="H283" i="61"/>
  <c r="AF251" i="61"/>
  <c r="I456" i="61"/>
  <c r="I271" i="61"/>
  <c r="I459" i="61"/>
  <c r="I274" i="61"/>
  <c r="J440" i="61"/>
  <c r="AF450" i="61"/>
  <c r="AF265" i="61"/>
  <c r="I447" i="61"/>
  <c r="I262" i="61"/>
  <c r="AF451" i="61"/>
  <c r="AF266" i="61"/>
  <c r="J123" i="61"/>
  <c r="J183" i="61"/>
  <c r="J230" i="61"/>
  <c r="J241" i="61"/>
  <c r="J242" i="61"/>
  <c r="J93" i="61"/>
  <c r="AF448" i="61"/>
  <c r="AF263" i="61"/>
  <c r="I451" i="61"/>
  <c r="I266" i="61"/>
  <c r="AG238" i="61"/>
  <c r="AG221" i="61"/>
  <c r="AG242" i="61"/>
  <c r="AG63" i="61"/>
  <c r="AG93" i="61"/>
  <c r="AF444" i="61"/>
  <c r="AF259" i="61"/>
  <c r="I453" i="61"/>
  <c r="I268" i="61"/>
  <c r="AD371" i="61"/>
  <c r="AF454" i="61"/>
  <c r="AF269" i="61"/>
  <c r="I445" i="61"/>
  <c r="I260" i="61"/>
  <c r="J243" i="61"/>
  <c r="J238" i="61"/>
  <c r="J224" i="61"/>
  <c r="AG219" i="61"/>
  <c r="I251" i="61"/>
  <c r="AG225" i="61"/>
  <c r="AG241" i="61"/>
  <c r="AG183" i="61"/>
  <c r="AG229" i="61"/>
  <c r="AF440" i="61"/>
  <c r="AF255" i="61"/>
  <c r="I460" i="61"/>
  <c r="I455" i="61"/>
  <c r="I270" i="61"/>
  <c r="I449" i="61"/>
  <c r="I264" i="61"/>
  <c r="AE276" i="61"/>
  <c r="AF437" i="61"/>
  <c r="AF244" i="61"/>
  <c r="AF252" i="61"/>
  <c r="I437" i="61"/>
  <c r="I252" i="61"/>
  <c r="I244" i="61"/>
  <c r="AH188" i="61"/>
  <c r="J219" i="61"/>
  <c r="J220" i="61"/>
  <c r="J213" i="61"/>
  <c r="AE461" i="61"/>
  <c r="AE245" i="61"/>
  <c r="AG153" i="61"/>
  <c r="AF455" i="61"/>
  <c r="AF270" i="61"/>
  <c r="I439" i="61"/>
  <c r="I254" i="61"/>
  <c r="J228" i="61"/>
  <c r="J226" i="61"/>
  <c r="AF443" i="61"/>
  <c r="AF258" i="61"/>
  <c r="AG123" i="61"/>
  <c r="AG224" i="61"/>
  <c r="AG237" i="61"/>
  <c r="AG213" i="61"/>
  <c r="AG220" i="61"/>
  <c r="I440" i="61"/>
  <c r="I255" i="61"/>
  <c r="I438" i="61"/>
  <c r="I253" i="61"/>
  <c r="AD308" i="61"/>
  <c r="AF449" i="61"/>
  <c r="AF264" i="61"/>
  <c r="I443" i="61"/>
  <c r="I258" i="61"/>
  <c r="AF460" i="61"/>
  <c r="AF275" i="61"/>
  <c r="AG227" i="61"/>
  <c r="AF459" i="61"/>
  <c r="AF274" i="61"/>
  <c r="I452" i="61"/>
  <c r="I267" i="61"/>
  <c r="J239" i="61"/>
  <c r="AG232" i="61"/>
  <c r="AG228" i="61"/>
  <c r="AF452" i="61"/>
  <c r="AF267" i="61"/>
  <c r="AC432" i="61"/>
  <c r="I450" i="61"/>
  <c r="I265" i="61"/>
  <c r="AD402" i="61"/>
  <c r="AE283" i="61"/>
  <c r="G314" i="61"/>
  <c r="I444" i="61"/>
  <c r="I259" i="61"/>
  <c r="J153" i="61"/>
  <c r="AG33" i="61"/>
  <c r="I442" i="61"/>
  <c r="I257" i="61"/>
  <c r="F432" i="61"/>
  <c r="AF439" i="61"/>
  <c r="AF254" i="61"/>
  <c r="AF442" i="61"/>
  <c r="AF257" i="61"/>
  <c r="J227" i="61"/>
  <c r="J221" i="61"/>
  <c r="J235" i="61"/>
  <c r="AG233" i="61"/>
  <c r="AG240" i="61"/>
  <c r="AG223" i="61"/>
  <c r="AG236" i="61"/>
  <c r="AF453" i="61"/>
  <c r="AF268" i="61"/>
  <c r="AF447" i="61"/>
  <c r="AF262" i="61"/>
  <c r="H276" i="61"/>
  <c r="AF446" i="61"/>
  <c r="AF261" i="61"/>
  <c r="AG68" i="61"/>
  <c r="J68" i="61"/>
  <c r="H128" i="61"/>
  <c r="AE128" i="61"/>
  <c r="AD346" i="61"/>
  <c r="F377" i="61"/>
  <c r="E436" i="61"/>
  <c r="AC436" i="61" s="1"/>
  <c r="AC377" i="61"/>
  <c r="E407" i="61"/>
  <c r="AC407" i="61" s="1"/>
  <c r="D468" i="61"/>
  <c r="H468" i="61" s="1"/>
  <c r="L468" i="61" s="1"/>
  <c r="P468" i="61" s="1"/>
  <c r="T468" i="61" s="1"/>
  <c r="X468" i="61" s="1"/>
  <c r="AB468" i="61" s="1"/>
  <c r="AB436" i="61"/>
  <c r="AD158" i="61"/>
  <c r="G158" i="61"/>
  <c r="I98" i="61"/>
  <c r="AF98" i="61"/>
  <c r="K38" i="61"/>
  <c r="AH38" i="61"/>
  <c r="J264" i="61" l="1"/>
  <c r="J261" i="61"/>
  <c r="J442" i="61"/>
  <c r="I276" i="61"/>
  <c r="K33" i="61"/>
  <c r="K229" i="61"/>
  <c r="J438" i="61"/>
  <c r="J253" i="61"/>
  <c r="AG437" i="61"/>
  <c r="AG244" i="61"/>
  <c r="AG252" i="61"/>
  <c r="J451" i="61"/>
  <c r="J266" i="61"/>
  <c r="K238" i="61"/>
  <c r="AG440" i="61"/>
  <c r="AG255" i="61"/>
  <c r="J444" i="61"/>
  <c r="J259" i="61"/>
  <c r="AH225" i="61"/>
  <c r="AH238" i="61"/>
  <c r="AH229" i="61"/>
  <c r="AG445" i="61"/>
  <c r="AG260" i="61"/>
  <c r="AD432" i="61"/>
  <c r="J447" i="61"/>
  <c r="J262" i="61"/>
  <c r="AF283" i="61"/>
  <c r="H314" i="61"/>
  <c r="J453" i="61"/>
  <c r="J268" i="61"/>
  <c r="K222" i="61"/>
  <c r="K232" i="61"/>
  <c r="K239" i="61"/>
  <c r="K242" i="61"/>
  <c r="G402" i="61"/>
  <c r="AG458" i="61"/>
  <c r="AG273" i="61"/>
  <c r="K153" i="61"/>
  <c r="K227" i="61"/>
  <c r="AH123" i="61"/>
  <c r="AH233" i="61"/>
  <c r="AH224" i="61"/>
  <c r="AH237" i="61"/>
  <c r="G371" i="61"/>
  <c r="AG442" i="61"/>
  <c r="AG257" i="61"/>
  <c r="AG459" i="61"/>
  <c r="AG274" i="61"/>
  <c r="AG451" i="61"/>
  <c r="AG266" i="61"/>
  <c r="J454" i="61"/>
  <c r="J269" i="61"/>
  <c r="AG456" i="61"/>
  <c r="AG271" i="61"/>
  <c r="K230" i="61"/>
  <c r="K235" i="61"/>
  <c r="AH242" i="61"/>
  <c r="AG448" i="61"/>
  <c r="AG263" i="61"/>
  <c r="AG457" i="61"/>
  <c r="AG272" i="61"/>
  <c r="AH241" i="61"/>
  <c r="AH232" i="61"/>
  <c r="AH223" i="61"/>
  <c r="AH33" i="61"/>
  <c r="G308" i="61"/>
  <c r="AG449" i="61"/>
  <c r="AG264" i="61"/>
  <c r="AG454" i="61"/>
  <c r="AG269" i="61"/>
  <c r="J437" i="61"/>
  <c r="J244" i="61"/>
  <c r="J252" i="61"/>
  <c r="AF276" i="61"/>
  <c r="AG438" i="61"/>
  <c r="AG253" i="61"/>
  <c r="J450" i="61"/>
  <c r="J265" i="61"/>
  <c r="K123" i="61"/>
  <c r="K183" i="61"/>
  <c r="K220" i="61"/>
  <c r="K213" i="61"/>
  <c r="K233" i="61"/>
  <c r="K243" i="61"/>
  <c r="K93" i="61"/>
  <c r="K446" i="61"/>
  <c r="K261" i="61"/>
  <c r="AH240" i="61"/>
  <c r="AH231" i="61"/>
  <c r="AE314" i="61"/>
  <c r="G346" i="61"/>
  <c r="AH219" i="61"/>
  <c r="J251" i="61"/>
  <c r="AF461" i="61"/>
  <c r="AF245" i="61"/>
  <c r="AG446" i="61"/>
  <c r="AG261" i="61"/>
  <c r="I283" i="61"/>
  <c r="AG251" i="61"/>
  <c r="J439" i="61"/>
  <c r="J254" i="61"/>
  <c r="AG443" i="61"/>
  <c r="AG258" i="61"/>
  <c r="M8" i="61"/>
  <c r="L188" i="61"/>
  <c r="AJ8" i="61"/>
  <c r="K228" i="61"/>
  <c r="K241" i="61"/>
  <c r="K224" i="61"/>
  <c r="J458" i="61"/>
  <c r="J273" i="61"/>
  <c r="AG439" i="61"/>
  <c r="AG254" i="61"/>
  <c r="K234" i="61"/>
  <c r="AH228" i="61"/>
  <c r="AG450" i="61"/>
  <c r="AG265" i="61"/>
  <c r="AH153" i="61"/>
  <c r="AH227" i="61"/>
  <c r="AH239" i="61"/>
  <c r="J456" i="61"/>
  <c r="J271" i="61"/>
  <c r="AG444" i="61"/>
  <c r="AG259" i="61"/>
  <c r="AG441" i="61"/>
  <c r="AG256" i="61"/>
  <c r="J443" i="61"/>
  <c r="J258" i="61"/>
  <c r="AG455" i="61"/>
  <c r="AG270" i="61"/>
  <c r="AG460" i="61"/>
  <c r="AG275" i="61"/>
  <c r="AI188" i="61"/>
  <c r="K219" i="61"/>
  <c r="K223" i="61"/>
  <c r="K226" i="61"/>
  <c r="K240" i="61"/>
  <c r="AH221" i="61"/>
  <c r="AH183" i="61"/>
  <c r="AH235" i="61"/>
  <c r="AH226" i="61"/>
  <c r="AH63" i="61"/>
  <c r="G339" i="61"/>
  <c r="J445" i="61"/>
  <c r="J260" i="61"/>
  <c r="J441" i="61"/>
  <c r="J256" i="61"/>
  <c r="AG447" i="61"/>
  <c r="AG262" i="61"/>
  <c r="AG452" i="61"/>
  <c r="AG267" i="61"/>
  <c r="J457" i="61"/>
  <c r="J272" i="61"/>
  <c r="K225" i="61"/>
  <c r="K236" i="61"/>
  <c r="K237" i="61"/>
  <c r="AH230" i="61"/>
  <c r="J460" i="61"/>
  <c r="AG453" i="61"/>
  <c r="AG268" i="61"/>
  <c r="J452" i="61"/>
  <c r="J267" i="61"/>
  <c r="AH213" i="61"/>
  <c r="AH220" i="61"/>
  <c r="AH236" i="61"/>
  <c r="AH222" i="61"/>
  <c r="AH243" i="61"/>
  <c r="AH234" i="61"/>
  <c r="AH93" i="61"/>
  <c r="I461" i="61"/>
  <c r="I245" i="61"/>
  <c r="J455" i="61"/>
  <c r="J270" i="61"/>
  <c r="J459" i="61"/>
  <c r="J274" i="61"/>
  <c r="J448" i="61"/>
  <c r="J263" i="61"/>
  <c r="K231" i="61"/>
  <c r="K221" i="61"/>
  <c r="K63" i="61"/>
  <c r="L38" i="61"/>
  <c r="AI38" i="61"/>
  <c r="F436" i="61"/>
  <c r="AD436" i="61" s="1"/>
  <c r="AD377" i="61"/>
  <c r="F407" i="61"/>
  <c r="AD407" i="61" s="1"/>
  <c r="AH68" i="61"/>
  <c r="K68" i="61"/>
  <c r="J98" i="61"/>
  <c r="AG98" i="61"/>
  <c r="AF128" i="61"/>
  <c r="I128" i="61"/>
  <c r="AE158" i="61"/>
  <c r="H158" i="61"/>
  <c r="L231" i="61" l="1"/>
  <c r="L448" i="61" s="1"/>
  <c r="L225" i="61"/>
  <c r="L241" i="61"/>
  <c r="L273" i="61" s="1"/>
  <c r="L237" i="61"/>
  <c r="L454" i="61" s="1"/>
  <c r="L230" i="61"/>
  <c r="L447" i="61" s="1"/>
  <c r="AI229" i="61"/>
  <c r="AH439" i="61"/>
  <c r="AH254" i="61"/>
  <c r="AH447" i="61"/>
  <c r="AH262" i="61"/>
  <c r="AE402" i="61"/>
  <c r="L33" i="61"/>
  <c r="L153" i="61"/>
  <c r="L227" i="61"/>
  <c r="L63" i="61"/>
  <c r="AH457" i="61"/>
  <c r="AH272" i="61"/>
  <c r="AI223" i="61"/>
  <c r="AI225" i="61"/>
  <c r="AI237" i="61"/>
  <c r="AH458" i="61"/>
  <c r="AH273" i="61"/>
  <c r="AH455" i="61"/>
  <c r="AH270" i="61"/>
  <c r="AH450" i="61"/>
  <c r="AH265" i="61"/>
  <c r="H308" i="61"/>
  <c r="AG276" i="61"/>
  <c r="AH438" i="61"/>
  <c r="AH253" i="61"/>
  <c r="AH456" i="61"/>
  <c r="AH271" i="61"/>
  <c r="L219" i="61"/>
  <c r="AJ188" i="61"/>
  <c r="L220" i="61"/>
  <c r="L213" i="61"/>
  <c r="L232" i="61"/>
  <c r="L221" i="61"/>
  <c r="L238" i="61"/>
  <c r="K437" i="61"/>
  <c r="K252" i="61"/>
  <c r="K244" i="61"/>
  <c r="AI213" i="61"/>
  <c r="AI220" i="61"/>
  <c r="AI233" i="61"/>
  <c r="AI224" i="61"/>
  <c r="G432" i="61"/>
  <c r="AG461" i="61"/>
  <c r="AG245" i="61"/>
  <c r="AI183" i="61"/>
  <c r="AI238" i="61"/>
  <c r="AH453" i="61"/>
  <c r="AH268" i="61"/>
  <c r="K454" i="61"/>
  <c r="K269" i="61"/>
  <c r="AE339" i="61"/>
  <c r="N8" i="61"/>
  <c r="M188" i="61"/>
  <c r="AK8" i="61"/>
  <c r="L226" i="61"/>
  <c r="L228" i="61"/>
  <c r="L222" i="61"/>
  <c r="L229" i="61"/>
  <c r="L235" i="61"/>
  <c r="L93" i="61"/>
  <c r="J283" i="61"/>
  <c r="AH251" i="61"/>
  <c r="AI123" i="61"/>
  <c r="AI228" i="61"/>
  <c r="AI241" i="61"/>
  <c r="AI227" i="61"/>
  <c r="AI232" i="61"/>
  <c r="AI33" i="61"/>
  <c r="AF314" i="61"/>
  <c r="H346" i="61"/>
  <c r="H339" i="61"/>
  <c r="AH442" i="61"/>
  <c r="AH257" i="61"/>
  <c r="L442" i="61"/>
  <c r="L257" i="61"/>
  <c r="AH443" i="61"/>
  <c r="AH258" i="61"/>
  <c r="AH445" i="61"/>
  <c r="AH260" i="61"/>
  <c r="L183" i="61"/>
  <c r="L242" i="61"/>
  <c r="L243" i="61"/>
  <c r="AG283" i="61"/>
  <c r="I314" i="61"/>
  <c r="AI236" i="61"/>
  <c r="AI235" i="61"/>
  <c r="AI240" i="61"/>
  <c r="AH459" i="61"/>
  <c r="AH274" i="61"/>
  <c r="AH454" i="61"/>
  <c r="AH269" i="61"/>
  <c r="K444" i="61"/>
  <c r="K259" i="61"/>
  <c r="K459" i="61"/>
  <c r="K274" i="61"/>
  <c r="H402" i="61"/>
  <c r="K455" i="61"/>
  <c r="K270" i="61"/>
  <c r="AI239" i="61"/>
  <c r="K457" i="61"/>
  <c r="K272" i="61"/>
  <c r="AH451" i="61"/>
  <c r="AH266" i="61"/>
  <c r="L123" i="61"/>
  <c r="L236" i="61"/>
  <c r="L239" i="61"/>
  <c r="AE346" i="61"/>
  <c r="G377" i="61"/>
  <c r="AI243" i="61"/>
  <c r="AI226" i="61"/>
  <c r="J276" i="61"/>
  <c r="AH440" i="61"/>
  <c r="AH255" i="61"/>
  <c r="K452" i="61"/>
  <c r="K267" i="61"/>
  <c r="K456" i="61"/>
  <c r="K271" i="61"/>
  <c r="H371" i="61"/>
  <c r="AH460" i="61"/>
  <c r="AH275" i="61"/>
  <c r="AE308" i="61"/>
  <c r="K445" i="61"/>
  <c r="K260" i="61"/>
  <c r="K450" i="61"/>
  <c r="K265" i="61"/>
  <c r="K442" i="61"/>
  <c r="K257" i="61"/>
  <c r="K443" i="61"/>
  <c r="K258" i="61"/>
  <c r="AH452" i="61"/>
  <c r="AH267" i="61"/>
  <c r="K440" i="61"/>
  <c r="K255" i="61"/>
  <c r="AE371" i="61"/>
  <c r="K451" i="61"/>
  <c r="K266" i="61"/>
  <c r="K441" i="61"/>
  <c r="K256" i="61"/>
  <c r="L224" i="61"/>
  <c r="AI153" i="61"/>
  <c r="AI231" i="61"/>
  <c r="AI222" i="61"/>
  <c r="AI234" i="61"/>
  <c r="AI63" i="61"/>
  <c r="J245" i="61"/>
  <c r="J461" i="61"/>
  <c r="K447" i="61"/>
  <c r="K262" i="61"/>
  <c r="AH441" i="61"/>
  <c r="AH256" i="61"/>
  <c r="K449" i="61"/>
  <c r="K264" i="61"/>
  <c r="K453" i="61"/>
  <c r="K268" i="61"/>
  <c r="AH444" i="61"/>
  <c r="AH259" i="61"/>
  <c r="K438" i="61"/>
  <c r="K253" i="61"/>
  <c r="AH437" i="61"/>
  <c r="AH244" i="61"/>
  <c r="AH252" i="61"/>
  <c r="K448" i="61"/>
  <c r="K263" i="61"/>
  <c r="AI219" i="61"/>
  <c r="K251" i="61"/>
  <c r="K458" i="61"/>
  <c r="K273" i="61"/>
  <c r="L223" i="61"/>
  <c r="L234" i="61"/>
  <c r="L233" i="61"/>
  <c r="L240" i="61"/>
  <c r="AH448" i="61"/>
  <c r="AH263" i="61"/>
  <c r="K460" i="61"/>
  <c r="AI230" i="61"/>
  <c r="AI221" i="61"/>
  <c r="AI242" i="61"/>
  <c r="AI93" i="61"/>
  <c r="AH449" i="61"/>
  <c r="AH264" i="61"/>
  <c r="K439" i="61"/>
  <c r="K254" i="61"/>
  <c r="AH446" i="61"/>
  <c r="AH261" i="61"/>
  <c r="AG128" i="61"/>
  <c r="J128" i="61"/>
  <c r="I158" i="61"/>
  <c r="AF158" i="61"/>
  <c r="AJ38" i="61"/>
  <c r="M38" i="61"/>
  <c r="K98" i="61"/>
  <c r="AH98" i="61"/>
  <c r="AI68" i="61"/>
  <c r="L68" i="61"/>
  <c r="L262" i="61" l="1"/>
  <c r="L458" i="61"/>
  <c r="L263" i="61"/>
  <c r="AE432" i="61"/>
  <c r="M227" i="61"/>
  <c r="M444" i="61" s="1"/>
  <c r="L269" i="61"/>
  <c r="M153" i="61"/>
  <c r="M228" i="61"/>
  <c r="M445" i="61" s="1"/>
  <c r="M241" i="61"/>
  <c r="M458" i="61" s="1"/>
  <c r="AF402" i="61"/>
  <c r="M93" i="61"/>
  <c r="AI437" i="61"/>
  <c r="AI244" i="61"/>
  <c r="AI252" i="61"/>
  <c r="AI440" i="61"/>
  <c r="AI255" i="61"/>
  <c r="AJ183" i="61"/>
  <c r="AJ240" i="61"/>
  <c r="AI251" i="61"/>
  <c r="K283" i="61"/>
  <c r="H432" i="61"/>
  <c r="AI460" i="61"/>
  <c r="AI275" i="61"/>
  <c r="AG314" i="61"/>
  <c r="I346" i="61"/>
  <c r="AF346" i="61"/>
  <c r="H377" i="61"/>
  <c r="AI458" i="61"/>
  <c r="AI273" i="61"/>
  <c r="N188" i="61"/>
  <c r="AL8" i="61"/>
  <c r="O8" i="61"/>
  <c r="M33" i="61"/>
  <c r="M234" i="61"/>
  <c r="M238" i="61"/>
  <c r="L449" i="61"/>
  <c r="L264" i="61"/>
  <c r="AJ231" i="61"/>
  <c r="AJ235" i="61"/>
  <c r="AJ93" i="61"/>
  <c r="AI438" i="61"/>
  <c r="AI253" i="61"/>
  <c r="L457" i="61"/>
  <c r="L272" i="61"/>
  <c r="G436" i="61"/>
  <c r="AE436" i="61" s="1"/>
  <c r="AE377" i="61"/>
  <c r="G407" i="61"/>
  <c r="AE407" i="61" s="1"/>
  <c r="AI456" i="61"/>
  <c r="AI271" i="61"/>
  <c r="AF339" i="61"/>
  <c r="I308" i="61"/>
  <c r="I371" i="61"/>
  <c r="L452" i="61"/>
  <c r="L267" i="61"/>
  <c r="M223" i="61"/>
  <c r="M242" i="61"/>
  <c r="M63" i="61"/>
  <c r="AI455" i="61"/>
  <c r="AI270" i="61"/>
  <c r="AJ153" i="61"/>
  <c r="AJ239" i="61"/>
  <c r="AJ222" i="61"/>
  <c r="AJ243" i="61"/>
  <c r="M219" i="61"/>
  <c r="AK188" i="61"/>
  <c r="AJ227" i="61"/>
  <c r="AJ63" i="61"/>
  <c r="AI447" i="61"/>
  <c r="AI262" i="61"/>
  <c r="L450" i="61"/>
  <c r="L265" i="61"/>
  <c r="AI457" i="61"/>
  <c r="AI272" i="61"/>
  <c r="L460" i="61"/>
  <c r="AI445" i="61"/>
  <c r="AI260" i="61"/>
  <c r="L446" i="61"/>
  <c r="L261" i="61"/>
  <c r="M231" i="61"/>
  <c r="M235" i="61"/>
  <c r="K245" i="61"/>
  <c r="K461" i="61"/>
  <c r="L437" i="61"/>
  <c r="L252" i="61"/>
  <c r="L244" i="61"/>
  <c r="AJ234" i="61"/>
  <c r="AJ33" i="61"/>
  <c r="AJ230" i="61"/>
  <c r="AH283" i="61"/>
  <c r="J314" i="61"/>
  <c r="AJ223" i="61"/>
  <c r="L441" i="61"/>
  <c r="L256" i="61"/>
  <c r="L456" i="61"/>
  <c r="L271" i="61"/>
  <c r="L459" i="61"/>
  <c r="L274" i="61"/>
  <c r="L439" i="61"/>
  <c r="L254" i="61"/>
  <c r="M123" i="61"/>
  <c r="M221" i="61"/>
  <c r="M237" i="61"/>
  <c r="M225" i="61"/>
  <c r="M259" i="61"/>
  <c r="M243" i="61"/>
  <c r="AI441" i="61"/>
  <c r="AI256" i="61"/>
  <c r="K276" i="61"/>
  <c r="AI454" i="61"/>
  <c r="AI269" i="61"/>
  <c r="AJ225" i="61"/>
  <c r="AJ238" i="61"/>
  <c r="AI448" i="61"/>
  <c r="AI263" i="61"/>
  <c r="AH276" i="61"/>
  <c r="M230" i="61"/>
  <c r="AJ236" i="61"/>
  <c r="L440" i="61"/>
  <c r="L255" i="61"/>
  <c r="L453" i="61"/>
  <c r="L268" i="61"/>
  <c r="AF371" i="61"/>
  <c r="AI452" i="61"/>
  <c r="AI267" i="61"/>
  <c r="I339" i="61"/>
  <c r="AI449" i="61"/>
  <c r="AI264" i="61"/>
  <c r="L445" i="61"/>
  <c r="L260" i="61"/>
  <c r="M229" i="61"/>
  <c r="M236" i="61"/>
  <c r="L251" i="61"/>
  <c r="AJ219" i="61"/>
  <c r="AJ233" i="61"/>
  <c r="AJ221" i="61"/>
  <c r="AI451" i="61"/>
  <c r="AI266" i="61"/>
  <c r="AI439" i="61"/>
  <c r="AI254" i="61"/>
  <c r="AI443" i="61"/>
  <c r="AI258" i="61"/>
  <c r="L443" i="61"/>
  <c r="L258" i="61"/>
  <c r="M183" i="61"/>
  <c r="M232" i="61"/>
  <c r="AI450" i="61"/>
  <c r="AI265" i="61"/>
  <c r="AI442" i="61"/>
  <c r="AI257" i="61"/>
  <c r="AJ242" i="61"/>
  <c r="AJ220" i="61"/>
  <c r="AJ213" i="61"/>
  <c r="AJ241" i="61"/>
  <c r="AJ224" i="61"/>
  <c r="AJ229" i="61"/>
  <c r="AI446" i="61"/>
  <c r="AI261" i="61"/>
  <c r="AH461" i="61"/>
  <c r="AH245" i="61"/>
  <c r="M239" i="61"/>
  <c r="L438" i="61"/>
  <c r="L253" i="61"/>
  <c r="L451" i="61"/>
  <c r="L266" i="61"/>
  <c r="AI274" i="61"/>
  <c r="AI459" i="61"/>
  <c r="AF308" i="61"/>
  <c r="AI453" i="61"/>
  <c r="AI268" i="61"/>
  <c r="I402" i="61"/>
  <c r="AI444" i="61"/>
  <c r="AI259" i="61"/>
  <c r="M226" i="61"/>
  <c r="M220" i="61"/>
  <c r="M213" i="61"/>
  <c r="M222" i="61"/>
  <c r="M224" i="61"/>
  <c r="M233" i="61"/>
  <c r="M240" i="61"/>
  <c r="L455" i="61"/>
  <c r="L270" i="61"/>
  <c r="L444" i="61"/>
  <c r="L259" i="61"/>
  <c r="AJ123" i="61"/>
  <c r="AJ226" i="61"/>
  <c r="AJ228" i="61"/>
  <c r="AJ232" i="61"/>
  <c r="AJ237" i="61"/>
  <c r="M68" i="61"/>
  <c r="AJ68" i="61"/>
  <c r="L98" i="61"/>
  <c r="AI98" i="61"/>
  <c r="AH128" i="61"/>
  <c r="K128" i="61"/>
  <c r="J158" i="61"/>
  <c r="AG158" i="61"/>
  <c r="AK38" i="61"/>
  <c r="N38" i="61"/>
  <c r="M273" i="61" l="1"/>
  <c r="N33" i="61"/>
  <c r="N183" i="61"/>
  <c r="N221" i="61"/>
  <c r="N438" i="61" s="1"/>
  <c r="N236" i="61"/>
  <c r="N453" i="61" s="1"/>
  <c r="M260" i="61"/>
  <c r="M263" i="61"/>
  <c r="M448" i="61"/>
  <c r="P8" i="61"/>
  <c r="O188" i="61"/>
  <c r="AM8" i="61"/>
  <c r="AK123" i="61"/>
  <c r="AK233" i="61"/>
  <c r="AK238" i="61"/>
  <c r="AK33" i="61"/>
  <c r="AJ437" i="61"/>
  <c r="AJ244" i="61"/>
  <c r="AJ252" i="61"/>
  <c r="L283" i="61"/>
  <c r="AJ251" i="61"/>
  <c r="M460" i="61"/>
  <c r="AH314" i="61"/>
  <c r="J346" i="61"/>
  <c r="L245" i="61"/>
  <c r="L461" i="61"/>
  <c r="AF432" i="61"/>
  <c r="AJ460" i="61"/>
  <c r="AJ275" i="61"/>
  <c r="AG371" i="61"/>
  <c r="N229" i="61"/>
  <c r="N227" i="61"/>
  <c r="N241" i="61"/>
  <c r="AI245" i="61"/>
  <c r="AI461" i="61"/>
  <c r="AK230" i="61"/>
  <c r="AJ454" i="61"/>
  <c r="AJ269" i="61"/>
  <c r="M457" i="61"/>
  <c r="M272" i="61"/>
  <c r="J308" i="61"/>
  <c r="N213" i="61"/>
  <c r="N220" i="61"/>
  <c r="AG346" i="61"/>
  <c r="I377" i="61"/>
  <c r="M450" i="61"/>
  <c r="M265" i="61"/>
  <c r="AK237" i="61"/>
  <c r="AK220" i="61"/>
  <c r="AK213" i="61"/>
  <c r="AK224" i="61"/>
  <c r="M456" i="61"/>
  <c r="M271" i="61"/>
  <c r="M446" i="61"/>
  <c r="M261" i="61"/>
  <c r="AJ447" i="61"/>
  <c r="AJ262" i="61"/>
  <c r="AG308" i="61"/>
  <c r="N123" i="61"/>
  <c r="N226" i="61"/>
  <c r="N228" i="61"/>
  <c r="N222" i="61"/>
  <c r="N237" i="61"/>
  <c r="N238" i="61"/>
  <c r="AJ448" i="61"/>
  <c r="AJ263" i="61"/>
  <c r="M453" i="61"/>
  <c r="M268" i="61"/>
  <c r="J402" i="61"/>
  <c r="AJ439" i="61"/>
  <c r="AJ254" i="61"/>
  <c r="N219" i="61"/>
  <c r="AL188" i="61"/>
  <c r="AJ449" i="61"/>
  <c r="AJ264" i="61"/>
  <c r="M441" i="61"/>
  <c r="M256" i="61"/>
  <c r="AK183" i="61"/>
  <c r="AK223" i="61"/>
  <c r="AK228" i="61"/>
  <c r="AK232" i="61"/>
  <c r="AK63" i="61"/>
  <c r="AI276" i="61"/>
  <c r="AJ441" i="61"/>
  <c r="AJ256" i="61"/>
  <c r="AJ459" i="61"/>
  <c r="AJ274" i="61"/>
  <c r="AJ438" i="61"/>
  <c r="AJ253" i="61"/>
  <c r="AJ453" i="61"/>
  <c r="AJ268" i="61"/>
  <c r="AJ455" i="61"/>
  <c r="AJ270" i="61"/>
  <c r="AJ444" i="61"/>
  <c r="AJ259" i="61"/>
  <c r="AJ456" i="61"/>
  <c r="AJ271" i="61"/>
  <c r="AG402" i="61"/>
  <c r="N233" i="61"/>
  <c r="N230" i="61"/>
  <c r="N242" i="61"/>
  <c r="AJ443" i="61"/>
  <c r="AJ258" i="61"/>
  <c r="M443" i="61"/>
  <c r="M258" i="61"/>
  <c r="AK225" i="61"/>
  <c r="N234" i="61"/>
  <c r="M439" i="61"/>
  <c r="M254" i="61"/>
  <c r="AK231" i="61"/>
  <c r="AK236" i="61"/>
  <c r="AK227" i="61"/>
  <c r="AK240" i="61"/>
  <c r="AK93" i="61"/>
  <c r="M449" i="61"/>
  <c r="M264" i="61"/>
  <c r="M442" i="61"/>
  <c r="M257" i="61"/>
  <c r="J371" i="61"/>
  <c r="J339" i="61"/>
  <c r="M459" i="61"/>
  <c r="M274" i="61"/>
  <c r="M455" i="61"/>
  <c r="M270" i="61"/>
  <c r="N153" i="61"/>
  <c r="N224" i="61"/>
  <c r="N232" i="61"/>
  <c r="N239" i="61"/>
  <c r="N235" i="61"/>
  <c r="AI283" i="61"/>
  <c r="K314" i="61"/>
  <c r="AK242" i="61"/>
  <c r="AK241" i="61"/>
  <c r="L276" i="61"/>
  <c r="I432" i="61"/>
  <c r="AK153" i="61"/>
  <c r="AK229" i="61"/>
  <c r="AK226" i="61"/>
  <c r="AK239" i="61"/>
  <c r="AK235" i="61"/>
  <c r="AJ458" i="61"/>
  <c r="AJ273" i="61"/>
  <c r="AJ450" i="61"/>
  <c r="AJ265" i="61"/>
  <c r="M447" i="61"/>
  <c r="M262" i="61"/>
  <c r="AJ442" i="61"/>
  <c r="AJ257" i="61"/>
  <c r="M454" i="61"/>
  <c r="M269" i="61"/>
  <c r="M440" i="61"/>
  <c r="M255" i="61"/>
  <c r="AG339" i="61"/>
  <c r="AJ452" i="61"/>
  <c r="AJ267" i="61"/>
  <c r="M451" i="61"/>
  <c r="M266" i="61"/>
  <c r="N223" i="61"/>
  <c r="N243" i="61"/>
  <c r="N240" i="61"/>
  <c r="AJ446" i="61"/>
  <c r="AJ261" i="61"/>
  <c r="AJ445" i="61"/>
  <c r="AJ260" i="61"/>
  <c r="AK221" i="61"/>
  <c r="M437" i="61"/>
  <c r="M244" i="61"/>
  <c r="M252" i="61"/>
  <c r="AK234" i="61"/>
  <c r="AK222" i="61"/>
  <c r="AK243" i="61"/>
  <c r="M438" i="61"/>
  <c r="M253" i="61"/>
  <c r="AJ440" i="61"/>
  <c r="AJ255" i="61"/>
  <c r="AJ451" i="61"/>
  <c r="AJ266" i="61"/>
  <c r="M452" i="61"/>
  <c r="M267" i="61"/>
  <c r="M251" i="61"/>
  <c r="AK219" i="61"/>
  <c r="N231" i="61"/>
  <c r="N225" i="61"/>
  <c r="N63" i="61"/>
  <c r="N93" i="61"/>
  <c r="H407" i="61"/>
  <c r="AF407" i="61" s="1"/>
  <c r="H436" i="61"/>
  <c r="AF436" i="61" s="1"/>
  <c r="AF377" i="61"/>
  <c r="AJ457" i="61"/>
  <c r="AJ272" i="61"/>
  <c r="AJ98" i="61"/>
  <c r="M98" i="61"/>
  <c r="N68" i="61"/>
  <c r="AK68" i="61"/>
  <c r="AL38" i="61"/>
  <c r="O38" i="61"/>
  <c r="AI128" i="61"/>
  <c r="L128" i="61"/>
  <c r="K158" i="61"/>
  <c r="AH158" i="61"/>
  <c r="N253" i="61" l="1"/>
  <c r="N268" i="61"/>
  <c r="AH339" i="61"/>
  <c r="O226" i="61"/>
  <c r="O258" i="61" s="1"/>
  <c r="O234" i="61"/>
  <c r="O451" i="61" s="1"/>
  <c r="O238" i="61"/>
  <c r="O270" i="61" s="1"/>
  <c r="O222" i="61"/>
  <c r="O439" i="61" s="1"/>
  <c r="AK439" i="61"/>
  <c r="AK254" i="61"/>
  <c r="AK456" i="61"/>
  <c r="AK271" i="61"/>
  <c r="N452" i="61"/>
  <c r="N267" i="61"/>
  <c r="AK445" i="61"/>
  <c r="AK260" i="61"/>
  <c r="AL232" i="61"/>
  <c r="AL221" i="61"/>
  <c r="AL226" i="61"/>
  <c r="AL230" i="61"/>
  <c r="AL243" i="61"/>
  <c r="N456" i="61"/>
  <c r="N271" i="61"/>
  <c r="J432" i="61"/>
  <c r="AK448" i="61"/>
  <c r="AK263" i="61"/>
  <c r="N459" i="61"/>
  <c r="N274" i="61"/>
  <c r="N439" i="61"/>
  <c r="N254" i="61"/>
  <c r="AK437" i="61"/>
  <c r="AK244" i="61"/>
  <c r="AK252" i="61"/>
  <c r="N444" i="61"/>
  <c r="N259" i="61"/>
  <c r="AL183" i="61"/>
  <c r="AL229" i="61"/>
  <c r="AL234" i="61"/>
  <c r="AL238" i="61"/>
  <c r="L314" i="61"/>
  <c r="AJ283" i="61"/>
  <c r="AK455" i="61"/>
  <c r="AK270" i="61"/>
  <c r="O33" i="61"/>
  <c r="O224" i="61"/>
  <c r="O237" i="61"/>
  <c r="O213" i="61"/>
  <c r="O220" i="61"/>
  <c r="O242" i="61"/>
  <c r="O93" i="61"/>
  <c r="N454" i="61"/>
  <c r="N269" i="61"/>
  <c r="AG377" i="61"/>
  <c r="I407" i="61"/>
  <c r="AG407" i="61" s="1"/>
  <c r="I436" i="61"/>
  <c r="AG436" i="61" s="1"/>
  <c r="N445" i="61"/>
  <c r="N260" i="61"/>
  <c r="O243" i="61"/>
  <c r="O228" i="61"/>
  <c r="N460" i="61"/>
  <c r="AH308" i="61"/>
  <c r="AH402" i="61"/>
  <c r="K402" i="61"/>
  <c r="N441" i="61"/>
  <c r="N256" i="61"/>
  <c r="AK457" i="61"/>
  <c r="AK272" i="61"/>
  <c r="N450" i="61"/>
  <c r="N265" i="61"/>
  <c r="N443" i="61"/>
  <c r="N258" i="61"/>
  <c r="AK454" i="61"/>
  <c r="AK269" i="61"/>
  <c r="AL123" i="61"/>
  <c r="AL63" i="61"/>
  <c r="AL233" i="61"/>
  <c r="AG432" i="61"/>
  <c r="AK450" i="61"/>
  <c r="AK265" i="61"/>
  <c r="AM188" i="61"/>
  <c r="O219" i="61"/>
  <c r="O153" i="61"/>
  <c r="O221" i="61"/>
  <c r="O233" i="61"/>
  <c r="O230" i="61"/>
  <c r="O239" i="61"/>
  <c r="O63" i="61"/>
  <c r="AK438" i="61"/>
  <c r="AK253" i="61"/>
  <c r="N458" i="61"/>
  <c r="N273" i="61"/>
  <c r="N457" i="61"/>
  <c r="N272" i="61"/>
  <c r="N447" i="61"/>
  <c r="N262" i="61"/>
  <c r="AK440" i="61"/>
  <c r="AK255" i="61"/>
  <c r="AL237" i="61"/>
  <c r="AK251" i="61"/>
  <c r="M283" i="61"/>
  <c r="M276" i="61"/>
  <c r="N440" i="61"/>
  <c r="N255" i="61"/>
  <c r="AK446" i="61"/>
  <c r="AK261" i="61"/>
  <c r="K308" i="61"/>
  <c r="AK447" i="61"/>
  <c r="AK262" i="61"/>
  <c r="AL220" i="61"/>
  <c r="AL213" i="61"/>
  <c r="AL241" i="61"/>
  <c r="AL93" i="61"/>
  <c r="AH346" i="61"/>
  <c r="J377" i="61"/>
  <c r="AJ461" i="61"/>
  <c r="AJ245" i="61"/>
  <c r="AN8" i="61"/>
  <c r="Q8" i="61"/>
  <c r="P188" i="61"/>
  <c r="O123" i="61"/>
  <c r="O229" i="61"/>
  <c r="O235" i="61"/>
  <c r="AK442" i="61"/>
  <c r="AK257" i="61"/>
  <c r="N437" i="61"/>
  <c r="N244" i="61"/>
  <c r="N252" i="61"/>
  <c r="M461" i="61"/>
  <c r="M245" i="61"/>
  <c r="AK459" i="61"/>
  <c r="AK274" i="61"/>
  <c r="AJ276" i="61"/>
  <c r="AL240" i="61"/>
  <c r="AL223" i="61"/>
  <c r="AL228" i="61"/>
  <c r="O223" i="61"/>
  <c r="O232" i="61"/>
  <c r="O236" i="61"/>
  <c r="AK443" i="61"/>
  <c r="AK258" i="61"/>
  <c r="AK458" i="61"/>
  <c r="AK273" i="61"/>
  <c r="N449" i="61"/>
  <c r="N264" i="61"/>
  <c r="N446" i="61"/>
  <c r="N261" i="61"/>
  <c r="AL242" i="61"/>
  <c r="AH371" i="61"/>
  <c r="AK452" i="61"/>
  <c r="AK267" i="61"/>
  <c r="AI314" i="61"/>
  <c r="K346" i="61"/>
  <c r="N451" i="61"/>
  <c r="N266" i="61"/>
  <c r="AK449" i="61"/>
  <c r="AK264" i="61"/>
  <c r="N251" i="61"/>
  <c r="AL219" i="61"/>
  <c r="AK441" i="61"/>
  <c r="AK256" i="61"/>
  <c r="AL153" i="61"/>
  <c r="AL224" i="61"/>
  <c r="AL33" i="61"/>
  <c r="AL231" i="61"/>
  <c r="AL236" i="61"/>
  <c r="AL227" i="61"/>
  <c r="O183" i="61"/>
  <c r="O227" i="61"/>
  <c r="O231" i="61"/>
  <c r="O240" i="61"/>
  <c r="AK451" i="61"/>
  <c r="AK266" i="61"/>
  <c r="AL225" i="61"/>
  <c r="N442" i="61"/>
  <c r="N257" i="61"/>
  <c r="K371" i="61"/>
  <c r="AK444" i="61"/>
  <c r="AK259" i="61"/>
  <c r="N448" i="61"/>
  <c r="N263" i="61"/>
  <c r="AK460" i="61"/>
  <c r="AK275" i="61"/>
  <c r="K339" i="61"/>
  <c r="AK453" i="61"/>
  <c r="AK268" i="61"/>
  <c r="N455" i="61"/>
  <c r="N270" i="61"/>
  <c r="AL239" i="61"/>
  <c r="AL222" i="61"/>
  <c r="AL235" i="61"/>
  <c r="O225" i="61"/>
  <c r="O241" i="61"/>
  <c r="AM38" i="61"/>
  <c r="P38" i="61"/>
  <c r="L158" i="61"/>
  <c r="AI158" i="61"/>
  <c r="O68" i="61"/>
  <c r="AL68" i="61"/>
  <c r="M128" i="61"/>
  <c r="AJ128" i="61"/>
  <c r="AK98" i="61"/>
  <c r="N98" i="61"/>
  <c r="O254" i="61" l="1"/>
  <c r="O443" i="61"/>
  <c r="P242" i="61"/>
  <c r="P459" i="61" s="1"/>
  <c r="O455" i="61"/>
  <c r="O266" i="61"/>
  <c r="AH432" i="61"/>
  <c r="P225" i="61"/>
  <c r="P257" i="61" s="1"/>
  <c r="P234" i="61"/>
  <c r="P451" i="61" s="1"/>
  <c r="AL275" i="61"/>
  <c r="AL460" i="61"/>
  <c r="AL440" i="61"/>
  <c r="AL255" i="61"/>
  <c r="P222" i="61"/>
  <c r="AM236" i="61"/>
  <c r="AL439" i="61"/>
  <c r="AL254" i="61"/>
  <c r="AL453" i="61"/>
  <c r="AL268" i="61"/>
  <c r="AI346" i="61"/>
  <c r="K377" i="61"/>
  <c r="P213" i="61"/>
  <c r="P220" i="61"/>
  <c r="P235" i="61"/>
  <c r="AM243" i="61"/>
  <c r="AM183" i="61"/>
  <c r="AM226" i="61"/>
  <c r="AM231" i="61"/>
  <c r="O454" i="61"/>
  <c r="O269" i="61"/>
  <c r="L346" i="61"/>
  <c r="AJ314" i="61"/>
  <c r="L402" i="61"/>
  <c r="P183" i="61"/>
  <c r="P241" i="61"/>
  <c r="L339" i="61"/>
  <c r="AL447" i="61"/>
  <c r="AL262" i="61"/>
  <c r="AI339" i="61"/>
  <c r="AL457" i="61"/>
  <c r="AL272" i="61"/>
  <c r="P123" i="61"/>
  <c r="P224" i="61"/>
  <c r="P226" i="61"/>
  <c r="P228" i="61"/>
  <c r="P243" i="61"/>
  <c r="P239" i="61"/>
  <c r="AM234" i="61"/>
  <c r="AM239" i="61"/>
  <c r="AM222" i="61"/>
  <c r="AM33" i="61"/>
  <c r="O456" i="61"/>
  <c r="O271" i="61"/>
  <c r="O445" i="61"/>
  <c r="O260" i="61"/>
  <c r="O441" i="61"/>
  <c r="O256" i="61"/>
  <c r="AL455" i="61"/>
  <c r="AL270" i="61"/>
  <c r="AL443" i="61"/>
  <c r="AL258" i="61"/>
  <c r="AL444" i="61"/>
  <c r="AL259" i="61"/>
  <c r="AN188" i="61"/>
  <c r="P219" i="61"/>
  <c r="P33" i="61"/>
  <c r="P227" i="61"/>
  <c r="P233" i="61"/>
  <c r="O437" i="61"/>
  <c r="O252" i="61"/>
  <c r="O244" i="61"/>
  <c r="AI402" i="61"/>
  <c r="N283" i="61"/>
  <c r="AL251" i="61"/>
  <c r="AO8" i="61"/>
  <c r="R8" i="61"/>
  <c r="Q188" i="61"/>
  <c r="P238" i="61"/>
  <c r="P232" i="61"/>
  <c r="P63" i="61"/>
  <c r="AL458" i="61"/>
  <c r="AL273" i="61"/>
  <c r="AM223" i="61"/>
  <c r="AL456" i="61"/>
  <c r="AL271" i="61"/>
  <c r="O457" i="61"/>
  <c r="O272" i="61"/>
  <c r="AL448" i="61"/>
  <c r="AL263" i="61"/>
  <c r="AL459" i="61"/>
  <c r="AL274" i="61"/>
  <c r="O453" i="61"/>
  <c r="O268" i="61"/>
  <c r="P240" i="61"/>
  <c r="P93" i="61"/>
  <c r="AL437" i="61"/>
  <c r="AL244" i="61"/>
  <c r="AL252" i="61"/>
  <c r="AM221" i="61"/>
  <c r="AM242" i="61"/>
  <c r="AM230" i="61"/>
  <c r="O447" i="61"/>
  <c r="O262" i="61"/>
  <c r="O460" i="61"/>
  <c r="L371" i="61"/>
  <c r="AM93" i="61"/>
  <c r="O450" i="61"/>
  <c r="O265" i="61"/>
  <c r="AL451" i="61"/>
  <c r="AL266" i="61"/>
  <c r="AL438" i="61"/>
  <c r="AL253" i="61"/>
  <c r="AL452" i="61"/>
  <c r="AL267" i="61"/>
  <c r="AM153" i="61"/>
  <c r="O251" i="61"/>
  <c r="AM219" i="61"/>
  <c r="AL442" i="61"/>
  <c r="AL257" i="61"/>
  <c r="N276" i="61"/>
  <c r="O452" i="61"/>
  <c r="O267" i="61"/>
  <c r="J436" i="61"/>
  <c r="AH436" i="61" s="1"/>
  <c r="J407" i="61"/>
  <c r="AH407" i="61" s="1"/>
  <c r="AH377" i="61"/>
  <c r="M314" i="61"/>
  <c r="AK283" i="61"/>
  <c r="AM224" i="61"/>
  <c r="AM229" i="61"/>
  <c r="AM225" i="61"/>
  <c r="AI371" i="61"/>
  <c r="O444" i="61"/>
  <c r="O259" i="61"/>
  <c r="P153" i="61"/>
  <c r="P221" i="61"/>
  <c r="P223" i="61"/>
  <c r="P236" i="61"/>
  <c r="AM232" i="61"/>
  <c r="AM237" i="61"/>
  <c r="AM233" i="61"/>
  <c r="AM63" i="61"/>
  <c r="O438" i="61"/>
  <c r="O253" i="61"/>
  <c r="L308" i="61"/>
  <c r="AI308" i="61"/>
  <c r="AL441" i="61"/>
  <c r="AL256" i="61"/>
  <c r="AM228" i="61"/>
  <c r="AK245" i="61"/>
  <c r="AK461" i="61"/>
  <c r="K432" i="61"/>
  <c r="O448" i="61"/>
  <c r="O263" i="61"/>
  <c r="O449" i="61"/>
  <c r="O264" i="61"/>
  <c r="P230" i="61"/>
  <c r="AM235" i="61"/>
  <c r="AM238" i="61"/>
  <c r="O458" i="61"/>
  <c r="O273" i="61"/>
  <c r="O440" i="61"/>
  <c r="O255" i="61"/>
  <c r="O446" i="61"/>
  <c r="O261" i="61"/>
  <c r="O442" i="61"/>
  <c r="O257" i="61"/>
  <c r="AL445" i="61"/>
  <c r="AL260" i="61"/>
  <c r="N461" i="61"/>
  <c r="N245" i="61"/>
  <c r="P229" i="61"/>
  <c r="P231" i="61"/>
  <c r="P237" i="61"/>
  <c r="AM123" i="61"/>
  <c r="AM227" i="61"/>
  <c r="AM240" i="61"/>
  <c r="AM213" i="61"/>
  <c r="AM220" i="61"/>
  <c r="AM241" i="61"/>
  <c r="AL454" i="61"/>
  <c r="AL269" i="61"/>
  <c r="AL450" i="61"/>
  <c r="AL265" i="61"/>
  <c r="O459" i="61"/>
  <c r="O274" i="61"/>
  <c r="AL446" i="61"/>
  <c r="AL261" i="61"/>
  <c r="AK276" i="61"/>
  <c r="AL449" i="61"/>
  <c r="AL264" i="61"/>
  <c r="P68" i="61"/>
  <c r="AM68" i="61"/>
  <c r="AJ158" i="61"/>
  <c r="M158" i="61"/>
  <c r="AL98" i="61"/>
  <c r="O98" i="61"/>
  <c r="Q38" i="61"/>
  <c r="AN38" i="61"/>
  <c r="N128" i="61"/>
  <c r="AK128" i="61"/>
  <c r="P266" i="61" l="1"/>
  <c r="P274" i="61"/>
  <c r="P442" i="61"/>
  <c r="AI432" i="61"/>
  <c r="Q230" i="61"/>
  <c r="Q262" i="61" s="1"/>
  <c r="AM441" i="61"/>
  <c r="AM256" i="61"/>
  <c r="Q123" i="61"/>
  <c r="P454" i="61"/>
  <c r="P269" i="61"/>
  <c r="P448" i="61"/>
  <c r="P263" i="61"/>
  <c r="AM446" i="61"/>
  <c r="AM261" i="61"/>
  <c r="M402" i="61"/>
  <c r="AM459" i="61"/>
  <c r="AM274" i="61"/>
  <c r="AJ308" i="61"/>
  <c r="AP8" i="61"/>
  <c r="S8" i="61"/>
  <c r="R188" i="61"/>
  <c r="Q183" i="61"/>
  <c r="Q226" i="61"/>
  <c r="Q220" i="61"/>
  <c r="Q213" i="61"/>
  <c r="Q234" i="61"/>
  <c r="P443" i="61"/>
  <c r="P258" i="61"/>
  <c r="P437" i="61"/>
  <c r="P252" i="61"/>
  <c r="P244" i="61"/>
  <c r="AN222" i="61"/>
  <c r="AN238" i="61"/>
  <c r="AN235" i="61"/>
  <c r="AN240" i="61"/>
  <c r="AN223" i="61"/>
  <c r="M371" i="61"/>
  <c r="Q221" i="61"/>
  <c r="AM457" i="61"/>
  <c r="AM272" i="61"/>
  <c r="P446" i="61"/>
  <c r="P261" i="61"/>
  <c r="P447" i="61"/>
  <c r="P262" i="61"/>
  <c r="AM449" i="61"/>
  <c r="AM264" i="61"/>
  <c r="M308" i="61"/>
  <c r="AM438" i="61"/>
  <c r="AM253" i="61"/>
  <c r="P457" i="61"/>
  <c r="P272" i="61"/>
  <c r="AJ402" i="61"/>
  <c r="Q222" i="61"/>
  <c r="Q228" i="61"/>
  <c r="Q242" i="61"/>
  <c r="P450" i="61"/>
  <c r="P265" i="61"/>
  <c r="AM456" i="61"/>
  <c r="AM271" i="61"/>
  <c r="P441" i="61"/>
  <c r="P256" i="61"/>
  <c r="AM443" i="61"/>
  <c r="AM258" i="61"/>
  <c r="AN230" i="61"/>
  <c r="AN153" i="61"/>
  <c r="AN183" i="61"/>
  <c r="AN243" i="61"/>
  <c r="AN231" i="61"/>
  <c r="AJ339" i="61"/>
  <c r="Q225" i="61"/>
  <c r="Q229" i="61"/>
  <c r="Q223" i="61"/>
  <c r="Q243" i="61"/>
  <c r="AL283" i="61"/>
  <c r="N314" i="61"/>
  <c r="AM451" i="61"/>
  <c r="AM266" i="61"/>
  <c r="AJ346" i="61"/>
  <c r="L377" i="61"/>
  <c r="AN234" i="61"/>
  <c r="AN225" i="61"/>
  <c r="Q239" i="61"/>
  <c r="AN239" i="61"/>
  <c r="AN33" i="61"/>
  <c r="AM444" i="61"/>
  <c r="AM259" i="61"/>
  <c r="P453" i="61"/>
  <c r="P268" i="61"/>
  <c r="AM458" i="61"/>
  <c r="AM273" i="61"/>
  <c r="AM445" i="61"/>
  <c r="AM260" i="61"/>
  <c r="P440" i="61"/>
  <c r="P255" i="61"/>
  <c r="Q232" i="61"/>
  <c r="Q227" i="61"/>
  <c r="Q241" i="61"/>
  <c r="Q231" i="61"/>
  <c r="Q236" i="61"/>
  <c r="Q63" i="61"/>
  <c r="P251" i="61"/>
  <c r="AN219" i="61"/>
  <c r="AN221" i="61"/>
  <c r="AN242" i="61"/>
  <c r="AN233" i="61"/>
  <c r="P439" i="61"/>
  <c r="P254" i="61"/>
  <c r="Q238" i="61"/>
  <c r="AM450" i="61"/>
  <c r="AM265" i="61"/>
  <c r="O283" i="61"/>
  <c r="AM251" i="61"/>
  <c r="AM447" i="61"/>
  <c r="AM262" i="61"/>
  <c r="AL245" i="61"/>
  <c r="AL461" i="61"/>
  <c r="P449" i="61"/>
  <c r="P264" i="61"/>
  <c r="Q153" i="61"/>
  <c r="Q233" i="61"/>
  <c r="Q240" i="61"/>
  <c r="P456" i="61"/>
  <c r="P271" i="61"/>
  <c r="P458" i="61"/>
  <c r="P273" i="61"/>
  <c r="AN229" i="61"/>
  <c r="AN213" i="61"/>
  <c r="AN220" i="61"/>
  <c r="AN241" i="61"/>
  <c r="AN63" i="61"/>
  <c r="AN93" i="61"/>
  <c r="Q93" i="61"/>
  <c r="AI377" i="61"/>
  <c r="K436" i="61"/>
  <c r="AI436" i="61" s="1"/>
  <c r="K407" i="61"/>
  <c r="AI407" i="61" s="1"/>
  <c r="P438" i="61"/>
  <c r="P253" i="61"/>
  <c r="AK314" i="61"/>
  <c r="M346" i="61"/>
  <c r="AM437" i="61"/>
  <c r="AM244" i="61"/>
  <c r="AM252" i="61"/>
  <c r="AM442" i="61"/>
  <c r="AM257" i="61"/>
  <c r="M339" i="61"/>
  <c r="L432" i="61"/>
  <c r="AJ371" i="61"/>
  <c r="AM440" i="61"/>
  <c r="AM255" i="61"/>
  <c r="P455" i="61"/>
  <c r="P270" i="61"/>
  <c r="O461" i="61"/>
  <c r="O245" i="61"/>
  <c r="P460" i="61"/>
  <c r="AM460" i="61"/>
  <c r="AM275" i="61"/>
  <c r="AN123" i="61"/>
  <c r="AN224" i="61"/>
  <c r="AN237" i="61"/>
  <c r="AN228" i="61"/>
  <c r="P444" i="61"/>
  <c r="P259" i="61"/>
  <c r="AN226" i="61"/>
  <c r="AM455" i="61"/>
  <c r="AM270" i="61"/>
  <c r="AM452" i="61"/>
  <c r="AM267" i="61"/>
  <c r="AM454" i="61"/>
  <c r="AM269" i="61"/>
  <c r="AL276" i="61"/>
  <c r="AO188" i="61"/>
  <c r="Q219" i="61"/>
  <c r="Q235" i="61"/>
  <c r="Q33" i="61"/>
  <c r="Q224" i="61"/>
  <c r="Q237" i="61"/>
  <c r="O276" i="61"/>
  <c r="AM439" i="61"/>
  <c r="AM254" i="61"/>
  <c r="P445" i="61"/>
  <c r="P260" i="61"/>
  <c r="AM448" i="61"/>
  <c r="AM263" i="61"/>
  <c r="P452" i="61"/>
  <c r="P267" i="61"/>
  <c r="AN227" i="61"/>
  <c r="AN232" i="61"/>
  <c r="AN236" i="61"/>
  <c r="AM453" i="61"/>
  <c r="AM268" i="61"/>
  <c r="AK158" i="61"/>
  <c r="N158" i="61"/>
  <c r="AM98" i="61"/>
  <c r="P98" i="61"/>
  <c r="O128" i="61"/>
  <c r="AL128" i="61"/>
  <c r="AN68" i="61"/>
  <c r="Q68" i="61"/>
  <c r="R38" i="61"/>
  <c r="AO38" i="61"/>
  <c r="Q447" i="61" l="1"/>
  <c r="R238" i="61"/>
  <c r="R455" i="61" s="1"/>
  <c r="R228" i="61"/>
  <c r="R445" i="61" s="1"/>
  <c r="AN453" i="61"/>
  <c r="AN268" i="61"/>
  <c r="R242" i="61"/>
  <c r="Q251" i="61"/>
  <c r="AO219" i="61"/>
  <c r="AN443" i="61"/>
  <c r="AN258" i="61"/>
  <c r="AM461" i="61"/>
  <c r="AM245" i="61"/>
  <c r="Q448" i="61"/>
  <c r="Q263" i="61"/>
  <c r="L407" i="61"/>
  <c r="AJ407" i="61" s="1"/>
  <c r="L436" i="61"/>
  <c r="AJ436" i="61" s="1"/>
  <c r="AJ377" i="61"/>
  <c r="N339" i="61"/>
  <c r="N371" i="61"/>
  <c r="Q460" i="61"/>
  <c r="Q439" i="61"/>
  <c r="Q254" i="61"/>
  <c r="AO225" i="61"/>
  <c r="AO241" i="61"/>
  <c r="AO222" i="61"/>
  <c r="AO243" i="61"/>
  <c r="AO226" i="61"/>
  <c r="Q438" i="61"/>
  <c r="Q253" i="61"/>
  <c r="R33" i="61"/>
  <c r="R153" i="61"/>
  <c r="R226" i="61"/>
  <c r="R241" i="61"/>
  <c r="R239" i="61"/>
  <c r="Q445" i="61"/>
  <c r="Q260" i="61"/>
  <c r="AO239" i="61"/>
  <c r="P276" i="61"/>
  <c r="AN449" i="61"/>
  <c r="AN264" i="61"/>
  <c r="AN441" i="61"/>
  <c r="AN256" i="61"/>
  <c r="AN446" i="61"/>
  <c r="AN261" i="61"/>
  <c r="Q457" i="61"/>
  <c r="Q272" i="61"/>
  <c r="AN459" i="61"/>
  <c r="AN274" i="61"/>
  <c r="Q458" i="61"/>
  <c r="Q273" i="61"/>
  <c r="AK371" i="61"/>
  <c r="AN456" i="61"/>
  <c r="AN271" i="61"/>
  <c r="Q440" i="61"/>
  <c r="Q255" i="61"/>
  <c r="AN460" i="61"/>
  <c r="AN275" i="61"/>
  <c r="AO230" i="61"/>
  <c r="AO234" i="61"/>
  <c r="AO63" i="61"/>
  <c r="AO93" i="61"/>
  <c r="M432" i="61"/>
  <c r="AN455" i="61"/>
  <c r="AN270" i="61"/>
  <c r="AP188" i="61"/>
  <c r="R219" i="61"/>
  <c r="R234" i="61"/>
  <c r="Q446" i="61"/>
  <c r="Q261" i="61"/>
  <c r="AO238" i="61"/>
  <c r="AO242" i="61"/>
  <c r="AQ8" i="61"/>
  <c r="T8" i="61"/>
  <c r="S188" i="61"/>
  <c r="R225" i="61"/>
  <c r="R221" i="61"/>
  <c r="R235" i="61"/>
  <c r="AM276" i="61"/>
  <c r="AO235" i="61"/>
  <c r="O314" i="61"/>
  <c r="AM283" i="61"/>
  <c r="AN438" i="61"/>
  <c r="AN253" i="61"/>
  <c r="Q444" i="61"/>
  <c r="Q259" i="61"/>
  <c r="AN444" i="61"/>
  <c r="AN259" i="61"/>
  <c r="AK346" i="61"/>
  <c r="M377" i="61"/>
  <c r="Q449" i="61"/>
  <c r="Q264" i="61"/>
  <c r="AK308" i="61"/>
  <c r="Q456" i="61"/>
  <c r="Q271" i="61"/>
  <c r="Q442" i="61"/>
  <c r="Q257" i="61"/>
  <c r="AO123" i="61"/>
  <c r="AO224" i="61"/>
  <c r="AO221" i="61"/>
  <c r="AN440" i="61"/>
  <c r="AN255" i="61"/>
  <c r="AN439" i="61"/>
  <c r="AN254" i="61"/>
  <c r="R183" i="61"/>
  <c r="R232" i="61"/>
  <c r="R227" i="61"/>
  <c r="R229" i="61"/>
  <c r="R223" i="61"/>
  <c r="R243" i="61"/>
  <c r="R63" i="61"/>
  <c r="Q453" i="61"/>
  <c r="Q268" i="61"/>
  <c r="R233" i="61"/>
  <c r="AJ432" i="61"/>
  <c r="AN458" i="61"/>
  <c r="AN273" i="61"/>
  <c r="AK402" i="61"/>
  <c r="AN442" i="61"/>
  <c r="AN257" i="61"/>
  <c r="AO233" i="61"/>
  <c r="AO232" i="61"/>
  <c r="AO229" i="61"/>
  <c r="AO213" i="61"/>
  <c r="AO220" i="61"/>
  <c r="Q451" i="61"/>
  <c r="Q266" i="61"/>
  <c r="R236" i="61"/>
  <c r="R231" i="61"/>
  <c r="R240" i="61"/>
  <c r="AN454" i="61"/>
  <c r="AN269" i="61"/>
  <c r="AN452" i="61"/>
  <c r="AN267" i="61"/>
  <c r="Q443" i="61"/>
  <c r="Q258" i="61"/>
  <c r="Q455" i="61"/>
  <c r="Q270" i="61"/>
  <c r="Q454" i="61"/>
  <c r="Q269" i="61"/>
  <c r="Q441" i="61"/>
  <c r="Q256" i="61"/>
  <c r="AN445" i="61"/>
  <c r="AN260" i="61"/>
  <c r="P283" i="61"/>
  <c r="AN251" i="61"/>
  <c r="N308" i="61"/>
  <c r="AO183" i="61"/>
  <c r="AO240" i="61"/>
  <c r="AO237" i="61"/>
  <c r="AO223" i="61"/>
  <c r="AO228" i="61"/>
  <c r="AN457" i="61"/>
  <c r="AN272" i="61"/>
  <c r="R222" i="61"/>
  <c r="R237" i="61"/>
  <c r="R93" i="61"/>
  <c r="Q452" i="61"/>
  <c r="Q267" i="61"/>
  <c r="Q450" i="61"/>
  <c r="Q265" i="61"/>
  <c r="AN437" i="61"/>
  <c r="AN244" i="61"/>
  <c r="AN252" i="61"/>
  <c r="AN450" i="61"/>
  <c r="AN265" i="61"/>
  <c r="AK339" i="61"/>
  <c r="AN451" i="61"/>
  <c r="AN266" i="61"/>
  <c r="AL314" i="61"/>
  <c r="N346" i="61"/>
  <c r="N402" i="61"/>
  <c r="AN448" i="61"/>
  <c r="AN263" i="61"/>
  <c r="AN447" i="61"/>
  <c r="AN262" i="61"/>
  <c r="Q459" i="61"/>
  <c r="Q274" i="61"/>
  <c r="AO153" i="61"/>
  <c r="AO227" i="61"/>
  <c r="AO231" i="61"/>
  <c r="AO236" i="61"/>
  <c r="AO33" i="61"/>
  <c r="P461" i="61"/>
  <c r="P245" i="61"/>
  <c r="Q437" i="61"/>
  <c r="Q252" i="61"/>
  <c r="Q244" i="61"/>
  <c r="R123" i="61"/>
  <c r="R220" i="61"/>
  <c r="R213" i="61"/>
  <c r="R230" i="61"/>
  <c r="R224" i="61"/>
  <c r="P128" i="61"/>
  <c r="AM128" i="61"/>
  <c r="AO68" i="61"/>
  <c r="R68" i="61"/>
  <c r="Q98" i="61"/>
  <c r="AN98" i="61"/>
  <c r="AL158" i="61"/>
  <c r="O158" i="61"/>
  <c r="S38" i="61"/>
  <c r="AP38" i="61"/>
  <c r="R260" i="61" l="1"/>
  <c r="R270" i="61"/>
  <c r="Q276" i="61"/>
  <c r="S230" i="61"/>
  <c r="S447" i="61" s="1"/>
  <c r="S226" i="61"/>
  <c r="S243" i="61"/>
  <c r="N432" i="61"/>
  <c r="R441" i="61"/>
  <c r="R256" i="61"/>
  <c r="R457" i="61"/>
  <c r="R272" i="61"/>
  <c r="AP233" i="61"/>
  <c r="AP224" i="61"/>
  <c r="AO438" i="61"/>
  <c r="AO253" i="61"/>
  <c r="R452" i="61"/>
  <c r="R267" i="61"/>
  <c r="S228" i="61"/>
  <c r="S233" i="61"/>
  <c r="S240" i="61"/>
  <c r="R451" i="61"/>
  <c r="R266" i="61"/>
  <c r="AL371" i="61"/>
  <c r="R456" i="61"/>
  <c r="R271" i="61"/>
  <c r="AO443" i="61"/>
  <c r="AO258" i="61"/>
  <c r="AO442" i="61"/>
  <c r="AO257" i="61"/>
  <c r="R447" i="61"/>
  <c r="R262" i="61"/>
  <c r="AO444" i="61"/>
  <c r="AO259" i="61"/>
  <c r="R454" i="61"/>
  <c r="R269" i="61"/>
  <c r="AO440" i="61"/>
  <c r="AO255" i="61"/>
  <c r="R263" i="61"/>
  <c r="R448" i="61"/>
  <c r="AO446" i="61"/>
  <c r="AO261" i="61"/>
  <c r="AP236" i="61"/>
  <c r="AP123" i="61"/>
  <c r="AP241" i="61"/>
  <c r="AP232" i="61"/>
  <c r="AP33" i="61"/>
  <c r="O371" i="61"/>
  <c r="R438" i="61"/>
  <c r="R253" i="61"/>
  <c r="S236" i="61"/>
  <c r="S63" i="61"/>
  <c r="R251" i="61"/>
  <c r="AP219" i="61"/>
  <c r="R458" i="61"/>
  <c r="R273" i="61"/>
  <c r="AO251" i="61"/>
  <c r="Q283" i="61"/>
  <c r="AP225" i="61"/>
  <c r="S460" i="61"/>
  <c r="AP223" i="61"/>
  <c r="AO441" i="61"/>
  <c r="AO256" i="61"/>
  <c r="O308" i="61"/>
  <c r="R442" i="61"/>
  <c r="R257" i="61"/>
  <c r="S153" i="61"/>
  <c r="S225" i="61"/>
  <c r="S221" i="61"/>
  <c r="AO459" i="61"/>
  <c r="AO274" i="61"/>
  <c r="AL308" i="61"/>
  <c r="R443" i="61"/>
  <c r="R258" i="61"/>
  <c r="R459" i="61"/>
  <c r="R274" i="61"/>
  <c r="AP228" i="61"/>
  <c r="S443" i="61"/>
  <c r="S258" i="61"/>
  <c r="R439" i="61"/>
  <c r="R254" i="61"/>
  <c r="AP213" i="61"/>
  <c r="AP220" i="61"/>
  <c r="AP227" i="61"/>
  <c r="AP183" i="61"/>
  <c r="AP235" i="61"/>
  <c r="AP226" i="61"/>
  <c r="AP231" i="61"/>
  <c r="S33" i="61"/>
  <c r="S223" i="61"/>
  <c r="S232" i="61"/>
  <c r="S227" i="61"/>
  <c r="S229" i="61"/>
  <c r="S237" i="61"/>
  <c r="AO455" i="61"/>
  <c r="AO270" i="61"/>
  <c r="AO456" i="61"/>
  <c r="AO271" i="61"/>
  <c r="AL402" i="61"/>
  <c r="AO460" i="61"/>
  <c r="AO275" i="61"/>
  <c r="S220" i="61"/>
  <c r="S213" i="61"/>
  <c r="R453" i="61"/>
  <c r="R268" i="61"/>
  <c r="R460" i="61"/>
  <c r="AP240" i="61"/>
  <c r="R437" i="61"/>
  <c r="R244" i="61"/>
  <c r="R252" i="61"/>
  <c r="AO454" i="61"/>
  <c r="AO269" i="61"/>
  <c r="AO449" i="61"/>
  <c r="AO264" i="61"/>
  <c r="R440" i="61"/>
  <c r="R255" i="61"/>
  <c r="R446" i="61"/>
  <c r="R261" i="61"/>
  <c r="AP153" i="61"/>
  <c r="AP222" i="61"/>
  <c r="AP243" i="61"/>
  <c r="AP234" i="61"/>
  <c r="AP239" i="61"/>
  <c r="AP63" i="61"/>
  <c r="AM314" i="61"/>
  <c r="O346" i="61"/>
  <c r="S239" i="61"/>
  <c r="AO451" i="61"/>
  <c r="AO266" i="61"/>
  <c r="AO439" i="61"/>
  <c r="AO254" i="61"/>
  <c r="AN461" i="61"/>
  <c r="AN245" i="61"/>
  <c r="AN283" i="61"/>
  <c r="P314" i="61"/>
  <c r="U8" i="61"/>
  <c r="T188" i="61"/>
  <c r="AR8" i="61"/>
  <c r="S241" i="61"/>
  <c r="AO453" i="61"/>
  <c r="AO268" i="61"/>
  <c r="AN276" i="61"/>
  <c r="AO457" i="61"/>
  <c r="AO272" i="61"/>
  <c r="AO450" i="61"/>
  <c r="AO265" i="61"/>
  <c r="R450" i="61"/>
  <c r="R265" i="61"/>
  <c r="R444" i="61"/>
  <c r="R259" i="61"/>
  <c r="AP230" i="61"/>
  <c r="AP221" i="61"/>
  <c r="AP242" i="61"/>
  <c r="AP93" i="61"/>
  <c r="O339" i="61"/>
  <c r="AO452" i="61"/>
  <c r="AO267" i="61"/>
  <c r="S183" i="61"/>
  <c r="S238" i="61"/>
  <c r="S234" i="61"/>
  <c r="AK432" i="61"/>
  <c r="AL339" i="61"/>
  <c r="AO448" i="61"/>
  <c r="AO263" i="61"/>
  <c r="AO445" i="61"/>
  <c r="AO260" i="61"/>
  <c r="AP237" i="61"/>
  <c r="O402" i="61"/>
  <c r="N377" i="61"/>
  <c r="AL346" i="61"/>
  <c r="Q461" i="61"/>
  <c r="Q245" i="61"/>
  <c r="AO437" i="61"/>
  <c r="AO244" i="61"/>
  <c r="AO252" i="61"/>
  <c r="R449" i="61"/>
  <c r="R264" i="61"/>
  <c r="AP238" i="61"/>
  <c r="AP229" i="61"/>
  <c r="M407" i="61"/>
  <c r="AK407" i="61" s="1"/>
  <c r="AK377" i="61"/>
  <c r="M436" i="61"/>
  <c r="AK436" i="61" s="1"/>
  <c r="AQ188" i="61"/>
  <c r="S219" i="61"/>
  <c r="S123" i="61"/>
  <c r="S231" i="61"/>
  <c r="S222" i="61"/>
  <c r="S224" i="61"/>
  <c r="S235" i="61"/>
  <c r="S242" i="61"/>
  <c r="S93" i="61"/>
  <c r="AO447" i="61"/>
  <c r="AO262" i="61"/>
  <c r="AO458" i="61"/>
  <c r="AO273" i="61"/>
  <c r="T38" i="61"/>
  <c r="AQ38" i="61"/>
  <c r="AN128" i="61"/>
  <c r="Q128" i="61"/>
  <c r="R98" i="61"/>
  <c r="AO98" i="61"/>
  <c r="AM158" i="61"/>
  <c r="P158" i="61"/>
  <c r="AP68" i="61"/>
  <c r="S68" i="61"/>
  <c r="S262" i="61" l="1"/>
  <c r="T232" i="61"/>
  <c r="T449" i="61" s="1"/>
  <c r="AL432" i="61"/>
  <c r="S459" i="61"/>
  <c r="S274" i="61"/>
  <c r="AP447" i="61"/>
  <c r="AP262" i="61"/>
  <c r="V8" i="61"/>
  <c r="U188" i="61"/>
  <c r="AS8" i="61"/>
  <c r="T33" i="61"/>
  <c r="T227" i="61"/>
  <c r="T221" i="61"/>
  <c r="T235" i="61"/>
  <c r="T93" i="61"/>
  <c r="AP439" i="61"/>
  <c r="AP254" i="61"/>
  <c r="S444" i="61"/>
  <c r="S259" i="61"/>
  <c r="AP445" i="61"/>
  <c r="AP260" i="61"/>
  <c r="AQ239" i="61"/>
  <c r="AQ236" i="61"/>
  <c r="AQ235" i="61"/>
  <c r="S446" i="61"/>
  <c r="S261" i="61"/>
  <c r="AP437" i="61"/>
  <c r="AP244" i="61"/>
  <c r="AP252" i="61"/>
  <c r="AQ231" i="61"/>
  <c r="S452" i="61"/>
  <c r="S267" i="61"/>
  <c r="S451" i="61"/>
  <c r="S266" i="61"/>
  <c r="T220" i="61"/>
  <c r="T213" i="61"/>
  <c r="T229" i="61"/>
  <c r="T243" i="61"/>
  <c r="P346" i="61"/>
  <c r="AN314" i="61"/>
  <c r="P308" i="61"/>
  <c r="S456" i="61"/>
  <c r="S271" i="61"/>
  <c r="S449" i="61"/>
  <c r="S264" i="61"/>
  <c r="AM371" i="61"/>
  <c r="AP452" i="61"/>
  <c r="AP267" i="61"/>
  <c r="AP440" i="61"/>
  <c r="AP255" i="61"/>
  <c r="AP458" i="61"/>
  <c r="AP273" i="61"/>
  <c r="AQ223" i="61"/>
  <c r="AQ222" i="61"/>
  <c r="AQ243" i="61"/>
  <c r="AQ226" i="61"/>
  <c r="AQ63" i="61"/>
  <c r="AP441" i="61"/>
  <c r="AP256" i="61"/>
  <c r="T234" i="61"/>
  <c r="AP460" i="61"/>
  <c r="AP275" i="61"/>
  <c r="AO283" i="61"/>
  <c r="Q314" i="61"/>
  <c r="AQ123" i="61"/>
  <c r="S441" i="61"/>
  <c r="S256" i="61"/>
  <c r="T183" i="61"/>
  <c r="T228" i="61"/>
  <c r="T222" i="61"/>
  <c r="T239" i="61"/>
  <c r="T240" i="61"/>
  <c r="P402" i="61"/>
  <c r="AP456" i="61"/>
  <c r="AP271" i="61"/>
  <c r="S440" i="61"/>
  <c r="S255" i="61"/>
  <c r="AQ153" i="61"/>
  <c r="AQ230" i="61"/>
  <c r="AQ221" i="61"/>
  <c r="AQ234" i="61"/>
  <c r="AQ93" i="61"/>
  <c r="N436" i="61"/>
  <c r="AL436" i="61" s="1"/>
  <c r="AL377" i="61"/>
  <c r="N407" i="61"/>
  <c r="AL407" i="61" s="1"/>
  <c r="S455" i="61"/>
  <c r="S270" i="61"/>
  <c r="S439" i="61"/>
  <c r="S254" i="61"/>
  <c r="AP446" i="61"/>
  <c r="AP261" i="61"/>
  <c r="AO276" i="61"/>
  <c r="T123" i="61"/>
  <c r="T230" i="61"/>
  <c r="T233" i="61"/>
  <c r="T237" i="61"/>
  <c r="R276" i="61"/>
  <c r="AM308" i="61"/>
  <c r="O432" i="61"/>
  <c r="AQ238" i="61"/>
  <c r="AQ229" i="61"/>
  <c r="AQ242" i="61"/>
  <c r="AP450" i="61"/>
  <c r="AP265" i="61"/>
  <c r="AQ228" i="61"/>
  <c r="T226" i="61"/>
  <c r="T224" i="61"/>
  <c r="T241" i="61"/>
  <c r="P371" i="61"/>
  <c r="P339" i="61"/>
  <c r="AP451" i="61"/>
  <c r="AP266" i="61"/>
  <c r="R461" i="61"/>
  <c r="R245" i="61"/>
  <c r="AM402" i="61"/>
  <c r="AQ225" i="61"/>
  <c r="AQ237" i="61"/>
  <c r="S442" i="61"/>
  <c r="S257" i="61"/>
  <c r="AP449" i="61"/>
  <c r="AP264" i="61"/>
  <c r="AQ227" i="61"/>
  <c r="S448" i="61"/>
  <c r="S263" i="61"/>
  <c r="AO461" i="61"/>
  <c r="AO245" i="61"/>
  <c r="AP455" i="61"/>
  <c r="AP270" i="61"/>
  <c r="AP454" i="61"/>
  <c r="AP269" i="61"/>
  <c r="S458" i="61"/>
  <c r="S273" i="61"/>
  <c r="T242" i="61"/>
  <c r="T223" i="61"/>
  <c r="T236" i="61"/>
  <c r="T238" i="61"/>
  <c r="T63" i="61"/>
  <c r="AP448" i="61"/>
  <c r="AP263" i="61"/>
  <c r="AP444" i="61"/>
  <c r="AP259" i="61"/>
  <c r="AP442" i="61"/>
  <c r="AP257" i="61"/>
  <c r="R283" i="61"/>
  <c r="AP251" i="61"/>
  <c r="AP453" i="61"/>
  <c r="AP268" i="61"/>
  <c r="S457" i="61"/>
  <c r="S272" i="61"/>
  <c r="AQ183" i="61"/>
  <c r="AQ233" i="61"/>
  <c r="AQ224" i="61"/>
  <c r="AR188" i="61"/>
  <c r="T219" i="61"/>
  <c r="T153" i="61"/>
  <c r="AP443" i="61"/>
  <c r="AP258" i="61"/>
  <c r="S453" i="61"/>
  <c r="S268" i="61"/>
  <c r="S445" i="61"/>
  <c r="S260" i="61"/>
  <c r="AQ240" i="61"/>
  <c r="AP459" i="61"/>
  <c r="AP274" i="61"/>
  <c r="S251" i="61"/>
  <c r="AQ219" i="61"/>
  <c r="AP438" i="61"/>
  <c r="AP253" i="61"/>
  <c r="T231" i="61"/>
  <c r="T225" i="61"/>
  <c r="O377" i="61"/>
  <c r="AM346" i="61"/>
  <c r="AP457" i="61"/>
  <c r="AP272" i="61"/>
  <c r="S437" i="61"/>
  <c r="S252" i="61"/>
  <c r="S244" i="61"/>
  <c r="S454" i="61"/>
  <c r="S269" i="61"/>
  <c r="AM339" i="61"/>
  <c r="S438" i="61"/>
  <c r="S253" i="61"/>
  <c r="S450" i="61"/>
  <c r="S265" i="61"/>
  <c r="AQ220" i="61"/>
  <c r="AQ213" i="61"/>
  <c r="AQ241" i="61"/>
  <c r="AQ232" i="61"/>
  <c r="AQ33" i="61"/>
  <c r="AO128" i="61"/>
  <c r="R128" i="61"/>
  <c r="AQ68" i="61"/>
  <c r="T68" i="61"/>
  <c r="Q158" i="61"/>
  <c r="AN158" i="61"/>
  <c r="S98" i="61"/>
  <c r="AP98" i="61"/>
  <c r="AR38" i="61"/>
  <c r="U38" i="61"/>
  <c r="T264" i="61" l="1"/>
  <c r="AM432" i="61"/>
  <c r="U153" i="61"/>
  <c r="U237" i="61"/>
  <c r="U269" i="61" s="1"/>
  <c r="U227" i="61"/>
  <c r="U259" i="61" s="1"/>
  <c r="U243" i="61"/>
  <c r="U460" i="61" s="1"/>
  <c r="AN339" i="61"/>
  <c r="AR123" i="61"/>
  <c r="AQ444" i="61"/>
  <c r="AQ259" i="61"/>
  <c r="T439" i="61"/>
  <c r="T254" i="61"/>
  <c r="AQ437" i="61"/>
  <c r="AQ244" i="61"/>
  <c r="AQ252" i="61"/>
  <c r="AR242" i="61"/>
  <c r="AR228" i="61"/>
  <c r="AR227" i="61"/>
  <c r="AR224" i="61"/>
  <c r="AR237" i="61"/>
  <c r="AR63" i="61"/>
  <c r="AQ454" i="61"/>
  <c r="AQ269" i="61"/>
  <c r="P432" i="61"/>
  <c r="AQ455" i="61"/>
  <c r="AQ270" i="61"/>
  <c r="T454" i="61"/>
  <c r="T269" i="61"/>
  <c r="AQ447" i="61"/>
  <c r="AQ262" i="61"/>
  <c r="AN402" i="61"/>
  <c r="T445" i="61"/>
  <c r="T260" i="61"/>
  <c r="Q371" i="61"/>
  <c r="AQ439" i="61"/>
  <c r="AQ254" i="61"/>
  <c r="T446" i="61"/>
  <c r="T261" i="61"/>
  <c r="T444" i="61"/>
  <c r="T259" i="61"/>
  <c r="U123" i="61"/>
  <c r="U236" i="61"/>
  <c r="T442" i="61"/>
  <c r="T257" i="61"/>
  <c r="T448" i="61"/>
  <c r="T263" i="61"/>
  <c r="AR234" i="61"/>
  <c r="AR236" i="61"/>
  <c r="AR235" i="61"/>
  <c r="AR232" i="61"/>
  <c r="AR93" i="61"/>
  <c r="AP276" i="61"/>
  <c r="T251" i="61"/>
  <c r="AR219" i="61"/>
  <c r="AP283" i="61"/>
  <c r="R314" i="61"/>
  <c r="T450" i="61"/>
  <c r="T265" i="61"/>
  <c r="AQ448" i="61"/>
  <c r="AQ263" i="61"/>
  <c r="U183" i="61"/>
  <c r="U213" i="61"/>
  <c r="U220" i="61"/>
  <c r="U233" i="61"/>
  <c r="U232" i="61"/>
  <c r="U454" i="61"/>
  <c r="AR183" i="61"/>
  <c r="AR243" i="61"/>
  <c r="AR240" i="61"/>
  <c r="AQ442" i="61"/>
  <c r="AQ257" i="61"/>
  <c r="T458" i="61"/>
  <c r="T273" i="61"/>
  <c r="T447" i="61"/>
  <c r="T262" i="61"/>
  <c r="Q402" i="61"/>
  <c r="AQ440" i="61"/>
  <c r="AQ255" i="61"/>
  <c r="T437" i="61"/>
  <c r="T244" i="61"/>
  <c r="T252" i="61"/>
  <c r="U226" i="61"/>
  <c r="U228" i="61"/>
  <c r="U222" i="61"/>
  <c r="U241" i="61"/>
  <c r="U240" i="61"/>
  <c r="AQ449" i="61"/>
  <c r="AQ264" i="61"/>
  <c r="AR231" i="61"/>
  <c r="AR222" i="61"/>
  <c r="AQ441" i="61"/>
  <c r="AQ256" i="61"/>
  <c r="T455" i="61"/>
  <c r="T270" i="61"/>
  <c r="T441" i="61"/>
  <c r="T256" i="61"/>
  <c r="AQ452" i="61"/>
  <c r="AQ267" i="61"/>
  <c r="U219" i="61"/>
  <c r="AS188" i="61"/>
  <c r="U239" i="61"/>
  <c r="U230" i="61"/>
  <c r="U224" i="61"/>
  <c r="U93" i="61"/>
  <c r="AN308" i="61"/>
  <c r="Q339" i="61"/>
  <c r="AQ460" i="61"/>
  <c r="AQ275" i="61"/>
  <c r="T460" i="61"/>
  <c r="AR226" i="61"/>
  <c r="AR239" i="61"/>
  <c r="AR225" i="61"/>
  <c r="AR230" i="61"/>
  <c r="AQ457" i="61"/>
  <c r="AQ272" i="61"/>
  <c r="T453" i="61"/>
  <c r="T268" i="61"/>
  <c r="T443" i="61"/>
  <c r="T258" i="61"/>
  <c r="AQ451" i="61"/>
  <c r="AQ266" i="61"/>
  <c r="Q308" i="61"/>
  <c r="AQ443" i="61"/>
  <c r="AQ258" i="61"/>
  <c r="V188" i="61"/>
  <c r="AT8" i="61"/>
  <c r="W8" i="61"/>
  <c r="U234" i="61"/>
  <c r="U238" i="61"/>
  <c r="S283" i="61"/>
  <c r="AQ251" i="61"/>
  <c r="AQ456" i="61"/>
  <c r="AQ271" i="61"/>
  <c r="T438" i="61"/>
  <c r="T253" i="61"/>
  <c r="AR153" i="61"/>
  <c r="AR223" i="61"/>
  <c r="AQ458" i="61"/>
  <c r="AQ273" i="61"/>
  <c r="S461" i="61"/>
  <c r="S245" i="61"/>
  <c r="O436" i="61"/>
  <c r="AM436" i="61" s="1"/>
  <c r="AM377" i="61"/>
  <c r="O407" i="61"/>
  <c r="AM407" i="61" s="1"/>
  <c r="AR33" i="61"/>
  <c r="AR233" i="61"/>
  <c r="AR238" i="61"/>
  <c r="AQ450" i="61"/>
  <c r="AQ265" i="61"/>
  <c r="T440" i="61"/>
  <c r="T255" i="61"/>
  <c r="AQ445" i="61"/>
  <c r="AQ260" i="61"/>
  <c r="AQ274" i="61"/>
  <c r="AQ459" i="61"/>
  <c r="AN371" i="61"/>
  <c r="T457" i="61"/>
  <c r="T272" i="61"/>
  <c r="T451" i="61"/>
  <c r="T266" i="61"/>
  <c r="AP461" i="61"/>
  <c r="AP245" i="61"/>
  <c r="AQ453" i="61"/>
  <c r="AQ268" i="61"/>
  <c r="U33" i="61"/>
  <c r="U221" i="61"/>
  <c r="U223" i="61"/>
  <c r="U242" i="61"/>
  <c r="U63" i="61"/>
  <c r="AR220" i="61"/>
  <c r="AR213" i="61"/>
  <c r="AR229" i="61"/>
  <c r="AO314" i="61"/>
  <c r="Q346" i="61"/>
  <c r="S276" i="61"/>
  <c r="AR241" i="61"/>
  <c r="AR221" i="61"/>
  <c r="T459" i="61"/>
  <c r="T274" i="61"/>
  <c r="AQ446" i="61"/>
  <c r="AQ261" i="61"/>
  <c r="AQ438" i="61"/>
  <c r="AQ253" i="61"/>
  <c r="T456" i="61"/>
  <c r="T271" i="61"/>
  <c r="P377" i="61"/>
  <c r="AN346" i="61"/>
  <c r="T452" i="61"/>
  <c r="T267" i="61"/>
  <c r="U229" i="61"/>
  <c r="U231" i="61"/>
  <c r="U225" i="61"/>
  <c r="U235" i="61"/>
  <c r="AP128" i="61"/>
  <c r="S128" i="61"/>
  <c r="AS38" i="61"/>
  <c r="V38" i="61"/>
  <c r="R158" i="61"/>
  <c r="AO158" i="61"/>
  <c r="U68" i="61"/>
  <c r="AR68" i="61"/>
  <c r="T98" i="61"/>
  <c r="AQ98" i="61"/>
  <c r="U444" i="61" l="1"/>
  <c r="AN432" i="61"/>
  <c r="V229" i="61"/>
  <c r="V446" i="61" s="1"/>
  <c r="V240" i="61"/>
  <c r="V457" i="61" s="1"/>
  <c r="AR437" i="61"/>
  <c r="AR244" i="61"/>
  <c r="AR252" i="61"/>
  <c r="AR455" i="61"/>
  <c r="AR270" i="61"/>
  <c r="V219" i="61"/>
  <c r="AT188" i="61"/>
  <c r="AO371" i="61"/>
  <c r="U448" i="61"/>
  <c r="U263" i="61"/>
  <c r="V237" i="61"/>
  <c r="AR447" i="61"/>
  <c r="AR262" i="61"/>
  <c r="U251" i="61"/>
  <c r="AS219" i="61"/>
  <c r="AS123" i="61"/>
  <c r="AS234" i="61"/>
  <c r="AS225" i="61"/>
  <c r="AS238" i="61"/>
  <c r="AS33" i="61"/>
  <c r="R402" i="61"/>
  <c r="AR452" i="61"/>
  <c r="AR267" i="61"/>
  <c r="Q432" i="61"/>
  <c r="AR459" i="61"/>
  <c r="AR274" i="61"/>
  <c r="V241" i="61"/>
  <c r="AS243" i="61"/>
  <c r="U437" i="61"/>
  <c r="U244" i="61"/>
  <c r="U252" i="61"/>
  <c r="AP314" i="61"/>
  <c r="R346" i="61"/>
  <c r="AR454" i="61"/>
  <c r="AR269" i="61"/>
  <c r="U446" i="61"/>
  <c r="U261" i="61"/>
  <c r="AR450" i="61"/>
  <c r="AR265" i="61"/>
  <c r="V123" i="61"/>
  <c r="V226" i="61"/>
  <c r="V213" i="61"/>
  <c r="V220" i="61"/>
  <c r="V222" i="61"/>
  <c r="V242" i="61"/>
  <c r="V238" i="61"/>
  <c r="AR439" i="61"/>
  <c r="AR254" i="61"/>
  <c r="AS229" i="61"/>
  <c r="AS242" i="61"/>
  <c r="AS233" i="61"/>
  <c r="T276" i="61"/>
  <c r="R339" i="61"/>
  <c r="AO308" i="61"/>
  <c r="AR441" i="61"/>
  <c r="AR256" i="61"/>
  <c r="V153" i="61"/>
  <c r="V234" i="61"/>
  <c r="AR442" i="61"/>
  <c r="AR257" i="61"/>
  <c r="AS220" i="61"/>
  <c r="AS213" i="61"/>
  <c r="AS241" i="61"/>
  <c r="AS224" i="61"/>
  <c r="T461" i="61"/>
  <c r="T245" i="61"/>
  <c r="T283" i="61"/>
  <c r="AR251" i="61"/>
  <c r="AR453" i="61"/>
  <c r="AR268" i="61"/>
  <c r="AO402" i="61"/>
  <c r="V272" i="61"/>
  <c r="U443" i="61"/>
  <c r="U258" i="61"/>
  <c r="AS221" i="61"/>
  <c r="AS230" i="61"/>
  <c r="U459" i="61"/>
  <c r="U274" i="61"/>
  <c r="AQ283" i="61"/>
  <c r="S314" i="61"/>
  <c r="V228" i="61"/>
  <c r="U440" i="61"/>
  <c r="U255" i="61"/>
  <c r="U455" i="61"/>
  <c r="U270" i="61"/>
  <c r="V232" i="61"/>
  <c r="V63" i="61"/>
  <c r="V235" i="61"/>
  <c r="AR448" i="61"/>
  <c r="AR263" i="61"/>
  <c r="U457" i="61"/>
  <c r="U272" i="61"/>
  <c r="AS183" i="61"/>
  <c r="AS228" i="61"/>
  <c r="AS232" i="61"/>
  <c r="AS63" i="61"/>
  <c r="AR444" i="61"/>
  <c r="AR259" i="61"/>
  <c r="AQ461" i="61"/>
  <c r="AQ245" i="61"/>
  <c r="U442" i="61"/>
  <c r="U257" i="61"/>
  <c r="AS226" i="61"/>
  <c r="AO346" i="61"/>
  <c r="Q377" i="61"/>
  <c r="V230" i="61"/>
  <c r="AQ276" i="61"/>
  <c r="AR446" i="61"/>
  <c r="AR261" i="61"/>
  <c r="U438" i="61"/>
  <c r="U253" i="61"/>
  <c r="U451" i="61"/>
  <c r="U266" i="61"/>
  <c r="V239" i="61"/>
  <c r="V243" i="61"/>
  <c r="V93" i="61"/>
  <c r="AR456" i="61"/>
  <c r="AR271" i="61"/>
  <c r="U441" i="61"/>
  <c r="U256" i="61"/>
  <c r="U458" i="61"/>
  <c r="U273" i="61"/>
  <c r="AS223" i="61"/>
  <c r="AS236" i="61"/>
  <c r="AS240" i="61"/>
  <c r="AS93" i="61"/>
  <c r="AR457" i="61"/>
  <c r="AR272" i="61"/>
  <c r="AR451" i="61"/>
  <c r="AR266" i="61"/>
  <c r="U453" i="61"/>
  <c r="U268" i="61"/>
  <c r="AO339" i="61"/>
  <c r="AR458" i="61"/>
  <c r="AR273" i="61"/>
  <c r="V261" i="61"/>
  <c r="AR438" i="61"/>
  <c r="AR253" i="61"/>
  <c r="AU8" i="61"/>
  <c r="X8" i="61"/>
  <c r="W188" i="61"/>
  <c r="V183" i="61"/>
  <c r="V223" i="61"/>
  <c r="U447" i="61"/>
  <c r="U262" i="61"/>
  <c r="U439" i="61"/>
  <c r="U254" i="61"/>
  <c r="AS153" i="61"/>
  <c r="AS231" i="61"/>
  <c r="AS227" i="61"/>
  <c r="U449" i="61"/>
  <c r="U264" i="61"/>
  <c r="AR445" i="61"/>
  <c r="AR260" i="61"/>
  <c r="AR460" i="61"/>
  <c r="AR275" i="61"/>
  <c r="U452" i="61"/>
  <c r="U267" i="61"/>
  <c r="P407" i="61"/>
  <c r="AN407" i="61" s="1"/>
  <c r="P436" i="61"/>
  <c r="AN436" i="61" s="1"/>
  <c r="AN377" i="61"/>
  <c r="AR440" i="61"/>
  <c r="AR255" i="61"/>
  <c r="V33" i="61"/>
  <c r="V233" i="61"/>
  <c r="V224" i="61"/>
  <c r="V221" i="61"/>
  <c r="V231" i="61"/>
  <c r="V225" i="61"/>
  <c r="V227" i="61"/>
  <c r="V236" i="61"/>
  <c r="AR443" i="61"/>
  <c r="AR258" i="61"/>
  <c r="U456" i="61"/>
  <c r="U271" i="61"/>
  <c r="U445" i="61"/>
  <c r="U260" i="61"/>
  <c r="AS237" i="61"/>
  <c r="AS239" i="61"/>
  <c r="AS222" i="61"/>
  <c r="AS235" i="61"/>
  <c r="U450" i="61"/>
  <c r="U265" i="61"/>
  <c r="R308" i="61"/>
  <c r="R371" i="61"/>
  <c r="AR449" i="61"/>
  <c r="AR264" i="61"/>
  <c r="AT38" i="61"/>
  <c r="W38" i="61"/>
  <c r="AR98" i="61"/>
  <c r="U98" i="61"/>
  <c r="AQ128" i="61"/>
  <c r="T128" i="61"/>
  <c r="V68" i="61"/>
  <c r="AS68" i="61"/>
  <c r="S158" i="61"/>
  <c r="AP158" i="61"/>
  <c r="W227" i="61" l="1"/>
  <c r="W259" i="61" s="1"/>
  <c r="W238" i="61"/>
  <c r="W455" i="61" s="1"/>
  <c r="R432" i="61"/>
  <c r="AT233" i="61"/>
  <c r="AS439" i="61"/>
  <c r="AS254" i="61"/>
  <c r="V453" i="61"/>
  <c r="V268" i="61"/>
  <c r="AT123" i="61"/>
  <c r="AT237" i="61"/>
  <c r="AT220" i="61"/>
  <c r="AT213" i="61"/>
  <c r="AT241" i="61"/>
  <c r="AU188" i="61"/>
  <c r="W219" i="61"/>
  <c r="W233" i="61"/>
  <c r="W226" i="61"/>
  <c r="W213" i="61"/>
  <c r="W220" i="61"/>
  <c r="AS453" i="61"/>
  <c r="AS268" i="61"/>
  <c r="V456" i="61"/>
  <c r="V271" i="61"/>
  <c r="AS445" i="61"/>
  <c r="AS260" i="61"/>
  <c r="V451" i="61"/>
  <c r="V266" i="61"/>
  <c r="AS446" i="61"/>
  <c r="AS261" i="61"/>
  <c r="V439" i="61"/>
  <c r="V254" i="61"/>
  <c r="R377" i="61"/>
  <c r="AP346" i="61"/>
  <c r="V458" i="61"/>
  <c r="V273" i="61"/>
  <c r="AP371" i="61"/>
  <c r="AS455" i="61"/>
  <c r="AS270" i="61"/>
  <c r="W224" i="61"/>
  <c r="AS443" i="61"/>
  <c r="AS258" i="61"/>
  <c r="AT232" i="61"/>
  <c r="AT63" i="61"/>
  <c r="AT228" i="61"/>
  <c r="AT93" i="61"/>
  <c r="X188" i="61"/>
  <c r="AV8" i="61"/>
  <c r="W235" i="61"/>
  <c r="W228" i="61"/>
  <c r="W239" i="61"/>
  <c r="W63" i="61"/>
  <c r="V437" i="61"/>
  <c r="V244" i="61"/>
  <c r="V252" i="61"/>
  <c r="AP339" i="61"/>
  <c r="U283" i="61"/>
  <c r="AS251" i="61"/>
  <c r="AT236" i="61"/>
  <c r="AT227" i="61"/>
  <c r="AS444" i="61"/>
  <c r="AS259" i="61"/>
  <c r="W123" i="61"/>
  <c r="W237" i="61"/>
  <c r="W222" i="61"/>
  <c r="AS440" i="61"/>
  <c r="AS255" i="61"/>
  <c r="S402" i="61"/>
  <c r="AS447" i="61"/>
  <c r="AS262" i="61"/>
  <c r="AR283" i="61"/>
  <c r="T314" i="61"/>
  <c r="AS437" i="61"/>
  <c r="AS244" i="61"/>
  <c r="AS252" i="61"/>
  <c r="AP308" i="61"/>
  <c r="AS442" i="61"/>
  <c r="AS257" i="61"/>
  <c r="AO432" i="61"/>
  <c r="AT183" i="61"/>
  <c r="W225" i="61"/>
  <c r="W93" i="61"/>
  <c r="V444" i="61"/>
  <c r="V259" i="61"/>
  <c r="AS456" i="61"/>
  <c r="AS271" i="61"/>
  <c r="V442" i="61"/>
  <c r="V257" i="61"/>
  <c r="V448" i="61"/>
  <c r="V263" i="61"/>
  <c r="AT153" i="61"/>
  <c r="AT231" i="61"/>
  <c r="AT235" i="61"/>
  <c r="W153" i="61"/>
  <c r="W221" i="61"/>
  <c r="W223" i="61"/>
  <c r="W230" i="61"/>
  <c r="W236" i="61"/>
  <c r="V452" i="61"/>
  <c r="V267" i="61"/>
  <c r="S308" i="61"/>
  <c r="V443" i="61"/>
  <c r="V258" i="61"/>
  <c r="U276" i="61"/>
  <c r="AR276" i="61"/>
  <c r="W33" i="61"/>
  <c r="AS458" i="61"/>
  <c r="AS273" i="61"/>
  <c r="AS459" i="61"/>
  <c r="AS274" i="61"/>
  <c r="AT223" i="61"/>
  <c r="AS454" i="61"/>
  <c r="AS269" i="61"/>
  <c r="V438" i="61"/>
  <c r="V253" i="61"/>
  <c r="AT226" i="61"/>
  <c r="AT239" i="61"/>
  <c r="AT222" i="61"/>
  <c r="AT243" i="61"/>
  <c r="AS448" i="61"/>
  <c r="AS263" i="61"/>
  <c r="W229" i="61"/>
  <c r="W231" i="61"/>
  <c r="W232" i="61"/>
  <c r="V447" i="61"/>
  <c r="V262" i="61"/>
  <c r="V445" i="61"/>
  <c r="V260" i="61"/>
  <c r="S371" i="61"/>
  <c r="AS438" i="61"/>
  <c r="AS253" i="61"/>
  <c r="AS450" i="61"/>
  <c r="AS265" i="61"/>
  <c r="U461" i="61"/>
  <c r="U245" i="61"/>
  <c r="AS451" i="61"/>
  <c r="AS266" i="61"/>
  <c r="AR245" i="61"/>
  <c r="AR461" i="61"/>
  <c r="V459" i="61"/>
  <c r="V274" i="61"/>
  <c r="AT240" i="61"/>
  <c r="AT230" i="61"/>
  <c r="W243" i="61"/>
  <c r="W240" i="61"/>
  <c r="Q407" i="61"/>
  <c r="AO407" i="61" s="1"/>
  <c r="AO377" i="61"/>
  <c r="Q436" i="61"/>
  <c r="AO436" i="61" s="1"/>
  <c r="V449" i="61"/>
  <c r="V264" i="61"/>
  <c r="AQ314" i="61"/>
  <c r="S346" i="61"/>
  <c r="AS441" i="61"/>
  <c r="AS256" i="61"/>
  <c r="AP402" i="61"/>
  <c r="AT219" i="61"/>
  <c r="V251" i="61"/>
  <c r="AT229" i="61"/>
  <c r="AT33" i="61"/>
  <c r="W242" i="61"/>
  <c r="V460" i="61"/>
  <c r="AS460" i="61"/>
  <c r="AS275" i="61"/>
  <c r="V441" i="61"/>
  <c r="V256" i="61"/>
  <c r="AT234" i="61"/>
  <c r="AS452" i="61"/>
  <c r="AS267" i="61"/>
  <c r="V450" i="61"/>
  <c r="V265" i="61"/>
  <c r="AT224" i="61"/>
  <c r="AT221" i="61"/>
  <c r="AT242" i="61"/>
  <c r="AT225" i="61"/>
  <c r="AT238" i="61"/>
  <c r="V440" i="61"/>
  <c r="V255" i="61"/>
  <c r="W183" i="61"/>
  <c r="W234" i="61"/>
  <c r="W241" i="61"/>
  <c r="AS457" i="61"/>
  <c r="AS272" i="61"/>
  <c r="AS449" i="61"/>
  <c r="AS264" i="61"/>
  <c r="S339" i="61"/>
  <c r="V455" i="61"/>
  <c r="V270" i="61"/>
  <c r="V454" i="61"/>
  <c r="V269" i="61"/>
  <c r="W68" i="61"/>
  <c r="AT68" i="61"/>
  <c r="U128" i="61"/>
  <c r="AR128" i="61"/>
  <c r="T158" i="61"/>
  <c r="AQ158" i="61"/>
  <c r="AS98" i="61"/>
  <c r="V98" i="61"/>
  <c r="AU38" i="61"/>
  <c r="X38" i="61"/>
  <c r="AV38" i="61" s="1"/>
  <c r="W444" i="61" l="1"/>
  <c r="W270" i="61"/>
  <c r="X228" i="61"/>
  <c r="X445" i="61" s="1"/>
  <c r="AU222" i="61"/>
  <c r="X153" i="61"/>
  <c r="X221" i="61"/>
  <c r="X233" i="61"/>
  <c r="W450" i="61"/>
  <c r="W265" i="61"/>
  <c r="AT454" i="61"/>
  <c r="AT269" i="61"/>
  <c r="W459" i="61"/>
  <c r="W274" i="61"/>
  <c r="W447" i="61"/>
  <c r="W262" i="61"/>
  <c r="AT459" i="61"/>
  <c r="AT274" i="61"/>
  <c r="AT457" i="61"/>
  <c r="AT272" i="61"/>
  <c r="S432" i="61"/>
  <c r="W449" i="61"/>
  <c r="W264" i="61"/>
  <c r="AT275" i="61"/>
  <c r="AT460" i="61"/>
  <c r="W440" i="61"/>
  <c r="W255" i="61"/>
  <c r="T371" i="61"/>
  <c r="AU183" i="61"/>
  <c r="AU221" i="61"/>
  <c r="AU226" i="61"/>
  <c r="AU239" i="61"/>
  <c r="AU230" i="61"/>
  <c r="AU33" i="61"/>
  <c r="AT444" i="61"/>
  <c r="AT259" i="61"/>
  <c r="AS283" i="61"/>
  <c r="U314" i="61"/>
  <c r="W445" i="61"/>
  <c r="W260" i="61"/>
  <c r="X229" i="61"/>
  <c r="X237" i="61"/>
  <c r="X241" i="61"/>
  <c r="W441" i="61"/>
  <c r="W256" i="61"/>
  <c r="AU219" i="61"/>
  <c r="W251" i="61"/>
  <c r="AU231" i="61"/>
  <c r="AQ371" i="61"/>
  <c r="AT438" i="61"/>
  <c r="AT253" i="61"/>
  <c r="W448" i="61"/>
  <c r="W263" i="61"/>
  <c r="AT439" i="61"/>
  <c r="AT254" i="61"/>
  <c r="W438" i="61"/>
  <c r="W253" i="61"/>
  <c r="W439" i="61"/>
  <c r="W254" i="61"/>
  <c r="AU229" i="61"/>
  <c r="AU234" i="61"/>
  <c r="AU238" i="61"/>
  <c r="W452" i="61"/>
  <c r="W267" i="61"/>
  <c r="X33" i="61"/>
  <c r="X238" i="61"/>
  <c r="X223" i="61"/>
  <c r="X234" i="61"/>
  <c r="AS276" i="61"/>
  <c r="AT446" i="61"/>
  <c r="AT261" i="61"/>
  <c r="W446" i="61"/>
  <c r="W261" i="61"/>
  <c r="AS245" i="61"/>
  <c r="AS461" i="61"/>
  <c r="T308" i="61"/>
  <c r="W454" i="61"/>
  <c r="W269" i="61"/>
  <c r="AU243" i="61"/>
  <c r="AU237" i="61"/>
  <c r="AU242" i="61"/>
  <c r="AU225" i="61"/>
  <c r="AU93" i="61"/>
  <c r="AT453" i="61"/>
  <c r="AT268" i="61"/>
  <c r="V276" i="61"/>
  <c r="X240" i="61"/>
  <c r="X183" i="61"/>
  <c r="X227" i="61"/>
  <c r="X231" i="61"/>
  <c r="X242" i="61"/>
  <c r="AT449" i="61"/>
  <c r="AT264" i="61"/>
  <c r="AT458" i="61"/>
  <c r="AT273" i="61"/>
  <c r="W456" i="61"/>
  <c r="W271" i="61"/>
  <c r="AQ308" i="61"/>
  <c r="AT441" i="61"/>
  <c r="AT256" i="61"/>
  <c r="AT456" i="61"/>
  <c r="AT271" i="61"/>
  <c r="AT452" i="61"/>
  <c r="AT267" i="61"/>
  <c r="AU153" i="61"/>
  <c r="AU227" i="61"/>
  <c r="AU224" i="61"/>
  <c r="AU213" i="61"/>
  <c r="AU220" i="61"/>
  <c r="AU233" i="61"/>
  <c r="AU63" i="61"/>
  <c r="V461" i="61"/>
  <c r="V245" i="61"/>
  <c r="AV188" i="61"/>
  <c r="X219" i="61"/>
  <c r="X232" i="61"/>
  <c r="X225" i="61"/>
  <c r="X63" i="61"/>
  <c r="W442" i="61"/>
  <c r="W257" i="61"/>
  <c r="AT455" i="61"/>
  <c r="AT270" i="61"/>
  <c r="AQ402" i="61"/>
  <c r="AT451" i="61"/>
  <c r="AT266" i="61"/>
  <c r="V283" i="61"/>
  <c r="AT251" i="61"/>
  <c r="AQ346" i="61"/>
  <c r="S377" i="61"/>
  <c r="W457" i="61"/>
  <c r="W272" i="61"/>
  <c r="AU232" i="61"/>
  <c r="AU228" i="61"/>
  <c r="AU241" i="61"/>
  <c r="X123" i="61"/>
  <c r="X230" i="61"/>
  <c r="X224" i="61"/>
  <c r="X235" i="61"/>
  <c r="X239" i="61"/>
  <c r="R436" i="61"/>
  <c r="AP436" i="61" s="1"/>
  <c r="AP377" i="61"/>
  <c r="R407" i="61"/>
  <c r="AP407" i="61" s="1"/>
  <c r="W437" i="61"/>
  <c r="W252" i="61"/>
  <c r="W244" i="61"/>
  <c r="W458" i="61"/>
  <c r="W273" i="61"/>
  <c r="AT442" i="61"/>
  <c r="AT257" i="61"/>
  <c r="W460" i="61"/>
  <c r="AP432" i="61"/>
  <c r="AT443" i="61"/>
  <c r="AT258" i="61"/>
  <c r="AT448" i="61"/>
  <c r="AT263" i="61"/>
  <c r="AR314" i="61"/>
  <c r="T346" i="61"/>
  <c r="T339" i="61"/>
  <c r="AU123" i="61"/>
  <c r="AU240" i="61"/>
  <c r="AU236" i="61"/>
  <c r="X226" i="61"/>
  <c r="X243" i="61"/>
  <c r="X93" i="61"/>
  <c r="AT437" i="61"/>
  <c r="AT244" i="61"/>
  <c r="AT252" i="61"/>
  <c r="AT450" i="61"/>
  <c r="AT265" i="61"/>
  <c r="AQ339" i="61"/>
  <c r="W451" i="61"/>
  <c r="W266" i="61"/>
  <c r="AT447" i="61"/>
  <c r="AT262" i="61"/>
  <c r="AT440" i="61"/>
  <c r="AT255" i="61"/>
  <c r="W453" i="61"/>
  <c r="W268" i="61"/>
  <c r="T402" i="61"/>
  <c r="AU235" i="61"/>
  <c r="AU223" i="61"/>
  <c r="X222" i="61"/>
  <c r="X213" i="61"/>
  <c r="X220" i="61"/>
  <c r="X236" i="61"/>
  <c r="AT445" i="61"/>
  <c r="AT260" i="61"/>
  <c r="W443" i="61"/>
  <c r="W258" i="61"/>
  <c r="V128" i="61"/>
  <c r="AS128" i="61"/>
  <c r="X68" i="61"/>
  <c r="AV68" i="61" s="1"/>
  <c r="AU68" i="61"/>
  <c r="AR158" i="61"/>
  <c r="U158" i="61"/>
  <c r="AT98" i="61"/>
  <c r="W98" i="61"/>
  <c r="AQ432" i="61" l="1"/>
  <c r="X260" i="61"/>
  <c r="X453" i="61"/>
  <c r="X268" i="61"/>
  <c r="AT245" i="61"/>
  <c r="AT461" i="61"/>
  <c r="AU457" i="61"/>
  <c r="AU272" i="61"/>
  <c r="AU458" i="61"/>
  <c r="AU273" i="61"/>
  <c r="AV219" i="61"/>
  <c r="X251" i="61"/>
  <c r="AU437" i="61"/>
  <c r="AU244" i="61"/>
  <c r="AU252" i="61"/>
  <c r="AV234" i="61"/>
  <c r="AV33" i="61"/>
  <c r="X440" i="61"/>
  <c r="X255" i="61"/>
  <c r="AU451" i="61"/>
  <c r="AU266" i="61"/>
  <c r="X458" i="61"/>
  <c r="X273" i="61"/>
  <c r="AU456" i="61"/>
  <c r="AU271" i="61"/>
  <c r="T432" i="61"/>
  <c r="X450" i="61"/>
  <c r="X265" i="61"/>
  <c r="X437" i="61"/>
  <c r="X252" i="61"/>
  <c r="X244" i="61"/>
  <c r="AV238" i="61"/>
  <c r="AV242" i="61"/>
  <c r="AV225" i="61"/>
  <c r="AU459" i="61"/>
  <c r="AU274" i="61"/>
  <c r="X455" i="61"/>
  <c r="X270" i="61"/>
  <c r="AU448" i="61"/>
  <c r="AU263" i="61"/>
  <c r="X454" i="61"/>
  <c r="X269" i="61"/>
  <c r="U308" i="61"/>
  <c r="AR371" i="61"/>
  <c r="AU445" i="61"/>
  <c r="AU260" i="61"/>
  <c r="S436" i="61"/>
  <c r="AQ436" i="61" s="1"/>
  <c r="S407" i="61"/>
  <c r="AQ407" i="61" s="1"/>
  <c r="AQ377" i="61"/>
  <c r="X459" i="61"/>
  <c r="X274" i="61"/>
  <c r="AV222" i="61"/>
  <c r="AV221" i="61"/>
  <c r="AV233" i="61"/>
  <c r="AV93" i="61"/>
  <c r="AU454" i="61"/>
  <c r="AU269" i="61"/>
  <c r="AU446" i="61"/>
  <c r="AU261" i="61"/>
  <c r="X446" i="61"/>
  <c r="X261" i="61"/>
  <c r="U402" i="61"/>
  <c r="AU443" i="61"/>
  <c r="AU258" i="61"/>
  <c r="X439" i="61"/>
  <c r="X254" i="61"/>
  <c r="X456" i="61"/>
  <c r="X271" i="61"/>
  <c r="AU441" i="61"/>
  <c r="AU256" i="61"/>
  <c r="X448" i="61"/>
  <c r="X263" i="61"/>
  <c r="AV123" i="61"/>
  <c r="AV224" i="61"/>
  <c r="AV229" i="61"/>
  <c r="AV213" i="61"/>
  <c r="AV220" i="61"/>
  <c r="AV241" i="61"/>
  <c r="AV63" i="61"/>
  <c r="AU251" i="61"/>
  <c r="W283" i="61"/>
  <c r="U339" i="61"/>
  <c r="AR308" i="61"/>
  <c r="X460" i="61"/>
  <c r="X452" i="61"/>
  <c r="X267" i="61"/>
  <c r="AU449" i="61"/>
  <c r="AU264" i="61"/>
  <c r="X444" i="61"/>
  <c r="X259" i="61"/>
  <c r="AV232" i="61"/>
  <c r="AV237" i="61"/>
  <c r="AV228" i="61"/>
  <c r="U371" i="61"/>
  <c r="AU438" i="61"/>
  <c r="AU253" i="61"/>
  <c r="X438" i="61"/>
  <c r="X253" i="61"/>
  <c r="AU440" i="61"/>
  <c r="AU255" i="61"/>
  <c r="AR402" i="61"/>
  <c r="X443" i="61"/>
  <c r="X258" i="61"/>
  <c r="W245" i="61"/>
  <c r="W461" i="61"/>
  <c r="X441" i="61"/>
  <c r="X256" i="61"/>
  <c r="V314" i="61"/>
  <c r="AT283" i="61"/>
  <c r="AU444" i="61"/>
  <c r="AU259" i="61"/>
  <c r="AV227" i="61"/>
  <c r="AV240" i="61"/>
  <c r="AV223" i="61"/>
  <c r="AV236" i="61"/>
  <c r="AU460" i="61"/>
  <c r="AU275" i="61"/>
  <c r="AU452" i="61"/>
  <c r="AU267" i="61"/>
  <c r="AU453" i="61"/>
  <c r="AU268" i="61"/>
  <c r="W276" i="61"/>
  <c r="X447" i="61"/>
  <c r="X262" i="61"/>
  <c r="X442" i="61"/>
  <c r="X257" i="61"/>
  <c r="AU450" i="61"/>
  <c r="AU265" i="61"/>
  <c r="X457" i="61"/>
  <c r="X272" i="61"/>
  <c r="AV153" i="61"/>
  <c r="AV230" i="61"/>
  <c r="AV183" i="61"/>
  <c r="AV235" i="61"/>
  <c r="AV231" i="61"/>
  <c r="AU442" i="61"/>
  <c r="AU257" i="61"/>
  <c r="AU455" i="61"/>
  <c r="AU270" i="61"/>
  <c r="AS314" i="61"/>
  <c r="U346" i="61"/>
  <c r="AU447" i="61"/>
  <c r="AU262" i="61"/>
  <c r="AU439" i="61"/>
  <c r="AU254" i="61"/>
  <c r="AR339" i="61"/>
  <c r="AT276" i="61"/>
  <c r="AR346" i="61"/>
  <c r="T377" i="61"/>
  <c r="X449" i="61"/>
  <c r="X264" i="61"/>
  <c r="AV243" i="61"/>
  <c r="AV226" i="61"/>
  <c r="AV239" i="61"/>
  <c r="X451" i="61"/>
  <c r="X266" i="61"/>
  <c r="AS158" i="61"/>
  <c r="V158" i="61"/>
  <c r="W128" i="61"/>
  <c r="AT128" i="61"/>
  <c r="AU98" i="61"/>
  <c r="X98" i="61"/>
  <c r="AV98" i="61" s="1"/>
  <c r="AR432" i="61" l="1"/>
  <c r="AV443" i="61"/>
  <c r="AV258" i="61"/>
  <c r="AT314" i="61"/>
  <c r="V346" i="61"/>
  <c r="W314" i="61"/>
  <c r="AU283" i="61"/>
  <c r="AV450" i="61"/>
  <c r="AV265" i="61"/>
  <c r="AS308" i="61"/>
  <c r="AV444" i="61"/>
  <c r="AV259" i="61"/>
  <c r="V308" i="61"/>
  <c r="V402" i="61"/>
  <c r="U432" i="61"/>
  <c r="AV446" i="61"/>
  <c r="AV261" i="61"/>
  <c r="AV442" i="61"/>
  <c r="AV257" i="61"/>
  <c r="AV251" i="61"/>
  <c r="X283" i="61"/>
  <c r="AS402" i="61"/>
  <c r="V371" i="61"/>
  <c r="AV438" i="61"/>
  <c r="AV253" i="61"/>
  <c r="AV451" i="61"/>
  <c r="AV266" i="61"/>
  <c r="AV460" i="61"/>
  <c r="AV275" i="61"/>
  <c r="U377" i="61"/>
  <c r="AS346" i="61"/>
  <c r="AV447" i="61"/>
  <c r="AV262" i="61"/>
  <c r="AV453" i="61"/>
  <c r="AV268" i="61"/>
  <c r="AV445" i="61"/>
  <c r="AV260" i="61"/>
  <c r="AV441" i="61"/>
  <c r="AV256" i="61"/>
  <c r="X245" i="61"/>
  <c r="X461" i="61"/>
  <c r="AS339" i="61"/>
  <c r="V339" i="61"/>
  <c r="AV458" i="61"/>
  <c r="AV273" i="61"/>
  <c r="AV439" i="61"/>
  <c r="AV254" i="61"/>
  <c r="AV459" i="61"/>
  <c r="AV274" i="61"/>
  <c r="X276" i="61"/>
  <c r="AV448" i="61"/>
  <c r="AV263" i="61"/>
  <c r="AV440" i="61"/>
  <c r="AV255" i="61"/>
  <c r="AV454" i="61"/>
  <c r="AV269" i="61"/>
  <c r="AV455" i="61"/>
  <c r="AV270" i="61"/>
  <c r="AV456" i="61"/>
  <c r="AV271" i="61"/>
  <c r="AV437" i="61"/>
  <c r="AV244" i="61"/>
  <c r="AV252" i="61"/>
  <c r="AS371" i="61"/>
  <c r="T407" i="61"/>
  <c r="AR407" i="61" s="1"/>
  <c r="T436" i="61"/>
  <c r="AR436" i="61" s="1"/>
  <c r="AR377" i="61"/>
  <c r="AV452" i="61"/>
  <c r="AV267" i="61"/>
  <c r="AV457" i="61"/>
  <c r="AV272" i="61"/>
  <c r="AV449" i="61"/>
  <c r="AV264" i="61"/>
  <c r="AU276" i="61"/>
  <c r="AU245" i="61"/>
  <c r="AU461" i="61"/>
  <c r="AT158" i="61"/>
  <c r="W158" i="61"/>
  <c r="X128" i="61"/>
  <c r="AV128" i="61" s="1"/>
  <c r="AU128" i="61"/>
  <c r="AS432" i="61" l="1"/>
  <c r="W308" i="61"/>
  <c r="U436" i="61"/>
  <c r="AS436" i="61" s="1"/>
  <c r="AS377" i="61"/>
  <c r="U407" i="61"/>
  <c r="AS407" i="61" s="1"/>
  <c r="V432" i="61"/>
  <c r="AU314" i="61"/>
  <c r="W346" i="61"/>
  <c r="AT371" i="61"/>
  <c r="AT346" i="61"/>
  <c r="V377" i="61"/>
  <c r="W339" i="61"/>
  <c r="AT308" i="61"/>
  <c r="AV276" i="61"/>
  <c r="X314" i="61"/>
  <c r="AV283" i="61"/>
  <c r="AT402" i="61"/>
  <c r="AV245" i="61"/>
  <c r="AV461" i="61"/>
  <c r="W402" i="61"/>
  <c r="AT339" i="61"/>
  <c r="W371" i="61"/>
  <c r="AU158" i="61"/>
  <c r="X158" i="61"/>
  <c r="AV158" i="61" s="1"/>
  <c r="AU346" i="61" l="1"/>
  <c r="W377" i="61"/>
  <c r="X308" i="61"/>
  <c r="AU339" i="61"/>
  <c r="V407" i="61"/>
  <c r="AT407" i="61" s="1"/>
  <c r="AT377" i="61"/>
  <c r="V436" i="61"/>
  <c r="AT436" i="61" s="1"/>
  <c r="X339" i="61"/>
  <c r="AU371" i="61"/>
  <c r="W432" i="61"/>
  <c r="AV314" i="61"/>
  <c r="X346" i="61"/>
  <c r="AT432" i="61"/>
  <c r="X402" i="61"/>
  <c r="AU308" i="61"/>
  <c r="X371" i="61"/>
  <c r="AU402" i="61"/>
  <c r="X432" i="61" l="1"/>
  <c r="AU432" i="61"/>
  <c r="AV339" i="61"/>
  <c r="AV346" i="61"/>
  <c r="X377" i="61"/>
  <c r="AV371" i="61"/>
  <c r="AV308" i="61"/>
  <c r="W436" i="61"/>
  <c r="AU436" i="61" s="1"/>
  <c r="W407" i="61"/>
  <c r="AU407" i="61" s="1"/>
  <c r="AU377" i="61"/>
  <c r="AV402" i="61"/>
  <c r="D33" i="2"/>
  <c r="AV432" i="61" l="1"/>
  <c r="X436" i="61"/>
  <c r="AV436" i="61" s="1"/>
  <c r="AV377" i="61"/>
  <c r="X407" i="61"/>
  <c r="AV407" i="61" s="1"/>
  <c r="D59" i="54"/>
  <c r="E59" i="54"/>
  <c r="D82" i="60" l="1"/>
  <c r="E74" i="60"/>
  <c r="F74" i="60" s="1"/>
  <c r="G74" i="60" s="1"/>
  <c r="H74" i="60" s="1"/>
  <c r="I74" i="60" s="1"/>
  <c r="J74" i="60" s="1"/>
  <c r="K74" i="60" s="1"/>
  <c r="L74" i="60" s="1"/>
  <c r="M74" i="60" s="1"/>
  <c r="N74" i="60" s="1"/>
  <c r="O74" i="60" s="1"/>
  <c r="P74" i="60" s="1"/>
  <c r="Q74" i="60" s="1"/>
  <c r="R74" i="60" s="1"/>
  <c r="S74" i="60" s="1"/>
  <c r="T74" i="60" s="1"/>
  <c r="U74" i="60" s="1"/>
  <c r="V74" i="60" s="1"/>
  <c r="W74" i="60" s="1"/>
  <c r="X74" i="60" s="1"/>
  <c r="E65" i="60" l="1"/>
  <c r="E37" i="49" l="1"/>
  <c r="F37" i="49" s="1"/>
  <c r="G37" i="49" s="1"/>
  <c r="H37" i="49" s="1"/>
  <c r="I37" i="49" s="1"/>
  <c r="J37" i="49" s="1"/>
  <c r="K37" i="49" s="1"/>
  <c r="L37" i="49" s="1"/>
  <c r="M37" i="49" s="1"/>
  <c r="N37" i="49" s="1"/>
  <c r="O37" i="49" s="1"/>
  <c r="P37" i="49" s="1"/>
  <c r="Q37" i="49" s="1"/>
  <c r="R37" i="49" s="1"/>
  <c r="S37" i="49" s="1"/>
  <c r="T37" i="49" s="1"/>
  <c r="U37" i="49" s="1"/>
  <c r="V37" i="49" s="1"/>
  <c r="W37" i="49" s="1"/>
  <c r="X37" i="49" s="1"/>
  <c r="D38" i="2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3" i="4"/>
  <c r="S102" i="4"/>
  <c r="S101" i="4"/>
  <c r="S100" i="4"/>
  <c r="S99" i="4"/>
  <c r="S98" i="4"/>
  <c r="S97" i="4"/>
  <c r="S96" i="4"/>
  <c r="S95" i="4"/>
  <c r="S94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84" i="4"/>
  <c r="E104" i="60"/>
  <c r="F104" i="60" s="1"/>
  <c r="G104" i="60" s="1"/>
  <c r="H104" i="60" s="1"/>
  <c r="I104" i="60" s="1"/>
  <c r="J104" i="60" s="1"/>
  <c r="K104" i="60" s="1"/>
  <c r="L104" i="60" s="1"/>
  <c r="M104" i="60" s="1"/>
  <c r="N104" i="60" s="1"/>
  <c r="O104" i="60" s="1"/>
  <c r="P104" i="60" s="1"/>
  <c r="Q104" i="60" s="1"/>
  <c r="R104" i="60" s="1"/>
  <c r="S104" i="60" s="1"/>
  <c r="T104" i="60" s="1"/>
  <c r="U104" i="60" s="1"/>
  <c r="V104" i="60" s="1"/>
  <c r="W104" i="60" s="1"/>
  <c r="X104" i="60" s="1"/>
  <c r="D68" i="2" l="1"/>
  <c r="D63" i="2" l="1"/>
  <c r="D98" i="2"/>
  <c r="E5" i="48"/>
  <c r="F5" i="48" s="1"/>
  <c r="G5" i="48" s="1"/>
  <c r="H5" i="48" s="1"/>
  <c r="I5" i="48" s="1"/>
  <c r="J5" i="48" s="1"/>
  <c r="K5" i="48" s="1"/>
  <c r="L5" i="48" s="1"/>
  <c r="M5" i="48" s="1"/>
  <c r="N5" i="48" s="1"/>
  <c r="O5" i="48" s="1"/>
  <c r="P5" i="48" s="1"/>
  <c r="Q5" i="48" s="1"/>
  <c r="R5" i="48" s="1"/>
  <c r="S5" i="48" s="1"/>
  <c r="T5" i="48" s="1"/>
  <c r="U5" i="48" s="1"/>
  <c r="V5" i="48" s="1"/>
  <c r="W5" i="48" s="1"/>
  <c r="E5" i="59"/>
  <c r="F5" i="59" s="1"/>
  <c r="G5" i="59" s="1"/>
  <c r="H5" i="59" s="1"/>
  <c r="I5" i="59" s="1"/>
  <c r="J5" i="59" s="1"/>
  <c r="K5" i="59" s="1"/>
  <c r="L5" i="59" s="1"/>
  <c r="M5" i="59" s="1"/>
  <c r="N5" i="59" s="1"/>
  <c r="O5" i="59" s="1"/>
  <c r="P5" i="59" s="1"/>
  <c r="Q5" i="59" s="1"/>
  <c r="R5" i="59" s="1"/>
  <c r="S5" i="59" s="1"/>
  <c r="T5" i="59" s="1"/>
  <c r="U5" i="59" s="1"/>
  <c r="V5" i="59" s="1"/>
  <c r="W5" i="59" s="1"/>
  <c r="D93" i="2" l="1"/>
  <c r="D128" i="2"/>
  <c r="D168" i="4"/>
  <c r="AB461" i="61" s="1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38" i="4"/>
  <c r="R124" i="4"/>
  <c r="R123" i="4"/>
  <c r="R122" i="4"/>
  <c r="R121" i="4"/>
  <c r="R120" i="4"/>
  <c r="R119" i="4"/>
  <c r="R118" i="4"/>
  <c r="R117" i="4"/>
  <c r="R116" i="4"/>
  <c r="R115" i="4"/>
  <c r="R114" i="4"/>
  <c r="R113" i="4"/>
  <c r="R112" i="4"/>
  <c r="R111" i="4"/>
  <c r="R110" i="4"/>
  <c r="R109" i="4"/>
  <c r="R108" i="4"/>
  <c r="R107" i="4"/>
  <c r="R106" i="4"/>
  <c r="R105" i="4"/>
  <c r="R104" i="4"/>
  <c r="R103" i="4"/>
  <c r="R102" i="4"/>
  <c r="R101" i="4"/>
  <c r="R100" i="4"/>
  <c r="R99" i="4"/>
  <c r="R98" i="4"/>
  <c r="R97" i="4"/>
  <c r="R96" i="4"/>
  <c r="R95" i="4"/>
  <c r="R94" i="4"/>
  <c r="R82" i="4"/>
  <c r="R81" i="4"/>
  <c r="R80" i="4"/>
  <c r="R79" i="4"/>
  <c r="R78" i="4"/>
  <c r="R77" i="4"/>
  <c r="R76" i="4"/>
  <c r="R75" i="4"/>
  <c r="R74" i="4"/>
  <c r="R73" i="4"/>
  <c r="R72" i="4"/>
  <c r="R71" i="4"/>
  <c r="R70" i="4"/>
  <c r="R69" i="4"/>
  <c r="R68" i="4"/>
  <c r="R67" i="4"/>
  <c r="R66" i="4"/>
  <c r="R65" i="4"/>
  <c r="R64" i="4"/>
  <c r="R63" i="4"/>
  <c r="R62" i="4"/>
  <c r="R61" i="4"/>
  <c r="R60" i="4"/>
  <c r="R59" i="4"/>
  <c r="R58" i="4"/>
  <c r="R57" i="4"/>
  <c r="R56" i="4"/>
  <c r="R55" i="4"/>
  <c r="R54" i="4"/>
  <c r="R53" i="4"/>
  <c r="R52" i="4"/>
  <c r="R38" i="4"/>
  <c r="Q84" i="4" l="1"/>
  <c r="R126" i="4"/>
  <c r="S126" i="4"/>
  <c r="D123" i="2"/>
  <c r="D158" i="2"/>
  <c r="R84" i="4"/>
  <c r="D153" i="2" l="1"/>
  <c r="D183" i="2" l="1"/>
  <c r="E58" i="54" l="1"/>
  <c r="D58" i="54"/>
  <c r="F65" i="60" l="1"/>
  <c r="G65" i="60" s="1"/>
  <c r="H65" i="60" s="1"/>
  <c r="I65" i="60" s="1"/>
  <c r="J65" i="60" s="1"/>
  <c r="K65" i="60" s="1"/>
  <c r="L65" i="60" s="1"/>
  <c r="M65" i="60" s="1"/>
  <c r="N65" i="60" s="1"/>
  <c r="O65" i="60" s="1"/>
  <c r="P65" i="60" s="1"/>
  <c r="Q65" i="60" s="1"/>
  <c r="R65" i="60" s="1"/>
  <c r="S65" i="60" s="1"/>
  <c r="T65" i="60" s="1"/>
  <c r="U65" i="60" s="1"/>
  <c r="V65" i="60" s="1"/>
  <c r="W65" i="60" s="1"/>
  <c r="X65" i="60" s="1"/>
  <c r="D69" i="60" l="1"/>
  <c r="D68" i="60"/>
  <c r="X5" i="48" l="1"/>
  <c r="D6" i="45"/>
  <c r="E6" i="45" s="1"/>
  <c r="F6" i="45" s="1"/>
  <c r="G6" i="45" s="1"/>
  <c r="H6" i="45" s="1"/>
  <c r="I6" i="45" s="1"/>
  <c r="J6" i="45" s="1"/>
  <c r="K6" i="45" s="1"/>
  <c r="L6" i="45" s="1"/>
  <c r="M6" i="45" s="1"/>
  <c r="N6" i="45" s="1"/>
  <c r="O6" i="45" s="1"/>
  <c r="P6" i="45" s="1"/>
  <c r="Q6" i="45" s="1"/>
  <c r="R6" i="45" s="1"/>
  <c r="S6" i="45" s="1"/>
  <c r="T6" i="45" s="1"/>
  <c r="U6" i="45" s="1"/>
  <c r="V6" i="45" s="1"/>
  <c r="W6" i="45" s="1"/>
  <c r="F5" i="21" l="1"/>
  <c r="G5" i="21" s="1"/>
  <c r="H5" i="21" s="1"/>
  <c r="I5" i="21" s="1"/>
  <c r="J5" i="21" s="1"/>
  <c r="K5" i="21" s="1"/>
  <c r="L5" i="21" s="1"/>
  <c r="M5" i="21" s="1"/>
  <c r="N5" i="21" s="1"/>
  <c r="O5" i="21" s="1"/>
  <c r="P5" i="21" s="1"/>
  <c r="Q5" i="21" s="1"/>
  <c r="R5" i="21" s="1"/>
  <c r="S5" i="21" s="1"/>
  <c r="T5" i="21" s="1"/>
  <c r="U5" i="21" s="1"/>
  <c r="V5" i="21" s="1"/>
  <c r="W5" i="21" s="1"/>
  <c r="X5" i="21" s="1"/>
  <c r="Y5" i="21" s="1"/>
  <c r="X5" i="59" l="1"/>
  <c r="E7" i="47"/>
  <c r="F7" i="47" s="1"/>
  <c r="G7" i="47" s="1"/>
  <c r="H7" i="47" s="1"/>
  <c r="I7" i="47" s="1"/>
  <c r="J7" i="47" s="1"/>
  <c r="K7" i="47" s="1"/>
  <c r="L7" i="47" s="1"/>
  <c r="M7" i="47" s="1"/>
  <c r="N7" i="47" s="1"/>
  <c r="O7" i="47" s="1"/>
  <c r="P7" i="47" s="1"/>
  <c r="Q7" i="47" s="1"/>
  <c r="R7" i="47" s="1"/>
  <c r="S7" i="47" s="1"/>
  <c r="T7" i="47" s="1"/>
  <c r="U7" i="47" s="1"/>
  <c r="V7" i="47" s="1"/>
  <c r="W7" i="47" s="1"/>
  <c r="X7" i="47" s="1"/>
  <c r="AB158" i="2" l="1"/>
  <c r="AB128" i="2"/>
  <c r="AB98" i="2"/>
  <c r="AB68" i="2"/>
  <c r="AB38" i="2"/>
  <c r="AB8" i="2"/>
  <c r="E158" i="2"/>
  <c r="E128" i="2"/>
  <c r="E98" i="2"/>
  <c r="E68" i="2"/>
  <c r="E38" i="2"/>
  <c r="D188" i="2"/>
  <c r="AB188" i="2" l="1"/>
  <c r="AC68" i="2"/>
  <c r="AC98" i="2"/>
  <c r="F38" i="2"/>
  <c r="F128" i="2"/>
  <c r="AD128" i="2" s="1"/>
  <c r="F158" i="2"/>
  <c r="AD158" i="2" s="1"/>
  <c r="AC38" i="2"/>
  <c r="AD38" i="2"/>
  <c r="F68" i="2"/>
  <c r="F98" i="2"/>
  <c r="AC158" i="2"/>
  <c r="AC128" i="2"/>
  <c r="L333" i="2" l="1"/>
  <c r="D333" i="2"/>
  <c r="D319" i="2"/>
  <c r="H319" i="2"/>
  <c r="L319" i="2"/>
  <c r="L334" i="2"/>
  <c r="D334" i="2"/>
  <c r="L335" i="2"/>
  <c r="D335" i="2"/>
  <c r="D318" i="2"/>
  <c r="H318" i="2"/>
  <c r="L318" i="2"/>
  <c r="G68" i="2"/>
  <c r="E183" i="2"/>
  <c r="AB183" i="2"/>
  <c r="E123" i="2"/>
  <c r="AB153" i="2"/>
  <c r="AB322" i="2"/>
  <c r="T322" i="2"/>
  <c r="L322" i="2"/>
  <c r="H322" i="2"/>
  <c r="D322" i="2"/>
  <c r="X322" i="2"/>
  <c r="P322" i="2"/>
  <c r="D229" i="2"/>
  <c r="D241" i="2"/>
  <c r="D272" i="2" s="1"/>
  <c r="D213" i="2"/>
  <c r="T312" i="2"/>
  <c r="L312" i="2"/>
  <c r="X312" i="2"/>
  <c r="P312" i="2"/>
  <c r="D219" i="2"/>
  <c r="H312" i="2"/>
  <c r="D312" i="2"/>
  <c r="AB63" i="2"/>
  <c r="G158" i="2"/>
  <c r="E63" i="2"/>
  <c r="D242" i="2"/>
  <c r="X326" i="2"/>
  <c r="P326" i="2"/>
  <c r="AB326" i="2"/>
  <c r="T326" i="2"/>
  <c r="L326" i="2"/>
  <c r="H326" i="2"/>
  <c r="D326" i="2"/>
  <c r="D233" i="2"/>
  <c r="AB323" i="2"/>
  <c r="T323" i="2"/>
  <c r="L323" i="2"/>
  <c r="H323" i="2"/>
  <c r="D323" i="2"/>
  <c r="X323" i="2"/>
  <c r="P323" i="2"/>
  <c r="D230" i="2"/>
  <c r="AB331" i="2"/>
  <c r="T331" i="2"/>
  <c r="L331" i="2"/>
  <c r="H331" i="2"/>
  <c r="D331" i="2"/>
  <c r="X331" i="2"/>
  <c r="P331" i="2"/>
  <c r="D238" i="2"/>
  <c r="G128" i="2"/>
  <c r="X327" i="2"/>
  <c r="P327" i="2"/>
  <c r="AB327" i="2"/>
  <c r="T327" i="2"/>
  <c r="L327" i="2"/>
  <c r="H327" i="2"/>
  <c r="D327" i="2"/>
  <c r="D234" i="2"/>
  <c r="X316" i="2"/>
  <c r="P316" i="2"/>
  <c r="AB316" i="2"/>
  <c r="T316" i="2"/>
  <c r="L316" i="2"/>
  <c r="H316" i="2"/>
  <c r="D316" i="2"/>
  <c r="D223" i="2"/>
  <c r="L315" i="2"/>
  <c r="X315" i="2"/>
  <c r="P315" i="2"/>
  <c r="AB315" i="2"/>
  <c r="T315" i="2"/>
  <c r="D222" i="2"/>
  <c r="H315" i="2"/>
  <c r="D315" i="2"/>
  <c r="G38" i="2"/>
  <c r="AB123" i="2"/>
  <c r="AB330" i="2"/>
  <c r="T330" i="2"/>
  <c r="L330" i="2"/>
  <c r="H330" i="2"/>
  <c r="D330" i="2"/>
  <c r="X330" i="2"/>
  <c r="P330" i="2"/>
  <c r="D237" i="2"/>
  <c r="AB329" i="2"/>
  <c r="D329" i="2"/>
  <c r="H329" i="2"/>
  <c r="X329" i="2"/>
  <c r="P329" i="2"/>
  <c r="T329" i="2"/>
  <c r="L329" i="2"/>
  <c r="D236" i="2"/>
  <c r="AB318" i="2"/>
  <c r="T318" i="2"/>
  <c r="P318" i="2"/>
  <c r="X318" i="2"/>
  <c r="D225" i="2"/>
  <c r="AB33" i="2"/>
  <c r="H333" i="2"/>
  <c r="AB333" i="2"/>
  <c r="T333" i="2"/>
  <c r="X333" i="2"/>
  <c r="P333" i="2"/>
  <c r="D240" i="2"/>
  <c r="D271" i="2" s="1"/>
  <c r="D226" i="2"/>
  <c r="T321" i="2"/>
  <c r="L321" i="2"/>
  <c r="H321" i="2"/>
  <c r="X321" i="2"/>
  <c r="P321" i="2"/>
  <c r="D321" i="2"/>
  <c r="AB321" i="2"/>
  <c r="D228" i="2"/>
  <c r="L320" i="2"/>
  <c r="X320" i="2"/>
  <c r="P320" i="2"/>
  <c r="T320" i="2"/>
  <c r="D320" i="2"/>
  <c r="AB320" i="2"/>
  <c r="H320" i="2"/>
  <c r="D227" i="2"/>
  <c r="E153" i="2"/>
  <c r="AB93" i="2"/>
  <c r="H325" i="2"/>
  <c r="P325" i="2"/>
  <c r="L325" i="2"/>
  <c r="D325" i="2"/>
  <c r="X325" i="2"/>
  <c r="AB325" i="2"/>
  <c r="T325" i="2"/>
  <c r="D232" i="2"/>
  <c r="AB314" i="2"/>
  <c r="T314" i="2"/>
  <c r="L314" i="2"/>
  <c r="X314" i="2"/>
  <c r="P314" i="2"/>
  <c r="D221" i="2"/>
  <c r="H314" i="2"/>
  <c r="D314" i="2"/>
  <c r="AB313" i="2"/>
  <c r="T313" i="2"/>
  <c r="L313" i="2"/>
  <c r="X313" i="2"/>
  <c r="P313" i="2"/>
  <c r="D220" i="2"/>
  <c r="H313" i="2"/>
  <c r="D313" i="2"/>
  <c r="AB332" i="2"/>
  <c r="T332" i="2"/>
  <c r="L332" i="2"/>
  <c r="H332" i="2"/>
  <c r="D332" i="2"/>
  <c r="P332" i="2"/>
  <c r="X332" i="2"/>
  <c r="D239" i="2"/>
  <c r="E93" i="2"/>
  <c r="P324" i="2"/>
  <c r="AB324" i="2"/>
  <c r="T324" i="2"/>
  <c r="L324" i="2"/>
  <c r="H324" i="2"/>
  <c r="D324" i="2"/>
  <c r="X324" i="2"/>
  <c r="D231" i="2"/>
  <c r="T328" i="2"/>
  <c r="D328" i="2"/>
  <c r="H328" i="2"/>
  <c r="X328" i="2"/>
  <c r="P328" i="2"/>
  <c r="L328" i="2"/>
  <c r="AB328" i="2"/>
  <c r="D235" i="2"/>
  <c r="X317" i="2"/>
  <c r="P317" i="2"/>
  <c r="AB317" i="2"/>
  <c r="T317" i="2"/>
  <c r="L317" i="2"/>
  <c r="H317" i="2"/>
  <c r="D317" i="2"/>
  <c r="D224" i="2"/>
  <c r="AB220" i="2"/>
  <c r="AB228" i="2"/>
  <c r="AB236" i="2"/>
  <c r="AB225" i="2"/>
  <c r="AB233" i="2"/>
  <c r="AB241" i="2"/>
  <c r="AB272" i="2" s="1"/>
  <c r="AB222" i="2"/>
  <c r="AB230" i="2"/>
  <c r="AB238" i="2"/>
  <c r="AB227" i="2"/>
  <c r="AB235" i="2"/>
  <c r="AB224" i="2"/>
  <c r="AB232" i="2"/>
  <c r="AB240" i="2"/>
  <c r="AB271" i="2" s="1"/>
  <c r="AB221" i="2"/>
  <c r="AB229" i="2"/>
  <c r="AB237" i="2"/>
  <c r="AB226" i="2"/>
  <c r="AB234" i="2"/>
  <c r="AB242" i="2"/>
  <c r="AB231" i="2"/>
  <c r="AB223" i="2"/>
  <c r="AB239" i="2"/>
  <c r="AD68" i="2"/>
  <c r="AE68" i="2"/>
  <c r="AD98" i="2"/>
  <c r="G98" i="2"/>
  <c r="D35" i="54"/>
  <c r="E5" i="54"/>
  <c r="E35" i="54" s="1"/>
  <c r="D67" i="44"/>
  <c r="E39" i="44"/>
  <c r="E67" i="44" s="1"/>
  <c r="F5" i="41"/>
  <c r="G5" i="41" s="1"/>
  <c r="H5" i="41" s="1"/>
  <c r="I5" i="41" s="1"/>
  <c r="J5" i="41" s="1"/>
  <c r="K5" i="41" s="1"/>
  <c r="L5" i="41" s="1"/>
  <c r="M5" i="41" s="1"/>
  <c r="N5" i="41" s="1"/>
  <c r="O5" i="41" s="1"/>
  <c r="P5" i="41" s="1"/>
  <c r="Q5" i="41" s="1"/>
  <c r="R5" i="41" s="1"/>
  <c r="S5" i="41" s="1"/>
  <c r="T5" i="41" s="1"/>
  <c r="U5" i="41" s="1"/>
  <c r="V5" i="41" s="1"/>
  <c r="W5" i="41" s="1"/>
  <c r="X5" i="41" s="1"/>
  <c r="D218" i="2"/>
  <c r="E8" i="2"/>
  <c r="P123" i="4"/>
  <c r="P122" i="4"/>
  <c r="P121" i="4"/>
  <c r="P120" i="4"/>
  <c r="P119" i="4"/>
  <c r="P118" i="4"/>
  <c r="P117" i="4"/>
  <c r="P116" i="4"/>
  <c r="P115" i="4"/>
  <c r="P114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38" i="4"/>
  <c r="Q126" i="4" s="1"/>
  <c r="D273" i="2" l="1"/>
  <c r="AB273" i="2"/>
  <c r="AB304" i="2"/>
  <c r="AB285" i="2"/>
  <c r="AB302" i="2"/>
  <c r="AB284" i="2"/>
  <c r="D297" i="2"/>
  <c r="D283" i="2"/>
  <c r="F63" i="2"/>
  <c r="D284" i="2"/>
  <c r="D296" i="2"/>
  <c r="F183" i="2"/>
  <c r="AC63" i="2"/>
  <c r="AD153" i="2"/>
  <c r="AB293" i="2"/>
  <c r="AB294" i="2"/>
  <c r="AB303" i="2"/>
  <c r="D293" i="2"/>
  <c r="D287" i="2"/>
  <c r="F153" i="2"/>
  <c r="H128" i="2"/>
  <c r="AE128" i="2"/>
  <c r="H158" i="2"/>
  <c r="AE158" i="2"/>
  <c r="AB295" i="2"/>
  <c r="D298" i="2"/>
  <c r="D300" i="2"/>
  <c r="AB283" i="2"/>
  <c r="D282" i="2"/>
  <c r="AC8" i="2"/>
  <c r="AB286" i="2"/>
  <c r="AB296" i="2"/>
  <c r="AB297" i="2"/>
  <c r="AB287" i="2"/>
  <c r="D289" i="2"/>
  <c r="AC123" i="2"/>
  <c r="D299" i="2"/>
  <c r="D292" i="2"/>
  <c r="F123" i="2"/>
  <c r="AB292" i="2"/>
  <c r="D294" i="2"/>
  <c r="D285" i="2"/>
  <c r="AB288" i="2"/>
  <c r="AB289" i="2"/>
  <c r="AB298" i="2"/>
  <c r="D301" i="2"/>
  <c r="D290" i="2"/>
  <c r="D295" i="2"/>
  <c r="D286" i="2"/>
  <c r="AB299" i="2"/>
  <c r="AB213" i="2"/>
  <c r="AB219" i="2"/>
  <c r="AB290" i="2"/>
  <c r="AC153" i="2"/>
  <c r="D288" i="2"/>
  <c r="H38" i="2"/>
  <c r="AE38" i="2"/>
  <c r="D304" i="2"/>
  <c r="D281" i="2"/>
  <c r="D243" i="2"/>
  <c r="D305" i="2" s="1"/>
  <c r="D303" i="2"/>
  <c r="F93" i="2"/>
  <c r="AB301" i="2"/>
  <c r="AD63" i="2"/>
  <c r="D302" i="2"/>
  <c r="D291" i="2"/>
  <c r="AB291" i="2"/>
  <c r="AB300" i="2"/>
  <c r="AB282" i="2"/>
  <c r="AC93" i="2"/>
  <c r="AD183" i="2"/>
  <c r="AC183" i="2"/>
  <c r="H68" i="2"/>
  <c r="E68" i="47"/>
  <c r="D68" i="47"/>
  <c r="H98" i="2"/>
  <c r="AE98" i="2"/>
  <c r="D249" i="2"/>
  <c r="D280" i="2" s="1"/>
  <c r="AB218" i="2"/>
  <c r="E247" i="44"/>
  <c r="E281" i="44" s="1"/>
  <c r="E97" i="44"/>
  <c r="E127" i="44" s="1"/>
  <c r="E157" i="44" s="1"/>
  <c r="D247" i="44"/>
  <c r="D281" i="44" s="1"/>
  <c r="D97" i="44"/>
  <c r="D127" i="44" s="1"/>
  <c r="D157" i="44" s="1"/>
  <c r="F8" i="2"/>
  <c r="E188" i="2"/>
  <c r="F5" i="54"/>
  <c r="G5" i="54" s="1"/>
  <c r="H5" i="54" s="1"/>
  <c r="P84" i="4"/>
  <c r="F39" i="44"/>
  <c r="I158" i="2" l="1"/>
  <c r="AF158" i="2"/>
  <c r="AF68" i="2"/>
  <c r="I68" i="2"/>
  <c r="AE93" i="2"/>
  <c r="AD93" i="2"/>
  <c r="I128" i="2"/>
  <c r="AF128" i="2"/>
  <c r="AB281" i="2"/>
  <c r="AB243" i="2"/>
  <c r="AB305" i="2" s="1"/>
  <c r="G123" i="2"/>
  <c r="G153" i="2"/>
  <c r="G63" i="2"/>
  <c r="I38" i="2"/>
  <c r="AF38" i="2"/>
  <c r="E33" i="2"/>
  <c r="G183" i="2"/>
  <c r="G93" i="2"/>
  <c r="AC188" i="2"/>
  <c r="G8" i="2"/>
  <c r="AE8" i="2" s="1"/>
  <c r="AD123" i="2"/>
  <c r="G35" i="54"/>
  <c r="F35" i="54"/>
  <c r="E218" i="2"/>
  <c r="E249" i="2" s="1"/>
  <c r="E280" i="2" s="1"/>
  <c r="F188" i="2"/>
  <c r="AD8" i="2"/>
  <c r="AB249" i="2"/>
  <c r="I98" i="2"/>
  <c r="AF98" i="2"/>
  <c r="H35" i="54"/>
  <c r="I5" i="54"/>
  <c r="F67" i="44"/>
  <c r="G39" i="44"/>
  <c r="G188" i="2" l="1"/>
  <c r="H8" i="2"/>
  <c r="E226" i="2"/>
  <c r="E232" i="2"/>
  <c r="E239" i="2"/>
  <c r="E225" i="2"/>
  <c r="E287" i="2" s="1"/>
  <c r="E12" i="41" s="1"/>
  <c r="H63" i="2"/>
  <c r="E222" i="2"/>
  <c r="E235" i="2"/>
  <c r="E231" i="2"/>
  <c r="E228" i="2"/>
  <c r="AE183" i="2"/>
  <c r="H153" i="2"/>
  <c r="F33" i="2"/>
  <c r="E229" i="2"/>
  <c r="E220" i="2"/>
  <c r="J68" i="2"/>
  <c r="AG68" i="2"/>
  <c r="E238" i="2"/>
  <c r="AE188" i="2"/>
  <c r="E230" i="2"/>
  <c r="E221" i="2"/>
  <c r="E223" i="2"/>
  <c r="J38" i="2"/>
  <c r="AG38" i="2"/>
  <c r="E240" i="2"/>
  <c r="E271" i="2" s="1"/>
  <c r="J128" i="2"/>
  <c r="AG128" i="2"/>
  <c r="E234" i="2"/>
  <c r="E241" i="2"/>
  <c r="E224" i="2"/>
  <c r="AC223" i="2"/>
  <c r="AC231" i="2"/>
  <c r="AC239" i="2"/>
  <c r="AC220" i="2"/>
  <c r="AC228" i="2"/>
  <c r="AC236" i="2"/>
  <c r="AC225" i="2"/>
  <c r="AC233" i="2"/>
  <c r="AC241" i="2"/>
  <c r="AC222" i="2"/>
  <c r="AC230" i="2"/>
  <c r="AC238" i="2"/>
  <c r="AC227" i="2"/>
  <c r="AC235" i="2"/>
  <c r="AC224" i="2"/>
  <c r="AC232" i="2"/>
  <c r="AC240" i="2"/>
  <c r="AC221" i="2"/>
  <c r="AC229" i="2"/>
  <c r="AC237" i="2"/>
  <c r="AC234" i="2"/>
  <c r="AC226" i="2"/>
  <c r="AC242" i="2"/>
  <c r="AE153" i="2"/>
  <c r="AC33" i="2"/>
  <c r="E242" i="2"/>
  <c r="E233" i="2"/>
  <c r="E227" i="2"/>
  <c r="AE63" i="2"/>
  <c r="H93" i="2"/>
  <c r="J158" i="2"/>
  <c r="AG158" i="2"/>
  <c r="H183" i="2"/>
  <c r="H123" i="2"/>
  <c r="E237" i="2"/>
  <c r="E236" i="2"/>
  <c r="E213" i="2"/>
  <c r="E219" i="2"/>
  <c r="AE123" i="2"/>
  <c r="AO6" i="44"/>
  <c r="AC218" i="2"/>
  <c r="F68" i="47"/>
  <c r="AC249" i="2"/>
  <c r="G218" i="2"/>
  <c r="H188" i="2"/>
  <c r="AF8" i="2"/>
  <c r="J98" i="2"/>
  <c r="AG98" i="2"/>
  <c r="AD188" i="2"/>
  <c r="F218" i="2"/>
  <c r="F247" i="44"/>
  <c r="F281" i="44" s="1"/>
  <c r="F97" i="44"/>
  <c r="F127" i="44" s="1"/>
  <c r="F157" i="44" s="1"/>
  <c r="I35" i="54"/>
  <c r="J5" i="54"/>
  <c r="G67" i="44"/>
  <c r="H39" i="44"/>
  <c r="I8" i="2"/>
  <c r="E272" i="2" l="1"/>
  <c r="E303" i="2"/>
  <c r="E28" i="41" s="1"/>
  <c r="E273" i="2"/>
  <c r="E304" i="2"/>
  <c r="E29" i="41" s="1"/>
  <c r="AC271" i="2"/>
  <c r="AC302" i="2"/>
  <c r="AC287" i="2"/>
  <c r="AC273" i="2"/>
  <c r="AC304" i="2"/>
  <c r="AC272" i="2"/>
  <c r="AC303" i="2"/>
  <c r="AC288" i="2"/>
  <c r="E288" i="2"/>
  <c r="E13" i="41" s="1"/>
  <c r="E295" i="2"/>
  <c r="E20" i="41" s="1"/>
  <c r="G240" i="2"/>
  <c r="G271" i="2" s="1"/>
  <c r="G236" i="2"/>
  <c r="G213" i="2"/>
  <c r="G219" i="2"/>
  <c r="AE221" i="2"/>
  <c r="AE229" i="2"/>
  <c r="AE237" i="2"/>
  <c r="AE226" i="2"/>
  <c r="AE234" i="2"/>
  <c r="AE242" i="2"/>
  <c r="AE223" i="2"/>
  <c r="AE231" i="2"/>
  <c r="AE239" i="2"/>
  <c r="AE220" i="2"/>
  <c r="AE228" i="2"/>
  <c r="AE236" i="2"/>
  <c r="AE225" i="2"/>
  <c r="AE233" i="2"/>
  <c r="AE241" i="2"/>
  <c r="AE222" i="2"/>
  <c r="AE230" i="2"/>
  <c r="AE238" i="2"/>
  <c r="AE227" i="2"/>
  <c r="AE235" i="2"/>
  <c r="AE240" i="2"/>
  <c r="AE232" i="2"/>
  <c r="AE224" i="2"/>
  <c r="F235" i="2"/>
  <c r="F231" i="2"/>
  <c r="F225" i="2"/>
  <c r="F287" i="2" s="1"/>
  <c r="F12" i="41" s="1"/>
  <c r="AF123" i="2"/>
  <c r="AF188" i="2"/>
  <c r="G224" i="2"/>
  <c r="AE33" i="2"/>
  <c r="E298" i="2"/>
  <c r="E23" i="41" s="1"/>
  <c r="I183" i="2"/>
  <c r="AC213" i="2"/>
  <c r="AC219" i="2"/>
  <c r="AF93" i="2"/>
  <c r="I63" i="2"/>
  <c r="K38" i="2"/>
  <c r="AH38" i="2"/>
  <c r="G232" i="2"/>
  <c r="G239" i="2"/>
  <c r="G222" i="2"/>
  <c r="E300" i="2"/>
  <c r="E25" i="41" s="1"/>
  <c r="E297" i="2"/>
  <c r="E22" i="41" s="1"/>
  <c r="F238" i="2"/>
  <c r="F242" i="2"/>
  <c r="F304" i="2" s="1"/>
  <c r="F29" i="41" s="1"/>
  <c r="F228" i="2"/>
  <c r="E301" i="2"/>
  <c r="E26" i="41" s="1"/>
  <c r="G221" i="2"/>
  <c r="H33" i="2"/>
  <c r="E296" i="2"/>
  <c r="E21" i="41" s="1"/>
  <c r="E285" i="2"/>
  <c r="E10" i="41" s="1"/>
  <c r="G235" i="2"/>
  <c r="G231" i="2"/>
  <c r="G225" i="2"/>
  <c r="AF63" i="2"/>
  <c r="F230" i="2"/>
  <c r="F234" i="2"/>
  <c r="F220" i="2"/>
  <c r="G227" i="2"/>
  <c r="K158" i="2"/>
  <c r="AH158" i="2"/>
  <c r="AD226" i="2"/>
  <c r="AD234" i="2"/>
  <c r="AD242" i="2"/>
  <c r="AD223" i="2"/>
  <c r="AD231" i="2"/>
  <c r="AD239" i="2"/>
  <c r="AD220" i="2"/>
  <c r="AD228" i="2"/>
  <c r="AD236" i="2"/>
  <c r="AD225" i="2"/>
  <c r="AD233" i="2"/>
  <c r="AD241" i="2"/>
  <c r="AD222" i="2"/>
  <c r="AD230" i="2"/>
  <c r="AD238" i="2"/>
  <c r="AD227" i="2"/>
  <c r="AD235" i="2"/>
  <c r="AD224" i="2"/>
  <c r="AD232" i="2"/>
  <c r="AD240" i="2"/>
  <c r="AD237" i="2"/>
  <c r="AD229" i="2"/>
  <c r="AD221" i="2"/>
  <c r="E299" i="2"/>
  <c r="E24" i="41" s="1"/>
  <c r="G238" i="2"/>
  <c r="G242" i="2"/>
  <c r="G273" i="2" s="1"/>
  <c r="G220" i="2"/>
  <c r="I93" i="2"/>
  <c r="I123" i="2"/>
  <c r="E284" i="2"/>
  <c r="E9" i="41" s="1"/>
  <c r="F221" i="2"/>
  <c r="F229" i="2"/>
  <c r="F223" i="2"/>
  <c r="E294" i="2"/>
  <c r="E19" i="41" s="1"/>
  <c r="F222" i="2"/>
  <c r="AF183" i="2"/>
  <c r="I153" i="2"/>
  <c r="E283" i="2"/>
  <c r="E8" i="41" s="1"/>
  <c r="G230" i="2"/>
  <c r="G234" i="2"/>
  <c r="G223" i="2"/>
  <c r="K68" i="2"/>
  <c r="AH68" i="2"/>
  <c r="F241" i="2"/>
  <c r="F224" i="2"/>
  <c r="F226" i="2"/>
  <c r="F288" i="2" s="1"/>
  <c r="F13" i="41" s="1"/>
  <c r="G33" i="2"/>
  <c r="E291" i="2"/>
  <c r="E16" i="41" s="1"/>
  <c r="E293" i="2"/>
  <c r="E18" i="41" s="1"/>
  <c r="F232" i="2"/>
  <c r="K128" i="2"/>
  <c r="AH128" i="2"/>
  <c r="G241" i="2"/>
  <c r="G237" i="2"/>
  <c r="G226" i="2"/>
  <c r="E282" i="2"/>
  <c r="E7" i="41" s="1"/>
  <c r="E290" i="2"/>
  <c r="E15" i="41" s="1"/>
  <c r="F237" i="2"/>
  <c r="F233" i="2"/>
  <c r="F227" i="2"/>
  <c r="F239" i="2"/>
  <c r="AF153" i="2"/>
  <c r="E281" i="2"/>
  <c r="E6" i="41" s="1"/>
  <c r="E243" i="2"/>
  <c r="E305" i="2" s="1"/>
  <c r="AD33" i="2"/>
  <c r="E289" i="2"/>
  <c r="E14" i="41" s="1"/>
  <c r="E286" i="2"/>
  <c r="E11" i="41" s="1"/>
  <c r="E302" i="2"/>
  <c r="E27" i="41" s="1"/>
  <c r="E292" i="2"/>
  <c r="E17" i="41" s="1"/>
  <c r="G233" i="2"/>
  <c r="G228" i="2"/>
  <c r="G229" i="2"/>
  <c r="F240" i="2"/>
  <c r="F271" i="2" s="1"/>
  <c r="F236" i="2"/>
  <c r="F213" i="2"/>
  <c r="F219" i="2"/>
  <c r="H218" i="2"/>
  <c r="H249" i="2" s="1"/>
  <c r="H280" i="2" s="1"/>
  <c r="G68" i="47"/>
  <c r="G249" i="2"/>
  <c r="G280" i="2" s="1"/>
  <c r="AE218" i="2"/>
  <c r="I188" i="2"/>
  <c r="AG8" i="2"/>
  <c r="F249" i="2"/>
  <c r="F280" i="2" s="1"/>
  <c r="AD218" i="2"/>
  <c r="K98" i="2"/>
  <c r="AH98" i="2"/>
  <c r="G247" i="44"/>
  <c r="G281" i="44" s="1"/>
  <c r="G97" i="44"/>
  <c r="G127" i="44" s="1"/>
  <c r="G157" i="44" s="1"/>
  <c r="K5" i="54"/>
  <c r="J35" i="54"/>
  <c r="I39" i="44"/>
  <c r="H67" i="44"/>
  <c r="J8" i="2"/>
  <c r="G272" i="2" l="1"/>
  <c r="G303" i="2"/>
  <c r="G28" i="41" s="1"/>
  <c r="F272" i="2"/>
  <c r="F303" i="2"/>
  <c r="F28" i="41" s="1"/>
  <c r="F273" i="2"/>
  <c r="G304" i="2"/>
  <c r="G29" i="41" s="1"/>
  <c r="AE273" i="2"/>
  <c r="AE304" i="2"/>
  <c r="AE287" i="2"/>
  <c r="AD271" i="2"/>
  <c r="AD302" i="2"/>
  <c r="AE271" i="2"/>
  <c r="AE302" i="2"/>
  <c r="AD273" i="2"/>
  <c r="AD304" i="2"/>
  <c r="G288" i="2"/>
  <c r="G13" i="41" s="1"/>
  <c r="AD287" i="2"/>
  <c r="G287" i="2"/>
  <c r="G12" i="41" s="1"/>
  <c r="AD272" i="2"/>
  <c r="AD303" i="2"/>
  <c r="AE272" i="2"/>
  <c r="AE303" i="2"/>
  <c r="AE288" i="2"/>
  <c r="AD288" i="2"/>
  <c r="G286" i="2"/>
  <c r="G11" i="41" s="1"/>
  <c r="F302" i="2"/>
  <c r="F27" i="41" s="1"/>
  <c r="AF33" i="2"/>
  <c r="F294" i="2"/>
  <c r="F19" i="41" s="1"/>
  <c r="G292" i="2"/>
  <c r="G17" i="41" s="1"/>
  <c r="AD213" i="2"/>
  <c r="AD219" i="2"/>
  <c r="F282" i="2"/>
  <c r="F7" i="41" s="1"/>
  <c r="H227" i="2"/>
  <c r="H232" i="2"/>
  <c r="H224" i="2"/>
  <c r="H240" i="2"/>
  <c r="H271" i="2" s="1"/>
  <c r="AG123" i="2"/>
  <c r="F285" i="2"/>
  <c r="F10" i="41" s="1"/>
  <c r="L158" i="2"/>
  <c r="AI158" i="2"/>
  <c r="G293" i="2"/>
  <c r="G18" i="41" s="1"/>
  <c r="F300" i="2"/>
  <c r="F25" i="41" s="1"/>
  <c r="J63" i="2"/>
  <c r="AG183" i="2"/>
  <c r="H213" i="2"/>
  <c r="H219" i="2"/>
  <c r="H239" i="2"/>
  <c r="H222" i="2"/>
  <c r="AF224" i="2"/>
  <c r="AF232" i="2"/>
  <c r="AF240" i="2"/>
  <c r="AF221" i="2"/>
  <c r="AF229" i="2"/>
  <c r="AF237" i="2"/>
  <c r="AF226" i="2"/>
  <c r="AF234" i="2"/>
  <c r="AF242" i="2"/>
  <c r="AF223" i="2"/>
  <c r="AF231" i="2"/>
  <c r="AF239" i="2"/>
  <c r="AF220" i="2"/>
  <c r="AF228" i="2"/>
  <c r="AF236" i="2"/>
  <c r="AF225" i="2"/>
  <c r="AF233" i="2"/>
  <c r="AF241" i="2"/>
  <c r="AF222" i="2"/>
  <c r="AF230" i="2"/>
  <c r="AF238" i="2"/>
  <c r="AF235" i="2"/>
  <c r="AF227" i="2"/>
  <c r="G243" i="2"/>
  <c r="G281" i="2"/>
  <c r="G6" i="41" s="1"/>
  <c r="AG63" i="2"/>
  <c r="F296" i="2"/>
  <c r="F21" i="41" s="1"/>
  <c r="L38" i="2"/>
  <c r="AI38" i="2"/>
  <c r="H235" i="2"/>
  <c r="H231" i="2"/>
  <c r="H225" i="2"/>
  <c r="H287" i="2" s="1"/>
  <c r="H12" i="41" s="1"/>
  <c r="H236" i="2"/>
  <c r="F281" i="2"/>
  <c r="F6" i="41" s="1"/>
  <c r="F243" i="2"/>
  <c r="F305" i="2" s="1"/>
  <c r="J123" i="2"/>
  <c r="J153" i="2"/>
  <c r="L68" i="2"/>
  <c r="AI68" i="2"/>
  <c r="F284" i="2"/>
  <c r="F9" i="41" s="1"/>
  <c r="F291" i="2"/>
  <c r="F16" i="41" s="1"/>
  <c r="G300" i="2"/>
  <c r="G25" i="41" s="1"/>
  <c r="G297" i="2"/>
  <c r="G22" i="41" s="1"/>
  <c r="G284" i="2"/>
  <c r="G9" i="41" s="1"/>
  <c r="H238" i="2"/>
  <c r="H242" i="2"/>
  <c r="H228" i="2"/>
  <c r="H221" i="2"/>
  <c r="G291" i="2"/>
  <c r="G16" i="41" s="1"/>
  <c r="G290" i="2"/>
  <c r="G15" i="41" s="1"/>
  <c r="F295" i="2"/>
  <c r="F20" i="41" s="1"/>
  <c r="G285" i="2"/>
  <c r="G10" i="41" s="1"/>
  <c r="AG153" i="2"/>
  <c r="F292" i="2"/>
  <c r="F17" i="41" s="1"/>
  <c r="H230" i="2"/>
  <c r="H234" i="2"/>
  <c r="H220" i="2"/>
  <c r="G298" i="2"/>
  <c r="G23" i="41" s="1"/>
  <c r="J93" i="2"/>
  <c r="G282" i="2"/>
  <c r="G7" i="41" s="1"/>
  <c r="F297" i="2"/>
  <c r="F22" i="41" s="1"/>
  <c r="F283" i="2"/>
  <c r="F8" i="41" s="1"/>
  <c r="F290" i="2"/>
  <c r="F15" i="41" s="1"/>
  <c r="G301" i="2"/>
  <c r="G26" i="41" s="1"/>
  <c r="I33" i="2"/>
  <c r="H241" i="2"/>
  <c r="H237" i="2"/>
  <c r="H223" i="2"/>
  <c r="F293" i="2"/>
  <c r="F18" i="41" s="1"/>
  <c r="L128" i="2"/>
  <c r="AI128" i="2"/>
  <c r="AG93" i="2"/>
  <c r="G283" i="2"/>
  <c r="G8" i="41" s="1"/>
  <c r="G294" i="2"/>
  <c r="G19" i="41" s="1"/>
  <c r="F289" i="2"/>
  <c r="F14" i="41" s="1"/>
  <c r="G299" i="2"/>
  <c r="G24" i="41" s="1"/>
  <c r="AG188" i="2"/>
  <c r="F298" i="2"/>
  <c r="F23" i="41" s="1"/>
  <c r="G295" i="2"/>
  <c r="G20" i="41" s="1"/>
  <c r="F301" i="2"/>
  <c r="F26" i="41" s="1"/>
  <c r="F299" i="2"/>
  <c r="F24" i="41" s="1"/>
  <c r="F286" i="2"/>
  <c r="F11" i="41" s="1"/>
  <c r="G296" i="2"/>
  <c r="G21" i="41" s="1"/>
  <c r="J183" i="2"/>
  <c r="G289" i="2"/>
  <c r="G14" i="41" s="1"/>
  <c r="AC243" i="2"/>
  <c r="H233" i="2"/>
  <c r="H229" i="2"/>
  <c r="H226" i="2"/>
  <c r="H288" i="2" s="1"/>
  <c r="H13" i="41" s="1"/>
  <c r="AE213" i="2"/>
  <c r="AE219" i="2"/>
  <c r="G302" i="2"/>
  <c r="G27" i="41" s="1"/>
  <c r="AF218" i="2"/>
  <c r="I218" i="2"/>
  <c r="I249" i="2" s="1"/>
  <c r="I280" i="2" s="1"/>
  <c r="H68" i="47"/>
  <c r="J188" i="2"/>
  <c r="AH8" i="2"/>
  <c r="AD249" i="2"/>
  <c r="AE249" i="2"/>
  <c r="L98" i="2"/>
  <c r="AI98" i="2"/>
  <c r="AF249" i="2"/>
  <c r="H247" i="44"/>
  <c r="H281" i="44" s="1"/>
  <c r="H97" i="44"/>
  <c r="H127" i="44" s="1"/>
  <c r="H157" i="44" s="1"/>
  <c r="L5" i="54"/>
  <c r="K35" i="54"/>
  <c r="J39" i="44"/>
  <c r="I67" i="44"/>
  <c r="K8" i="2"/>
  <c r="H272" i="2" l="1"/>
  <c r="H303" i="2"/>
  <c r="H28" i="41" s="1"/>
  <c r="H273" i="2"/>
  <c r="H304" i="2"/>
  <c r="H29" i="41" s="1"/>
  <c r="AF271" i="2"/>
  <c r="AF302" i="2"/>
  <c r="AF273" i="2"/>
  <c r="AF304" i="2"/>
  <c r="AH63" i="2"/>
  <c r="AF287" i="2"/>
  <c r="AF272" i="2"/>
  <c r="AF303" i="2"/>
  <c r="AF288" i="2"/>
  <c r="AG227" i="2"/>
  <c r="AG235" i="2"/>
  <c r="AG224" i="2"/>
  <c r="AG232" i="2"/>
  <c r="AG240" i="2"/>
  <c r="AG221" i="2"/>
  <c r="AG229" i="2"/>
  <c r="AG237" i="2"/>
  <c r="AG226" i="2"/>
  <c r="AG234" i="2"/>
  <c r="AG242" i="2"/>
  <c r="AG223" i="2"/>
  <c r="AG231" i="2"/>
  <c r="AG239" i="2"/>
  <c r="AG220" i="2"/>
  <c r="AG228" i="2"/>
  <c r="AG236" i="2"/>
  <c r="AG225" i="2"/>
  <c r="AG233" i="2"/>
  <c r="AG241" i="2"/>
  <c r="AG222" i="2"/>
  <c r="AG238" i="2"/>
  <c r="AG230" i="2"/>
  <c r="M68" i="2"/>
  <c r="AJ68" i="2"/>
  <c r="AE243" i="2"/>
  <c r="I230" i="2"/>
  <c r="I234" i="2"/>
  <c r="I223" i="2"/>
  <c r="H299" i="2"/>
  <c r="H24" i="41" s="1"/>
  <c r="H282" i="2"/>
  <c r="H7" i="41" s="1"/>
  <c r="H283" i="2"/>
  <c r="H8" i="41" s="1"/>
  <c r="H300" i="2"/>
  <c r="H25" i="41" s="1"/>
  <c r="K93" i="2"/>
  <c r="H297" i="2"/>
  <c r="H22" i="41" s="1"/>
  <c r="AF213" i="2"/>
  <c r="AF219" i="2"/>
  <c r="H301" i="2"/>
  <c r="H26" i="41" s="1"/>
  <c r="H289" i="2"/>
  <c r="H14" i="41" s="1"/>
  <c r="AH188" i="2"/>
  <c r="K123" i="2"/>
  <c r="I238" i="2"/>
  <c r="I237" i="2"/>
  <c r="I226" i="2"/>
  <c r="I288" i="2" s="1"/>
  <c r="I13" i="41" s="1"/>
  <c r="M128" i="2"/>
  <c r="AJ128" i="2"/>
  <c r="AH93" i="2"/>
  <c r="AG33" i="2"/>
  <c r="M158" i="2"/>
  <c r="AJ158" i="2"/>
  <c r="H302" i="2"/>
  <c r="H27" i="41" s="1"/>
  <c r="J33" i="2"/>
  <c r="I241" i="2"/>
  <c r="I240" i="2"/>
  <c r="I271" i="2" s="1"/>
  <c r="I229" i="2"/>
  <c r="K153" i="2"/>
  <c r="H296" i="2"/>
  <c r="H21" i="41" s="1"/>
  <c r="H298" i="2"/>
  <c r="H23" i="41" s="1"/>
  <c r="H281" i="2"/>
  <c r="H6" i="41" s="1"/>
  <c r="H243" i="2"/>
  <c r="H305" i="2" s="1"/>
  <c r="I222" i="2"/>
  <c r="I233" i="2"/>
  <c r="I232" i="2"/>
  <c r="I221" i="2"/>
  <c r="M38" i="2"/>
  <c r="AJ38" i="2"/>
  <c r="G305" i="2"/>
  <c r="AH153" i="2"/>
  <c r="I242" i="2"/>
  <c r="H291" i="2"/>
  <c r="H16" i="41" s="1"/>
  <c r="AH123" i="2"/>
  <c r="I236" i="2"/>
  <c r="I235" i="2"/>
  <c r="I224" i="2"/>
  <c r="H292" i="2"/>
  <c r="H17" i="41" s="1"/>
  <c r="H290" i="2"/>
  <c r="H15" i="41" s="1"/>
  <c r="K183" i="2"/>
  <c r="H286" i="2"/>
  <c r="H11" i="41" s="1"/>
  <c r="AH183" i="2"/>
  <c r="I239" i="2"/>
  <c r="I225" i="2"/>
  <c r="I287" i="2" s="1"/>
  <c r="I12" i="41" s="1"/>
  <c r="I227" i="2"/>
  <c r="I220" i="2"/>
  <c r="K63" i="2"/>
  <c r="H295" i="2"/>
  <c r="H20" i="41" s="1"/>
  <c r="I231" i="2"/>
  <c r="I228" i="2"/>
  <c r="I213" i="2"/>
  <c r="I219" i="2"/>
  <c r="H285" i="2"/>
  <c r="H10" i="41" s="1"/>
  <c r="H293" i="2"/>
  <c r="H18" i="41" s="1"/>
  <c r="H284" i="2"/>
  <c r="H9" i="41" s="1"/>
  <c r="H294" i="2"/>
  <c r="H19" i="41" s="1"/>
  <c r="AD243" i="2"/>
  <c r="J218" i="2"/>
  <c r="J249" i="2" s="1"/>
  <c r="J280" i="2" s="1"/>
  <c r="AG218" i="2"/>
  <c r="I68" i="47"/>
  <c r="M98" i="2"/>
  <c r="AJ98" i="2"/>
  <c r="AG249" i="2"/>
  <c r="K188" i="2"/>
  <c r="AI8" i="2"/>
  <c r="I247" i="44"/>
  <c r="I281" i="44" s="1"/>
  <c r="I97" i="44"/>
  <c r="I127" i="44" s="1"/>
  <c r="I157" i="44" s="1"/>
  <c r="M5" i="54"/>
  <c r="L35" i="54"/>
  <c r="K39" i="44"/>
  <c r="J67" i="44"/>
  <c r="L8" i="2"/>
  <c r="I272" i="2" l="1"/>
  <c r="I303" i="2"/>
  <c r="I28" i="41" s="1"/>
  <c r="I273" i="2"/>
  <c r="I304" i="2"/>
  <c r="I29" i="41" s="1"/>
  <c r="AG271" i="2"/>
  <c r="AG302" i="2"/>
  <c r="AG273" i="2"/>
  <c r="AG304" i="2"/>
  <c r="AG287" i="2"/>
  <c r="AG272" i="2"/>
  <c r="AG303" i="2"/>
  <c r="AG288" i="2"/>
  <c r="I243" i="2"/>
  <c r="I305" i="2" s="1"/>
  <c r="I281" i="2"/>
  <c r="I6" i="41" s="1"/>
  <c r="I294" i="2"/>
  <c r="I19" i="41" s="1"/>
  <c r="AI188" i="2"/>
  <c r="I289" i="2"/>
  <c r="I14" i="41" s="1"/>
  <c r="L183" i="2"/>
  <c r="J236" i="2"/>
  <c r="J229" i="2"/>
  <c r="J221" i="2"/>
  <c r="AI183" i="2"/>
  <c r="I299" i="2"/>
  <c r="I24" i="41" s="1"/>
  <c r="I295" i="2"/>
  <c r="I20" i="41" s="1"/>
  <c r="K33" i="2"/>
  <c r="I302" i="2"/>
  <c r="I27" i="41" s="1"/>
  <c r="I300" i="2"/>
  <c r="I25" i="41" s="1"/>
  <c r="J239" i="2"/>
  <c r="J235" i="2"/>
  <c r="J224" i="2"/>
  <c r="I292" i="2"/>
  <c r="I17" i="41" s="1"/>
  <c r="I291" i="2"/>
  <c r="I16" i="41" s="1"/>
  <c r="J226" i="2"/>
  <c r="J288" i="2" s="1"/>
  <c r="J13" i="41" s="1"/>
  <c r="I290" i="2"/>
  <c r="I15" i="41" s="1"/>
  <c r="I286" i="2"/>
  <c r="I11" i="41" s="1"/>
  <c r="L153" i="2"/>
  <c r="J231" i="2"/>
  <c r="J238" i="2"/>
  <c r="J227" i="2"/>
  <c r="AI153" i="2"/>
  <c r="AH33" i="2"/>
  <c r="J232" i="2"/>
  <c r="I284" i="2"/>
  <c r="I9" i="41" s="1"/>
  <c r="J242" i="2"/>
  <c r="J230" i="2"/>
  <c r="J213" i="2"/>
  <c r="J219" i="2"/>
  <c r="I296" i="2"/>
  <c r="I21" i="41" s="1"/>
  <c r="AI93" i="2"/>
  <c r="I293" i="2"/>
  <c r="I18" i="41" s="1"/>
  <c r="I301" i="2"/>
  <c r="I26" i="41" s="1"/>
  <c r="I297" i="2"/>
  <c r="I22" i="41" s="1"/>
  <c r="N38" i="2"/>
  <c r="AK38" i="2"/>
  <c r="N128" i="2"/>
  <c r="AK128" i="2"/>
  <c r="J234" i="2"/>
  <c r="J228" i="2"/>
  <c r="J222" i="2"/>
  <c r="L93" i="2"/>
  <c r="I282" i="2"/>
  <c r="I7" i="41" s="1"/>
  <c r="L63" i="2"/>
  <c r="I283" i="2"/>
  <c r="I8" i="41" s="1"/>
  <c r="J233" i="2"/>
  <c r="J237" i="2"/>
  <c r="J220" i="2"/>
  <c r="AH222" i="2"/>
  <c r="AH230" i="2"/>
  <c r="AH238" i="2"/>
  <c r="AH227" i="2"/>
  <c r="AH235" i="2"/>
  <c r="AH224" i="2"/>
  <c r="AH232" i="2"/>
  <c r="AH240" i="2"/>
  <c r="AH221" i="2"/>
  <c r="AH229" i="2"/>
  <c r="AH237" i="2"/>
  <c r="AH226" i="2"/>
  <c r="AH234" i="2"/>
  <c r="AH242" i="2"/>
  <c r="AH223" i="2"/>
  <c r="AH231" i="2"/>
  <c r="AH239" i="2"/>
  <c r="AH220" i="2"/>
  <c r="AH228" i="2"/>
  <c r="AH236" i="2"/>
  <c r="AH225" i="2"/>
  <c r="AH241" i="2"/>
  <c r="AH233" i="2"/>
  <c r="L123" i="2"/>
  <c r="I285" i="2"/>
  <c r="I10" i="41" s="1"/>
  <c r="J225" i="2"/>
  <c r="J287" i="2" s="1"/>
  <c r="J12" i="41" s="1"/>
  <c r="I298" i="2"/>
  <c r="I23" i="41" s="1"/>
  <c r="AI63" i="2"/>
  <c r="N158" i="2"/>
  <c r="AK158" i="2"/>
  <c r="J241" i="2"/>
  <c r="J240" i="2"/>
  <c r="J271" i="2" s="1"/>
  <c r="J223" i="2"/>
  <c r="AF243" i="2"/>
  <c r="AI123" i="2"/>
  <c r="N68" i="2"/>
  <c r="AK68" i="2"/>
  <c r="AG213" i="2"/>
  <c r="AG219" i="2"/>
  <c r="AH218" i="2"/>
  <c r="AB280" i="2"/>
  <c r="D311" i="2"/>
  <c r="H311" i="2" s="1"/>
  <c r="L311" i="2" s="1"/>
  <c r="P311" i="2" s="1"/>
  <c r="T311" i="2" s="1"/>
  <c r="X311" i="2" s="1"/>
  <c r="AB311" i="2" s="1"/>
  <c r="K218" i="2"/>
  <c r="K249" i="2" s="1"/>
  <c r="K280" i="2" s="1"/>
  <c r="J68" i="47"/>
  <c r="L188" i="2"/>
  <c r="AJ8" i="2"/>
  <c r="AH249" i="2"/>
  <c r="N98" i="2"/>
  <c r="AK98" i="2"/>
  <c r="AC280" i="2"/>
  <c r="J247" i="44"/>
  <c r="J281" i="44" s="1"/>
  <c r="J97" i="44"/>
  <c r="J127" i="44" s="1"/>
  <c r="J157" i="44" s="1"/>
  <c r="N5" i="54"/>
  <c r="M35" i="54"/>
  <c r="L39" i="44"/>
  <c r="K67" i="44"/>
  <c r="M8" i="2"/>
  <c r="AI218" i="2" l="1"/>
  <c r="J272" i="2"/>
  <c r="J303" i="2"/>
  <c r="J28" i="41" s="1"/>
  <c r="J273" i="2"/>
  <c r="J304" i="2"/>
  <c r="J29" i="41" s="1"/>
  <c r="AH271" i="2"/>
  <c r="AH302" i="2"/>
  <c r="AH273" i="2"/>
  <c r="AH304" i="2"/>
  <c r="AH287" i="2"/>
  <c r="AH272" i="2"/>
  <c r="AH303" i="2"/>
  <c r="AH288" i="2"/>
  <c r="K221" i="2"/>
  <c r="AI33" i="2"/>
  <c r="AJ153" i="2"/>
  <c r="K242" i="2"/>
  <c r="K230" i="2"/>
  <c r="K224" i="2"/>
  <c r="J286" i="2"/>
  <c r="J11" i="41" s="1"/>
  <c r="AG243" i="2"/>
  <c r="J302" i="2"/>
  <c r="J27" i="41" s="1"/>
  <c r="AH213" i="2"/>
  <c r="AH219" i="2"/>
  <c r="J295" i="2"/>
  <c r="J20" i="41" s="1"/>
  <c r="AJ183" i="2"/>
  <c r="L33" i="2"/>
  <c r="J292" i="2"/>
  <c r="J17" i="41" s="1"/>
  <c r="J289" i="2"/>
  <c r="J14" i="41" s="1"/>
  <c r="J297" i="2"/>
  <c r="J22" i="41" s="1"/>
  <c r="J283" i="2"/>
  <c r="J8" i="41" s="1"/>
  <c r="K234" i="2"/>
  <c r="K228" i="2"/>
  <c r="K227" i="2"/>
  <c r="J299" i="2"/>
  <c r="J24" i="41" s="1"/>
  <c r="O128" i="2"/>
  <c r="AL128" i="2"/>
  <c r="M63" i="2"/>
  <c r="K237" i="2"/>
  <c r="K241" i="2"/>
  <c r="K213" i="2"/>
  <c r="K219" i="2"/>
  <c r="K231" i="2"/>
  <c r="AJ188" i="2"/>
  <c r="O68" i="2"/>
  <c r="AL68" i="2"/>
  <c r="J284" i="2"/>
  <c r="J9" i="41" s="1"/>
  <c r="J300" i="2"/>
  <c r="J25" i="41" s="1"/>
  <c r="J301" i="2"/>
  <c r="J26" i="41" s="1"/>
  <c r="J291" i="2"/>
  <c r="J16" i="41" s="1"/>
  <c r="K240" i="2"/>
  <c r="K271" i="2" s="1"/>
  <c r="K233" i="2"/>
  <c r="K222" i="2"/>
  <c r="O38" i="2"/>
  <c r="AL38" i="2"/>
  <c r="AJ123" i="2"/>
  <c r="K232" i="2"/>
  <c r="K223" i="2"/>
  <c r="K225" i="2"/>
  <c r="K287" i="2" s="1"/>
  <c r="K12" i="41" s="1"/>
  <c r="J285" i="2"/>
  <c r="J10" i="41" s="1"/>
  <c r="K238" i="2"/>
  <c r="M93" i="2"/>
  <c r="M183" i="2"/>
  <c r="AJ93" i="2"/>
  <c r="J282" i="2"/>
  <c r="J7" i="41" s="1"/>
  <c r="M123" i="2"/>
  <c r="J290" i="2"/>
  <c r="J15" i="41" s="1"/>
  <c r="M153" i="2"/>
  <c r="J294" i="2"/>
  <c r="J19" i="41" s="1"/>
  <c r="J293" i="2"/>
  <c r="J18" i="41" s="1"/>
  <c r="J298" i="2"/>
  <c r="J23" i="41" s="1"/>
  <c r="K236" i="2"/>
  <c r="K235" i="2"/>
  <c r="K226" i="2"/>
  <c r="K288" i="2" s="1"/>
  <c r="K13" i="41" s="1"/>
  <c r="AI225" i="2"/>
  <c r="AI233" i="2"/>
  <c r="AI241" i="2"/>
  <c r="AI222" i="2"/>
  <c r="AI230" i="2"/>
  <c r="AI238" i="2"/>
  <c r="AI227" i="2"/>
  <c r="AI235" i="2"/>
  <c r="AI224" i="2"/>
  <c r="AI232" i="2"/>
  <c r="AI240" i="2"/>
  <c r="AI221" i="2"/>
  <c r="AI229" i="2"/>
  <c r="AI237" i="2"/>
  <c r="AI226" i="2"/>
  <c r="AI234" i="2"/>
  <c r="AI242" i="2"/>
  <c r="AI223" i="2"/>
  <c r="AI231" i="2"/>
  <c r="AI239" i="2"/>
  <c r="AI228" i="2"/>
  <c r="AI220" i="2"/>
  <c r="AI236" i="2"/>
  <c r="J296" i="2"/>
  <c r="J21" i="41" s="1"/>
  <c r="O158" i="2"/>
  <c r="AL158" i="2"/>
  <c r="J243" i="2"/>
  <c r="J305" i="2" s="1"/>
  <c r="J281" i="2"/>
  <c r="J6" i="41" s="1"/>
  <c r="AJ63" i="2"/>
  <c r="K239" i="2"/>
  <c r="K220" i="2"/>
  <c r="K229" i="2"/>
  <c r="L218" i="2"/>
  <c r="L249" i="2" s="1"/>
  <c r="L280" i="2" s="1"/>
  <c r="K68" i="47"/>
  <c r="O98" i="2"/>
  <c r="AL98" i="2"/>
  <c r="AI249" i="2"/>
  <c r="M188" i="2"/>
  <c r="AK8" i="2"/>
  <c r="K247" i="44"/>
  <c r="K281" i="44" s="1"/>
  <c r="K97" i="44"/>
  <c r="K127" i="44" s="1"/>
  <c r="K157" i="44" s="1"/>
  <c r="O5" i="54"/>
  <c r="N35" i="54"/>
  <c r="M39" i="44"/>
  <c r="L67" i="44"/>
  <c r="N8" i="2"/>
  <c r="K272" i="2" l="1"/>
  <c r="K303" i="2"/>
  <c r="K28" i="41" s="1"/>
  <c r="K273" i="2"/>
  <c r="K304" i="2"/>
  <c r="K29" i="41" s="1"/>
  <c r="AI271" i="2"/>
  <c r="AI302" i="2"/>
  <c r="AI273" i="2"/>
  <c r="AI304" i="2"/>
  <c r="AI287" i="2"/>
  <c r="AK63" i="2"/>
  <c r="AI272" i="2"/>
  <c r="AI303" i="2"/>
  <c r="AI288" i="2"/>
  <c r="L233" i="2"/>
  <c r="P128" i="2"/>
  <c r="AM128" i="2"/>
  <c r="N123" i="2"/>
  <c r="K298" i="2"/>
  <c r="K23" i="41" s="1"/>
  <c r="L232" i="2"/>
  <c r="L236" i="2"/>
  <c r="L228" i="2"/>
  <c r="AK93" i="2"/>
  <c r="K296" i="2"/>
  <c r="K21" i="41" s="1"/>
  <c r="AH243" i="2"/>
  <c r="K291" i="2"/>
  <c r="K16" i="41" s="1"/>
  <c r="K300" i="2"/>
  <c r="K25" i="41" s="1"/>
  <c r="K285" i="2"/>
  <c r="K10" i="41" s="1"/>
  <c r="K302" i="2"/>
  <c r="K27" i="41" s="1"/>
  <c r="AM68" i="2"/>
  <c r="P68" i="2"/>
  <c r="N93" i="2"/>
  <c r="L235" i="2"/>
  <c r="L226" i="2"/>
  <c r="L288" i="2" s="1"/>
  <c r="L13" i="41" s="1"/>
  <c r="L220" i="2"/>
  <c r="N63" i="2"/>
  <c r="L231" i="2"/>
  <c r="L229" i="2"/>
  <c r="L221" i="2"/>
  <c r="AJ220" i="2"/>
  <c r="AJ228" i="2"/>
  <c r="AJ236" i="2"/>
  <c r="AJ225" i="2"/>
  <c r="AJ233" i="2"/>
  <c r="AJ241" i="2"/>
  <c r="AJ222" i="2"/>
  <c r="AJ230" i="2"/>
  <c r="AJ238" i="2"/>
  <c r="AJ227" i="2"/>
  <c r="AJ235" i="2"/>
  <c r="AJ224" i="2"/>
  <c r="AJ232" i="2"/>
  <c r="AJ240" i="2"/>
  <c r="AJ221" i="2"/>
  <c r="AJ229" i="2"/>
  <c r="AJ237" i="2"/>
  <c r="AJ226" i="2"/>
  <c r="AJ234" i="2"/>
  <c r="AJ242" i="2"/>
  <c r="AJ231" i="2"/>
  <c r="AJ223" i="2"/>
  <c r="AJ239" i="2"/>
  <c r="AJ33" i="2"/>
  <c r="K299" i="2"/>
  <c r="K24" i="41" s="1"/>
  <c r="AK153" i="2"/>
  <c r="P38" i="2"/>
  <c r="AM38" i="2"/>
  <c r="L225" i="2"/>
  <c r="L287" i="2" s="1"/>
  <c r="L12" i="41" s="1"/>
  <c r="K282" i="2"/>
  <c r="K7" i="41" s="1"/>
  <c r="AK183" i="2"/>
  <c r="K294" i="2"/>
  <c r="K19" i="41" s="1"/>
  <c r="L239" i="2"/>
  <c r="L238" i="2"/>
  <c r="L224" i="2"/>
  <c r="K293" i="2"/>
  <c r="K18" i="41" s="1"/>
  <c r="K289" i="2"/>
  <c r="K14" i="41" s="1"/>
  <c r="K286" i="2"/>
  <c r="K11" i="41" s="1"/>
  <c r="K283" i="2"/>
  <c r="K8" i="41" s="1"/>
  <c r="K295" i="2"/>
  <c r="K20" i="41" s="1"/>
  <c r="AK123" i="2"/>
  <c r="N153" i="2"/>
  <c r="L242" i="2"/>
  <c r="L230" i="2"/>
  <c r="L227" i="2"/>
  <c r="AK188" i="2"/>
  <c r="K301" i="2"/>
  <c r="K26" i="41" s="1"/>
  <c r="N183" i="2"/>
  <c r="M33" i="2"/>
  <c r="AI213" i="2"/>
  <c r="AI219" i="2"/>
  <c r="K284" i="2"/>
  <c r="K9" i="41" s="1"/>
  <c r="L234" i="2"/>
  <c r="L223" i="2"/>
  <c r="L213" i="2"/>
  <c r="L219" i="2"/>
  <c r="K281" i="2"/>
  <c r="K6" i="41" s="1"/>
  <c r="K243" i="2"/>
  <c r="K305" i="2" s="1"/>
  <c r="K290" i="2"/>
  <c r="K15" i="41" s="1"/>
  <c r="K292" i="2"/>
  <c r="K17" i="41" s="1"/>
  <c r="L240" i="2"/>
  <c r="L271" i="2" s="1"/>
  <c r="P158" i="2"/>
  <c r="AM158" i="2"/>
  <c r="K297" i="2"/>
  <c r="K22" i="41" s="1"/>
  <c r="L237" i="2"/>
  <c r="L241" i="2"/>
  <c r="L222" i="2"/>
  <c r="AJ218" i="2"/>
  <c r="L68" i="47"/>
  <c r="AD280" i="2"/>
  <c r="M218" i="2"/>
  <c r="N188" i="2"/>
  <c r="AL8" i="2"/>
  <c r="AF280" i="2"/>
  <c r="AJ249" i="2"/>
  <c r="AE280" i="2"/>
  <c r="P98" i="2"/>
  <c r="AM98" i="2"/>
  <c r="L247" i="44"/>
  <c r="L281" i="44" s="1"/>
  <c r="L97" i="44"/>
  <c r="L127" i="44" s="1"/>
  <c r="L157" i="44" s="1"/>
  <c r="O35" i="54"/>
  <c r="P5" i="54"/>
  <c r="M67" i="44"/>
  <c r="N39" i="44"/>
  <c r="O8" i="2"/>
  <c r="L272" i="2" l="1"/>
  <c r="L303" i="2"/>
  <c r="L28" i="41" s="1"/>
  <c r="L273" i="2"/>
  <c r="L304" i="2"/>
  <c r="L29" i="41" s="1"/>
  <c r="AJ271" i="2"/>
  <c r="AJ302" i="2"/>
  <c r="AJ273" i="2"/>
  <c r="AJ304" i="2"/>
  <c r="AJ287" i="2"/>
  <c r="AL153" i="2"/>
  <c r="AJ272" i="2"/>
  <c r="AJ303" i="2"/>
  <c r="AJ288" i="2"/>
  <c r="M223" i="2"/>
  <c r="AJ213" i="2"/>
  <c r="AJ219" i="2"/>
  <c r="O123" i="2"/>
  <c r="L296" i="2"/>
  <c r="L21" i="41" s="1"/>
  <c r="M234" i="2"/>
  <c r="M241" i="2"/>
  <c r="M224" i="2"/>
  <c r="AK223" i="2"/>
  <c r="AK231" i="2"/>
  <c r="AK239" i="2"/>
  <c r="AK220" i="2"/>
  <c r="AK228" i="2"/>
  <c r="AK236" i="2"/>
  <c r="AK225" i="2"/>
  <c r="AK233" i="2"/>
  <c r="AK241" i="2"/>
  <c r="AK222" i="2"/>
  <c r="AK230" i="2"/>
  <c r="AK238" i="2"/>
  <c r="AK227" i="2"/>
  <c r="AK235" i="2"/>
  <c r="AK224" i="2"/>
  <c r="AK232" i="2"/>
  <c r="AK240" i="2"/>
  <c r="AK221" i="2"/>
  <c r="AK229" i="2"/>
  <c r="AK237" i="2"/>
  <c r="AK234" i="2"/>
  <c r="AK226" i="2"/>
  <c r="AK242" i="2"/>
  <c r="M230" i="2"/>
  <c r="L284" i="2"/>
  <c r="L9" i="41" s="1"/>
  <c r="O183" i="2"/>
  <c r="M242" i="2"/>
  <c r="M233" i="2"/>
  <c r="M227" i="2"/>
  <c r="L289" i="2"/>
  <c r="L14" i="41" s="1"/>
  <c r="L286" i="2"/>
  <c r="L11" i="41" s="1"/>
  <c r="L283" i="2"/>
  <c r="L8" i="41" s="1"/>
  <c r="L294" i="2"/>
  <c r="L19" i="41" s="1"/>
  <c r="M237" i="2"/>
  <c r="M226" i="2"/>
  <c r="M288" i="2" s="1"/>
  <c r="M13" i="41" s="1"/>
  <c r="M213" i="2"/>
  <c r="M219" i="2"/>
  <c r="L297" i="2"/>
  <c r="L22" i="41" s="1"/>
  <c r="AL123" i="2"/>
  <c r="Q128" i="2"/>
  <c r="AN128" i="2"/>
  <c r="AL183" i="2"/>
  <c r="O153" i="2"/>
  <c r="AL188" i="2"/>
  <c r="L243" i="2"/>
  <c r="L305" i="2" s="1"/>
  <c r="L281" i="2"/>
  <c r="L6" i="41" s="1"/>
  <c r="M240" i="2"/>
  <c r="M271" i="2" s="1"/>
  <c r="M236" i="2"/>
  <c r="M222" i="2"/>
  <c r="L292" i="2"/>
  <c r="L17" i="41" s="1"/>
  <c r="L300" i="2"/>
  <c r="L25" i="41" s="1"/>
  <c r="O63" i="2"/>
  <c r="Q38" i="2"/>
  <c r="AN38" i="2"/>
  <c r="L291" i="2"/>
  <c r="L16" i="41" s="1"/>
  <c r="L295" i="2"/>
  <c r="L20" i="41" s="1"/>
  <c r="M221" i="2"/>
  <c r="L298" i="2"/>
  <c r="L23" i="41" s="1"/>
  <c r="Q158" i="2"/>
  <c r="AN158" i="2"/>
  <c r="M232" i="2"/>
  <c r="M239" i="2"/>
  <c r="M225" i="2"/>
  <c r="M287" i="2" s="1"/>
  <c r="M12" i="41" s="1"/>
  <c r="O93" i="2"/>
  <c r="L299" i="2"/>
  <c r="L24" i="41" s="1"/>
  <c r="L302" i="2"/>
  <c r="L27" i="41" s="1"/>
  <c r="M235" i="2"/>
  <c r="M231" i="2"/>
  <c r="M228" i="2"/>
  <c r="AK33" i="2"/>
  <c r="L301" i="2"/>
  <c r="L26" i="41" s="1"/>
  <c r="L293" i="2"/>
  <c r="L18" i="41" s="1"/>
  <c r="N33" i="2"/>
  <c r="L290" i="2"/>
  <c r="L15" i="41" s="1"/>
  <c r="AL93" i="2"/>
  <c r="AL63" i="2"/>
  <c r="L285" i="2"/>
  <c r="L10" i="41" s="1"/>
  <c r="AI243" i="2"/>
  <c r="M238" i="2"/>
  <c r="M229" i="2"/>
  <c r="M220" i="2"/>
  <c r="L282" i="2"/>
  <c r="L7" i="41" s="1"/>
  <c r="AN68" i="2"/>
  <c r="Q68" i="2"/>
  <c r="M68" i="47"/>
  <c r="M249" i="2"/>
  <c r="M280" i="2" s="1"/>
  <c r="AK218" i="2"/>
  <c r="N218" i="2"/>
  <c r="O188" i="2"/>
  <c r="AM8" i="2"/>
  <c r="AG280" i="2"/>
  <c r="Q98" i="2"/>
  <c r="AN98" i="2"/>
  <c r="M247" i="44"/>
  <c r="M281" i="44" s="1"/>
  <c r="M97" i="44"/>
  <c r="M127" i="44" s="1"/>
  <c r="M157" i="44" s="1"/>
  <c r="P35" i="54"/>
  <c r="Q5" i="54"/>
  <c r="N67" i="44"/>
  <c r="O39" i="44"/>
  <c r="P8" i="2"/>
  <c r="M272" i="2" l="1"/>
  <c r="M303" i="2"/>
  <c r="M28" i="41" s="1"/>
  <c r="M273" i="2"/>
  <c r="M304" i="2"/>
  <c r="M29" i="41" s="1"/>
  <c r="AK271" i="2"/>
  <c r="AK302" i="2"/>
  <c r="AK273" i="2"/>
  <c r="AK304" i="2"/>
  <c r="AK287" i="2"/>
  <c r="AK272" i="2"/>
  <c r="AK303" i="2"/>
  <c r="AK288" i="2"/>
  <c r="N240" i="2"/>
  <c r="N271" i="2" s="1"/>
  <c r="M290" i="2"/>
  <c r="M15" i="41" s="1"/>
  <c r="M284" i="2"/>
  <c r="M9" i="41" s="1"/>
  <c r="N232" i="2"/>
  <c r="N236" i="2"/>
  <c r="N222" i="2"/>
  <c r="P123" i="2"/>
  <c r="AK213" i="2"/>
  <c r="AK219" i="2"/>
  <c r="M282" i="2"/>
  <c r="M7" i="41" s="1"/>
  <c r="M301" i="2"/>
  <c r="M26" i="41" s="1"/>
  <c r="N235" i="2"/>
  <c r="N239" i="2"/>
  <c r="N225" i="2"/>
  <c r="N287" i="2" s="1"/>
  <c r="N12" i="41" s="1"/>
  <c r="AM63" i="2"/>
  <c r="M243" i="2"/>
  <c r="M305" i="2" s="1"/>
  <c r="M281" i="2"/>
  <c r="M6" i="41" s="1"/>
  <c r="M289" i="2"/>
  <c r="M14" i="41" s="1"/>
  <c r="M296" i="2"/>
  <c r="M21" i="41" s="1"/>
  <c r="AJ243" i="2"/>
  <c r="M293" i="2"/>
  <c r="M18" i="41" s="1"/>
  <c r="M298" i="2"/>
  <c r="M23" i="41" s="1"/>
  <c r="N221" i="2"/>
  <c r="N231" i="2"/>
  <c r="N228" i="2"/>
  <c r="P183" i="2"/>
  <c r="N233" i="2"/>
  <c r="R68" i="2"/>
  <c r="AO68" i="2"/>
  <c r="M291" i="2"/>
  <c r="M16" i="41" s="1"/>
  <c r="M294" i="2"/>
  <c r="M19" i="41" s="1"/>
  <c r="M283" i="2"/>
  <c r="M8" i="41" s="1"/>
  <c r="P63" i="2"/>
  <c r="N238" i="2"/>
  <c r="N242" i="2"/>
  <c r="N220" i="2"/>
  <c r="R128" i="2"/>
  <c r="AO128" i="2"/>
  <c r="M295" i="2"/>
  <c r="M20" i="41" s="1"/>
  <c r="AM93" i="2"/>
  <c r="M285" i="2"/>
  <c r="M10" i="41" s="1"/>
  <c r="M297" i="2"/>
  <c r="M22" i="41" s="1"/>
  <c r="M302" i="2"/>
  <c r="M27" i="41" s="1"/>
  <c r="N230" i="2"/>
  <c r="N234" i="2"/>
  <c r="N223" i="2"/>
  <c r="N213" i="2"/>
  <c r="N219" i="2"/>
  <c r="AM188" i="2"/>
  <c r="M300" i="2"/>
  <c r="M25" i="41" s="1"/>
  <c r="AM183" i="2"/>
  <c r="N229" i="2"/>
  <c r="N224" i="2"/>
  <c r="N226" i="2"/>
  <c r="N288" i="2" s="1"/>
  <c r="N13" i="41" s="1"/>
  <c r="P153" i="2"/>
  <c r="AM153" i="2"/>
  <c r="M292" i="2"/>
  <c r="M17" i="41" s="1"/>
  <c r="M286" i="2"/>
  <c r="M11" i="41" s="1"/>
  <c r="AM123" i="2"/>
  <c r="P93" i="2"/>
  <c r="O33" i="2"/>
  <c r="R158" i="2"/>
  <c r="AO158" i="2"/>
  <c r="AL33" i="2"/>
  <c r="R38" i="2"/>
  <c r="AO38" i="2"/>
  <c r="N237" i="2"/>
  <c r="N241" i="2"/>
  <c r="N227" i="2"/>
  <c r="AL226" i="2"/>
  <c r="AL234" i="2"/>
  <c r="AL242" i="2"/>
  <c r="AL223" i="2"/>
  <c r="AL231" i="2"/>
  <c r="AL239" i="2"/>
  <c r="AL220" i="2"/>
  <c r="AL228" i="2"/>
  <c r="AL236" i="2"/>
  <c r="AL225" i="2"/>
  <c r="AL233" i="2"/>
  <c r="AL241" i="2"/>
  <c r="AL222" i="2"/>
  <c r="AL230" i="2"/>
  <c r="AL238" i="2"/>
  <c r="AL227" i="2"/>
  <c r="AL235" i="2"/>
  <c r="AL224" i="2"/>
  <c r="AL232" i="2"/>
  <c r="AL240" i="2"/>
  <c r="AL221" i="2"/>
  <c r="AL237" i="2"/>
  <c r="AL229" i="2"/>
  <c r="M299" i="2"/>
  <c r="M24" i="41" s="1"/>
  <c r="N68" i="47"/>
  <c r="R98" i="2"/>
  <c r="AO98" i="2"/>
  <c r="N249" i="2"/>
  <c r="N280" i="2" s="1"/>
  <c r="AL218" i="2"/>
  <c r="AK249" i="2"/>
  <c r="P188" i="2"/>
  <c r="AN8" i="2"/>
  <c r="O218" i="2"/>
  <c r="AH280" i="2"/>
  <c r="N247" i="44"/>
  <c r="N281" i="44" s="1"/>
  <c r="N97" i="44"/>
  <c r="N127" i="44" s="1"/>
  <c r="N157" i="44" s="1"/>
  <c r="Q35" i="54"/>
  <c r="R5" i="54"/>
  <c r="P39" i="44"/>
  <c r="O67" i="44"/>
  <c r="Q8" i="2"/>
  <c r="N272" i="2" l="1"/>
  <c r="N303" i="2"/>
  <c r="N28" i="41" s="1"/>
  <c r="N273" i="2"/>
  <c r="N304" i="2"/>
  <c r="N29" i="41" s="1"/>
  <c r="AL273" i="2"/>
  <c r="AL304" i="2"/>
  <c r="AL287" i="2"/>
  <c r="AL271" i="2"/>
  <c r="AL302" i="2"/>
  <c r="AL272" i="2"/>
  <c r="AL303" i="2"/>
  <c r="AL288" i="2"/>
  <c r="O226" i="2"/>
  <c r="O288" i="2" s="1"/>
  <c r="O13" i="41" s="1"/>
  <c r="N298" i="2"/>
  <c r="N23" i="41" s="1"/>
  <c r="O241" i="2"/>
  <c r="O237" i="2"/>
  <c r="O229" i="2"/>
  <c r="N292" i="2"/>
  <c r="N17" i="41" s="1"/>
  <c r="N290" i="2"/>
  <c r="N15" i="41" s="1"/>
  <c r="N286" i="2"/>
  <c r="N11" i="41" s="1"/>
  <c r="O233" i="2"/>
  <c r="O227" i="2"/>
  <c r="O221" i="2"/>
  <c r="N300" i="2"/>
  <c r="N25" i="41" s="1"/>
  <c r="Q93" i="2"/>
  <c r="AN153" i="2"/>
  <c r="N301" i="2"/>
  <c r="N26" i="41" s="1"/>
  <c r="Q123" i="2"/>
  <c r="AK243" i="2"/>
  <c r="N294" i="2"/>
  <c r="N19" i="41" s="1"/>
  <c r="N299" i="2"/>
  <c r="N24" i="41" s="1"/>
  <c r="S38" i="2"/>
  <c r="AP38" i="2"/>
  <c r="O240" i="2"/>
  <c r="O271" i="2" s="1"/>
  <c r="O236" i="2"/>
  <c r="O213" i="2"/>
  <c r="O219" i="2"/>
  <c r="AM221" i="2"/>
  <c r="AM229" i="2"/>
  <c r="AM237" i="2"/>
  <c r="AM226" i="2"/>
  <c r="AM234" i="2"/>
  <c r="AM242" i="2"/>
  <c r="AM223" i="2"/>
  <c r="AM231" i="2"/>
  <c r="AM239" i="2"/>
  <c r="AM220" i="2"/>
  <c r="AM228" i="2"/>
  <c r="AM236" i="2"/>
  <c r="AM225" i="2"/>
  <c r="AM233" i="2"/>
  <c r="AM241" i="2"/>
  <c r="AM222" i="2"/>
  <c r="AM230" i="2"/>
  <c r="AM238" i="2"/>
  <c r="AM227" i="2"/>
  <c r="AM235" i="2"/>
  <c r="AM224" i="2"/>
  <c r="AM240" i="2"/>
  <c r="AM232" i="2"/>
  <c r="S68" i="2"/>
  <c r="AP68" i="2"/>
  <c r="N293" i="2"/>
  <c r="N18" i="41" s="1"/>
  <c r="O234" i="2"/>
  <c r="AN188" i="2"/>
  <c r="Q63" i="2"/>
  <c r="AL213" i="2"/>
  <c r="AL219" i="2"/>
  <c r="N289" i="2"/>
  <c r="N14" i="41" s="1"/>
  <c r="N291" i="2"/>
  <c r="N16" i="41" s="1"/>
  <c r="AN63" i="2"/>
  <c r="AN183" i="2"/>
  <c r="O232" i="2"/>
  <c r="O239" i="2"/>
  <c r="O222" i="2"/>
  <c r="N281" i="2"/>
  <c r="N6" i="41" s="1"/>
  <c r="N243" i="2"/>
  <c r="N305" i="2" s="1"/>
  <c r="Q153" i="2"/>
  <c r="N295" i="2"/>
  <c r="N20" i="41" s="1"/>
  <c r="N297" i="2"/>
  <c r="N22" i="41" s="1"/>
  <c r="N302" i="2"/>
  <c r="N27" i="41" s="1"/>
  <c r="Q183" i="2"/>
  <c r="O235" i="2"/>
  <c r="O231" i="2"/>
  <c r="O225" i="2"/>
  <c r="O287" i="2" s="1"/>
  <c r="O12" i="41" s="1"/>
  <c r="N285" i="2"/>
  <c r="N10" i="41" s="1"/>
  <c r="S128" i="2"/>
  <c r="AP128" i="2"/>
  <c r="N283" i="2"/>
  <c r="N8" i="41" s="1"/>
  <c r="AN123" i="2"/>
  <c r="S158" i="2"/>
  <c r="AP158" i="2"/>
  <c r="O238" i="2"/>
  <c r="O228" i="2"/>
  <c r="O220" i="2"/>
  <c r="AN93" i="2"/>
  <c r="N282" i="2"/>
  <c r="N7" i="41" s="1"/>
  <c r="N284" i="2"/>
  <c r="N9" i="41" s="1"/>
  <c r="O224" i="2"/>
  <c r="P33" i="2"/>
  <c r="O230" i="2"/>
  <c r="O242" i="2"/>
  <c r="O223" i="2"/>
  <c r="N296" i="2"/>
  <c r="N21" i="41" s="1"/>
  <c r="AM33" i="2"/>
  <c r="P218" i="2"/>
  <c r="P249" i="2" s="1"/>
  <c r="P280" i="2" s="1"/>
  <c r="O68" i="47"/>
  <c r="Q188" i="2"/>
  <c r="AO8" i="2"/>
  <c r="O249" i="2"/>
  <c r="O280" i="2" s="1"/>
  <c r="AM218" i="2"/>
  <c r="AL249" i="2"/>
  <c r="AI280" i="2"/>
  <c r="S98" i="2"/>
  <c r="AP98" i="2"/>
  <c r="O247" i="44"/>
  <c r="O281" i="44" s="1"/>
  <c r="O97" i="44"/>
  <c r="O127" i="44" s="1"/>
  <c r="O157" i="44" s="1"/>
  <c r="S5" i="54"/>
  <c r="R35" i="54"/>
  <c r="Q39" i="44"/>
  <c r="P67" i="44"/>
  <c r="R8" i="2"/>
  <c r="O272" i="2" l="1"/>
  <c r="O303" i="2"/>
  <c r="O28" i="41" s="1"/>
  <c r="O273" i="2"/>
  <c r="O304" i="2"/>
  <c r="O29" i="41" s="1"/>
  <c r="AM271" i="2"/>
  <c r="AM302" i="2"/>
  <c r="AM273" i="2"/>
  <c r="AM304" i="2"/>
  <c r="AM287" i="2"/>
  <c r="AO93" i="2"/>
  <c r="AM272" i="2"/>
  <c r="AM303" i="2"/>
  <c r="AM288" i="2"/>
  <c r="P239" i="2"/>
  <c r="T158" i="2"/>
  <c r="AQ158" i="2"/>
  <c r="P238" i="2"/>
  <c r="P231" i="2"/>
  <c r="P225" i="2"/>
  <c r="P287" i="2" s="1"/>
  <c r="P12" i="41" s="1"/>
  <c r="O296" i="2"/>
  <c r="O21" i="41" s="1"/>
  <c r="AM213" i="2"/>
  <c r="AM219" i="2"/>
  <c r="O302" i="2"/>
  <c r="O27" i="41" s="1"/>
  <c r="P235" i="2"/>
  <c r="O292" i="2"/>
  <c r="O17" i="41" s="1"/>
  <c r="O282" i="2"/>
  <c r="O7" i="41" s="1"/>
  <c r="R123" i="2"/>
  <c r="AO153" i="2"/>
  <c r="P230" i="2"/>
  <c r="P242" i="2"/>
  <c r="P228" i="2"/>
  <c r="P222" i="2"/>
  <c r="AN224" i="2"/>
  <c r="AN232" i="2"/>
  <c r="AN240" i="2"/>
  <c r="AN221" i="2"/>
  <c r="AN229" i="2"/>
  <c r="AN237" i="2"/>
  <c r="AN226" i="2"/>
  <c r="AN234" i="2"/>
  <c r="AN242" i="2"/>
  <c r="AN223" i="2"/>
  <c r="AN231" i="2"/>
  <c r="AN239" i="2"/>
  <c r="AN220" i="2"/>
  <c r="AN228" i="2"/>
  <c r="AN236" i="2"/>
  <c r="AN225" i="2"/>
  <c r="AN233" i="2"/>
  <c r="AN241" i="2"/>
  <c r="AN222" i="2"/>
  <c r="AN230" i="2"/>
  <c r="AN238" i="2"/>
  <c r="AN227" i="2"/>
  <c r="AN235" i="2"/>
  <c r="P241" i="2"/>
  <c r="P234" i="2"/>
  <c r="P220" i="2"/>
  <c r="T68" i="2"/>
  <c r="AQ68" i="2"/>
  <c r="R63" i="2"/>
  <c r="O283" i="2"/>
  <c r="O8" i="41" s="1"/>
  <c r="O294" i="2"/>
  <c r="O19" i="41" s="1"/>
  <c r="O293" i="2"/>
  <c r="O18" i="41" s="1"/>
  <c r="O290" i="2"/>
  <c r="O15" i="41" s="1"/>
  <c r="O284" i="2"/>
  <c r="O9" i="41" s="1"/>
  <c r="AL243" i="2"/>
  <c r="P233" i="2"/>
  <c r="P237" i="2"/>
  <c r="P223" i="2"/>
  <c r="O243" i="2"/>
  <c r="O305" i="2" s="1"/>
  <c r="O281" i="2"/>
  <c r="O6" i="41" s="1"/>
  <c r="T38" i="2"/>
  <c r="AQ38" i="2"/>
  <c r="O291" i="2"/>
  <c r="O16" i="41" s="1"/>
  <c r="AO188" i="2"/>
  <c r="T128" i="2"/>
  <c r="AQ128" i="2"/>
  <c r="O297" i="2"/>
  <c r="O22" i="41" s="1"/>
  <c r="P229" i="2"/>
  <c r="P240" i="2"/>
  <c r="P271" i="2" s="1"/>
  <c r="P226" i="2"/>
  <c r="P288" i="2" s="1"/>
  <c r="P13" i="41" s="1"/>
  <c r="O289" i="2"/>
  <c r="O14" i="41" s="1"/>
  <c r="AO63" i="2"/>
  <c r="AO123" i="2"/>
  <c r="AO183" i="2"/>
  <c r="O285" i="2"/>
  <c r="O10" i="41" s="1"/>
  <c r="O286" i="2"/>
  <c r="O11" i="41" s="1"/>
  <c r="O300" i="2"/>
  <c r="O25" i="41" s="1"/>
  <c r="R183" i="2"/>
  <c r="O301" i="2"/>
  <c r="O26" i="41" s="1"/>
  <c r="P227" i="2"/>
  <c r="P232" i="2"/>
  <c r="P221" i="2"/>
  <c r="O299" i="2"/>
  <c r="O24" i="41" s="1"/>
  <c r="R153" i="2"/>
  <c r="Q33" i="2"/>
  <c r="P236" i="2"/>
  <c r="P213" i="2"/>
  <c r="P219" i="2"/>
  <c r="P224" i="2"/>
  <c r="R93" i="2"/>
  <c r="O298" i="2"/>
  <c r="O23" i="41" s="1"/>
  <c r="O295" i="2"/>
  <c r="O20" i="41" s="1"/>
  <c r="AN33" i="2"/>
  <c r="AN218" i="2"/>
  <c r="P68" i="47"/>
  <c r="AN249" i="2"/>
  <c r="AM249" i="2"/>
  <c r="R188" i="2"/>
  <c r="AP8" i="2"/>
  <c r="T98" i="2"/>
  <c r="AQ98" i="2"/>
  <c r="Q218" i="2"/>
  <c r="AJ280" i="2"/>
  <c r="P247" i="44"/>
  <c r="P281" i="44" s="1"/>
  <c r="P97" i="44"/>
  <c r="P127" i="44" s="1"/>
  <c r="P157" i="44" s="1"/>
  <c r="T5" i="54"/>
  <c r="S35" i="54"/>
  <c r="R39" i="44"/>
  <c r="Q67" i="44"/>
  <c r="S8" i="2"/>
  <c r="P272" i="2" l="1"/>
  <c r="P303" i="2"/>
  <c r="P28" i="41" s="1"/>
  <c r="P273" i="2"/>
  <c r="P304" i="2"/>
  <c r="P29" i="41" s="1"/>
  <c r="AN271" i="2"/>
  <c r="AN302" i="2"/>
  <c r="AN273" i="2"/>
  <c r="AN304" i="2"/>
  <c r="AN287" i="2"/>
  <c r="AN272" i="2"/>
  <c r="AN303" i="2"/>
  <c r="AN288" i="2"/>
  <c r="U158" i="2"/>
  <c r="AR158" i="2"/>
  <c r="P291" i="2"/>
  <c r="P16" i="41" s="1"/>
  <c r="S153" i="2"/>
  <c r="Q230" i="2"/>
  <c r="Q234" i="2"/>
  <c r="Q220" i="2"/>
  <c r="AO227" i="2"/>
  <c r="AO235" i="2"/>
  <c r="AO224" i="2"/>
  <c r="AO232" i="2"/>
  <c r="AO240" i="2"/>
  <c r="AO221" i="2"/>
  <c r="AO229" i="2"/>
  <c r="AO237" i="2"/>
  <c r="AO226" i="2"/>
  <c r="AO234" i="2"/>
  <c r="AO242" i="2"/>
  <c r="AO223" i="2"/>
  <c r="AO231" i="2"/>
  <c r="AO239" i="2"/>
  <c r="AO220" i="2"/>
  <c r="AO228" i="2"/>
  <c r="AO236" i="2"/>
  <c r="AO225" i="2"/>
  <c r="AO233" i="2"/>
  <c r="AO241" i="2"/>
  <c r="AO230" i="2"/>
  <c r="AO222" i="2"/>
  <c r="AO238" i="2"/>
  <c r="U38" i="2"/>
  <c r="AR38" i="2"/>
  <c r="P299" i="2"/>
  <c r="P24" i="41" s="1"/>
  <c r="P296" i="2"/>
  <c r="P21" i="41" s="1"/>
  <c r="P290" i="2"/>
  <c r="P15" i="41" s="1"/>
  <c r="P297" i="2"/>
  <c r="P22" i="41" s="1"/>
  <c r="P300" i="2"/>
  <c r="P25" i="41" s="1"/>
  <c r="AO33" i="2"/>
  <c r="P289" i="2"/>
  <c r="P14" i="41" s="1"/>
  <c r="Q213" i="2"/>
  <c r="Q219" i="2"/>
  <c r="P298" i="2"/>
  <c r="P23" i="41" s="1"/>
  <c r="Q238" i="2"/>
  <c r="Q228" i="2"/>
  <c r="Q223" i="2"/>
  <c r="U128" i="2"/>
  <c r="AR128" i="2"/>
  <c r="AP183" i="2"/>
  <c r="Q241" i="2"/>
  <c r="Q237" i="2"/>
  <c r="Q226" i="2"/>
  <c r="Q288" i="2" s="1"/>
  <c r="Q13" i="41" s="1"/>
  <c r="P295" i="2"/>
  <c r="P20" i="41" s="1"/>
  <c r="Q242" i="2"/>
  <c r="P283" i="2"/>
  <c r="P8" i="41" s="1"/>
  <c r="Q233" i="2"/>
  <c r="Q240" i="2"/>
  <c r="Q271" i="2" s="1"/>
  <c r="Q229" i="2"/>
  <c r="AP63" i="2"/>
  <c r="S183" i="2"/>
  <c r="P301" i="2"/>
  <c r="P26" i="41" s="1"/>
  <c r="Q225" i="2"/>
  <c r="Q287" i="2" s="1"/>
  <c r="Q12" i="41" s="1"/>
  <c r="AP188" i="2"/>
  <c r="P286" i="2"/>
  <c r="P11" i="41" s="1"/>
  <c r="S123" i="2"/>
  <c r="Q236" i="2"/>
  <c r="Q232" i="2"/>
  <c r="Q221" i="2"/>
  <c r="S63" i="2"/>
  <c r="P292" i="2"/>
  <c r="P17" i="41" s="1"/>
  <c r="AP123" i="2"/>
  <c r="P294" i="2"/>
  <c r="P19" i="41" s="1"/>
  <c r="R33" i="2"/>
  <c r="Q239" i="2"/>
  <c r="Q235" i="2"/>
  <c r="Q224" i="2"/>
  <c r="U68" i="2"/>
  <c r="AR68" i="2"/>
  <c r="P284" i="2"/>
  <c r="P9" i="41" s="1"/>
  <c r="P243" i="2"/>
  <c r="P305" i="2" s="1"/>
  <c r="P281" i="2"/>
  <c r="P6" i="41" s="1"/>
  <c r="P302" i="2"/>
  <c r="P27" i="41" s="1"/>
  <c r="Q231" i="2"/>
  <c r="Q222" i="2"/>
  <c r="Q227" i="2"/>
  <c r="P285" i="2"/>
  <c r="P10" i="41" s="1"/>
  <c r="S93" i="2"/>
  <c r="P282" i="2"/>
  <c r="P7" i="41" s="1"/>
  <c r="AN213" i="2"/>
  <c r="AN219" i="2"/>
  <c r="AP93" i="2"/>
  <c r="AP153" i="2"/>
  <c r="AM243" i="2"/>
  <c r="P293" i="2"/>
  <c r="P18" i="41" s="1"/>
  <c r="R218" i="2"/>
  <c r="R249" i="2" s="1"/>
  <c r="R280" i="2" s="1"/>
  <c r="Q68" i="47"/>
  <c r="S188" i="2"/>
  <c r="AQ8" i="2"/>
  <c r="U98" i="2"/>
  <c r="AR98" i="2"/>
  <c r="Q249" i="2"/>
  <c r="Q280" i="2" s="1"/>
  <c r="AO218" i="2"/>
  <c r="Q247" i="44"/>
  <c r="Q281" i="44" s="1"/>
  <c r="Q97" i="44"/>
  <c r="Q127" i="44" s="1"/>
  <c r="Q157" i="44" s="1"/>
  <c r="U5" i="54"/>
  <c r="T35" i="54"/>
  <c r="S39" i="44"/>
  <c r="R67" i="44"/>
  <c r="T8" i="2"/>
  <c r="Q272" i="2" l="1"/>
  <c r="Q303" i="2"/>
  <c r="Q28" i="41" s="1"/>
  <c r="Q273" i="2"/>
  <c r="Q304" i="2"/>
  <c r="Q29" i="41" s="1"/>
  <c r="AO273" i="2"/>
  <c r="AO304" i="2"/>
  <c r="AO287" i="2"/>
  <c r="AO271" i="2"/>
  <c r="AO302" i="2"/>
  <c r="AO272" i="2"/>
  <c r="AO303" i="2"/>
  <c r="AO288" i="2"/>
  <c r="Q282" i="2"/>
  <c r="Q7" i="41" s="1"/>
  <c r="AN243" i="2"/>
  <c r="Q293" i="2"/>
  <c r="Q18" i="41" s="1"/>
  <c r="V68" i="2"/>
  <c r="AS68" i="2"/>
  <c r="Q283" i="2"/>
  <c r="Q8" i="41" s="1"/>
  <c r="R236" i="2"/>
  <c r="R232" i="2"/>
  <c r="R226" i="2"/>
  <c r="R288" i="2" s="1"/>
  <c r="R13" i="41" s="1"/>
  <c r="Q291" i="2"/>
  <c r="Q16" i="41" s="1"/>
  <c r="Q299" i="2"/>
  <c r="Q24" i="41" s="1"/>
  <c r="AP33" i="2"/>
  <c r="AQ188" i="2"/>
  <c r="R229" i="2"/>
  <c r="R235" i="2"/>
  <c r="R221" i="2"/>
  <c r="Q290" i="2"/>
  <c r="Q15" i="41" s="1"/>
  <c r="Q243" i="2"/>
  <c r="Q305" i="2" s="1"/>
  <c r="Q281" i="2"/>
  <c r="Q6" i="41" s="1"/>
  <c r="Q296" i="2"/>
  <c r="Q21" i="41" s="1"/>
  <c r="T123" i="2"/>
  <c r="Q286" i="2"/>
  <c r="Q11" i="41" s="1"/>
  <c r="Q294" i="2"/>
  <c r="Q19" i="41" s="1"/>
  <c r="R239" i="2"/>
  <c r="R238" i="2"/>
  <c r="R224" i="2"/>
  <c r="Q302" i="2"/>
  <c r="Q27" i="41" s="1"/>
  <c r="AQ123" i="2"/>
  <c r="R241" i="2"/>
  <c r="R231" i="2"/>
  <c r="R230" i="2"/>
  <c r="R227" i="2"/>
  <c r="AQ63" i="2"/>
  <c r="Q300" i="2"/>
  <c r="Q25" i="41" s="1"/>
  <c r="Q292" i="2"/>
  <c r="Q17" i="41" s="1"/>
  <c r="AQ153" i="2"/>
  <c r="R223" i="2"/>
  <c r="Q289" i="2"/>
  <c r="Q14" i="41" s="1"/>
  <c r="Q297" i="2"/>
  <c r="Q22" i="41" s="1"/>
  <c r="Q298" i="2"/>
  <c r="Q23" i="41" s="1"/>
  <c r="R242" i="2"/>
  <c r="R225" i="2"/>
  <c r="R287" i="2" s="1"/>
  <c r="R12" i="41" s="1"/>
  <c r="R213" i="2"/>
  <c r="R219" i="2"/>
  <c r="Q295" i="2"/>
  <c r="Q20" i="41" s="1"/>
  <c r="T153" i="2"/>
  <c r="V158" i="2"/>
  <c r="AS158" i="2"/>
  <c r="AQ93" i="2"/>
  <c r="Q285" i="2"/>
  <c r="Q10" i="41" s="1"/>
  <c r="T63" i="2"/>
  <c r="R234" i="2"/>
  <c r="R228" i="2"/>
  <c r="R222" i="2"/>
  <c r="S33" i="2"/>
  <c r="R240" i="2"/>
  <c r="R271" i="2" s="1"/>
  <c r="AQ183" i="2"/>
  <c r="Q284" i="2"/>
  <c r="Q9" i="41" s="1"/>
  <c r="T93" i="2"/>
  <c r="Q301" i="2"/>
  <c r="Q26" i="41" s="1"/>
  <c r="R233" i="2"/>
  <c r="R237" i="2"/>
  <c r="R220" i="2"/>
  <c r="AP222" i="2"/>
  <c r="AP230" i="2"/>
  <c r="AP238" i="2"/>
  <c r="AP227" i="2"/>
  <c r="AP235" i="2"/>
  <c r="AP224" i="2"/>
  <c r="AP232" i="2"/>
  <c r="AP240" i="2"/>
  <c r="AP221" i="2"/>
  <c r="AP229" i="2"/>
  <c r="AP237" i="2"/>
  <c r="AP226" i="2"/>
  <c r="AP234" i="2"/>
  <c r="AP242" i="2"/>
  <c r="AP223" i="2"/>
  <c r="AP231" i="2"/>
  <c r="AP239" i="2"/>
  <c r="AP220" i="2"/>
  <c r="AP228" i="2"/>
  <c r="AP236" i="2"/>
  <c r="AP233" i="2"/>
  <c r="AP225" i="2"/>
  <c r="AP241" i="2"/>
  <c r="V128" i="2"/>
  <c r="AS128" i="2"/>
  <c r="V38" i="2"/>
  <c r="AS38" i="2"/>
  <c r="AO213" i="2"/>
  <c r="AO219" i="2"/>
  <c r="T183" i="2"/>
  <c r="S218" i="2"/>
  <c r="AQ218" i="2" s="1"/>
  <c r="AP218" i="2"/>
  <c r="R68" i="47"/>
  <c r="AO249" i="2"/>
  <c r="V98" i="2"/>
  <c r="AS98" i="2"/>
  <c r="AP249" i="2"/>
  <c r="T188" i="2"/>
  <c r="AR8" i="2"/>
  <c r="AK280" i="2"/>
  <c r="R247" i="44"/>
  <c r="R281" i="44" s="1"/>
  <c r="R97" i="44"/>
  <c r="R127" i="44" s="1"/>
  <c r="R157" i="44" s="1"/>
  <c r="U35" i="54"/>
  <c r="V5" i="54"/>
  <c r="T39" i="44"/>
  <c r="S67" i="44"/>
  <c r="U8" i="2"/>
  <c r="R272" i="2" l="1"/>
  <c r="R303" i="2"/>
  <c r="R28" i="41" s="1"/>
  <c r="R273" i="2"/>
  <c r="R304" i="2"/>
  <c r="R29" i="41" s="1"/>
  <c r="AP271" i="2"/>
  <c r="AP302" i="2"/>
  <c r="AP287" i="2"/>
  <c r="AP273" i="2"/>
  <c r="AP304" i="2"/>
  <c r="AP272" i="2"/>
  <c r="AP303" i="2"/>
  <c r="AP288" i="2"/>
  <c r="S239" i="2"/>
  <c r="R284" i="2"/>
  <c r="R9" i="41" s="1"/>
  <c r="R289" i="2"/>
  <c r="R14" i="41" s="1"/>
  <c r="AR93" i="2"/>
  <c r="R283" i="2"/>
  <c r="R8" i="41" s="1"/>
  <c r="S231" i="2"/>
  <c r="S235" i="2"/>
  <c r="S221" i="2"/>
  <c r="R301" i="2"/>
  <c r="R26" i="41" s="1"/>
  <c r="AR153" i="2"/>
  <c r="S242" i="2"/>
  <c r="S238" i="2"/>
  <c r="S224" i="2"/>
  <c r="AQ33" i="2"/>
  <c r="R294" i="2"/>
  <c r="R19" i="41" s="1"/>
  <c r="R282" i="2"/>
  <c r="R7" i="41" s="1"/>
  <c r="R290" i="2"/>
  <c r="R15" i="41" s="1"/>
  <c r="U183" i="2"/>
  <c r="R281" i="2"/>
  <c r="R6" i="41" s="1"/>
  <c r="R243" i="2"/>
  <c r="R305" i="2" s="1"/>
  <c r="R292" i="2"/>
  <c r="R17" i="41" s="1"/>
  <c r="R297" i="2"/>
  <c r="R22" i="41" s="1"/>
  <c r="S234" i="2"/>
  <c r="S230" i="2"/>
  <c r="S227" i="2"/>
  <c r="W68" i="2"/>
  <c r="AT68" i="2"/>
  <c r="AR63" i="2"/>
  <c r="S220" i="2"/>
  <c r="U63" i="2"/>
  <c r="W158" i="2"/>
  <c r="AT158" i="2"/>
  <c r="R286" i="2"/>
  <c r="R11" i="41" s="1"/>
  <c r="S237" i="2"/>
  <c r="S241" i="2"/>
  <c r="S213" i="2"/>
  <c r="S219" i="2"/>
  <c r="U123" i="2"/>
  <c r="R298" i="2"/>
  <c r="R23" i="41" s="1"/>
  <c r="U93" i="2"/>
  <c r="R299" i="2"/>
  <c r="R24" i="41" s="1"/>
  <c r="R302" i="2"/>
  <c r="R27" i="41" s="1"/>
  <c r="R296" i="2"/>
  <c r="R21" i="41" s="1"/>
  <c r="AR183" i="2"/>
  <c r="R293" i="2"/>
  <c r="R18" i="41" s="1"/>
  <c r="R291" i="2"/>
  <c r="R16" i="41" s="1"/>
  <c r="S228" i="2"/>
  <c r="S233" i="2"/>
  <c r="S222" i="2"/>
  <c r="W38" i="2"/>
  <c r="AT38" i="2"/>
  <c r="R285" i="2"/>
  <c r="R10" i="41" s="1"/>
  <c r="T33" i="2"/>
  <c r="R300" i="2"/>
  <c r="R25" i="41" s="1"/>
  <c r="S240" i="2"/>
  <c r="S271" i="2" s="1"/>
  <c r="S223" i="2"/>
  <c r="S225" i="2"/>
  <c r="S287" i="2" s="1"/>
  <c r="S12" i="41" s="1"/>
  <c r="W128" i="2"/>
  <c r="AT128" i="2"/>
  <c r="S229" i="2"/>
  <c r="AO243" i="2"/>
  <c r="U153" i="2"/>
  <c r="AR188" i="2"/>
  <c r="AP213" i="2"/>
  <c r="AP219" i="2"/>
  <c r="R295" i="2"/>
  <c r="R20" i="41" s="1"/>
  <c r="S236" i="2"/>
  <c r="S232" i="2"/>
  <c r="S226" i="2"/>
  <c r="S288" i="2" s="1"/>
  <c r="S13" i="41" s="1"/>
  <c r="AQ225" i="2"/>
  <c r="AQ233" i="2"/>
  <c r="AQ241" i="2"/>
  <c r="AQ222" i="2"/>
  <c r="AQ230" i="2"/>
  <c r="AQ238" i="2"/>
  <c r="AQ227" i="2"/>
  <c r="AQ235" i="2"/>
  <c r="AQ224" i="2"/>
  <c r="AQ232" i="2"/>
  <c r="AQ240" i="2"/>
  <c r="AQ221" i="2"/>
  <c r="AQ229" i="2"/>
  <c r="AQ237" i="2"/>
  <c r="AQ226" i="2"/>
  <c r="AQ234" i="2"/>
  <c r="AQ242" i="2"/>
  <c r="AQ223" i="2"/>
  <c r="AQ231" i="2"/>
  <c r="AQ239" i="2"/>
  <c r="AQ236" i="2"/>
  <c r="AQ228" i="2"/>
  <c r="AQ220" i="2"/>
  <c r="AR123" i="2"/>
  <c r="S249" i="2"/>
  <c r="S280" i="2" s="1"/>
  <c r="T218" i="2"/>
  <c r="AR218" i="2" s="1"/>
  <c r="S68" i="47"/>
  <c r="W98" i="2"/>
  <c r="AT98" i="2"/>
  <c r="U188" i="2"/>
  <c r="AS8" i="2"/>
  <c r="AL280" i="2"/>
  <c r="AQ249" i="2"/>
  <c r="S247" i="44"/>
  <c r="S281" i="44" s="1"/>
  <c r="S97" i="44"/>
  <c r="S127" i="44" s="1"/>
  <c r="S157" i="44" s="1"/>
  <c r="W5" i="54"/>
  <c r="V35" i="54"/>
  <c r="U39" i="44"/>
  <c r="T67" i="44"/>
  <c r="V8" i="2"/>
  <c r="N38" i="4"/>
  <c r="O38" i="4"/>
  <c r="P126" i="4" s="1"/>
  <c r="S272" i="2" l="1"/>
  <c r="S303" i="2"/>
  <c r="S28" i="41" s="1"/>
  <c r="S273" i="2"/>
  <c r="S304" i="2"/>
  <c r="S29" i="41" s="1"/>
  <c r="AQ287" i="2"/>
  <c r="AQ273" i="2"/>
  <c r="AQ304" i="2"/>
  <c r="AQ271" i="2"/>
  <c r="AQ302" i="2"/>
  <c r="AQ272" i="2"/>
  <c r="AQ303" i="2"/>
  <c r="AQ288" i="2"/>
  <c r="T229" i="2"/>
  <c r="V63" i="2"/>
  <c r="S295" i="2"/>
  <c r="S20" i="41" s="1"/>
  <c r="S243" i="2"/>
  <c r="S305" i="2" s="1"/>
  <c r="S281" i="2"/>
  <c r="S6" i="41" s="1"/>
  <c r="U33" i="2"/>
  <c r="S297" i="2"/>
  <c r="S22" i="41" s="1"/>
  <c r="T231" i="2"/>
  <c r="T223" i="2"/>
  <c r="T224" i="2"/>
  <c r="S296" i="2"/>
  <c r="S21" i="41" s="1"/>
  <c r="AS188" i="2"/>
  <c r="T235" i="2"/>
  <c r="S282" i="2"/>
  <c r="S7" i="41" s="1"/>
  <c r="T242" i="2"/>
  <c r="T238" i="2"/>
  <c r="T213" i="2"/>
  <c r="T219" i="2"/>
  <c r="S285" i="2"/>
  <c r="S10" i="41" s="1"/>
  <c r="S290" i="2"/>
  <c r="S15" i="41" s="1"/>
  <c r="S293" i="2"/>
  <c r="S18" i="41" s="1"/>
  <c r="AS93" i="2"/>
  <c r="S286" i="2"/>
  <c r="S11" i="41" s="1"/>
  <c r="T230" i="2"/>
  <c r="AQ213" i="2"/>
  <c r="AQ219" i="2"/>
  <c r="T227" i="2"/>
  <c r="T241" i="2"/>
  <c r="T225" i="2"/>
  <c r="T287" i="2" s="1"/>
  <c r="T12" i="41" s="1"/>
  <c r="S291" i="2"/>
  <c r="S16" i="41" s="1"/>
  <c r="S302" i="2"/>
  <c r="S27" i="41" s="1"/>
  <c r="AS63" i="2"/>
  <c r="V183" i="2"/>
  <c r="X68" i="2"/>
  <c r="AU68" i="2"/>
  <c r="V93" i="2"/>
  <c r="S301" i="2"/>
  <c r="S26" i="41" s="1"/>
  <c r="T222" i="2"/>
  <c r="S294" i="2"/>
  <c r="S19" i="41" s="1"/>
  <c r="T237" i="2"/>
  <c r="T233" i="2"/>
  <c r="T228" i="2"/>
  <c r="V123" i="2"/>
  <c r="X38" i="2"/>
  <c r="AU38" i="2"/>
  <c r="AR33" i="2"/>
  <c r="S299" i="2"/>
  <c r="S24" i="41" s="1"/>
  <c r="X158" i="2"/>
  <c r="AU158" i="2"/>
  <c r="S289" i="2"/>
  <c r="S14" i="41" s="1"/>
  <c r="AS183" i="2"/>
  <c r="S300" i="2"/>
  <c r="S25" i="41" s="1"/>
  <c r="T221" i="2"/>
  <c r="T234" i="2"/>
  <c r="AP243" i="2"/>
  <c r="T240" i="2"/>
  <c r="T271" i="2" s="1"/>
  <c r="T236" i="2"/>
  <c r="T220" i="2"/>
  <c r="S284" i="2"/>
  <c r="S9" i="41" s="1"/>
  <c r="AS123" i="2"/>
  <c r="S283" i="2"/>
  <c r="S8" i="41" s="1"/>
  <c r="S298" i="2"/>
  <c r="S23" i="41" s="1"/>
  <c r="AS153" i="2"/>
  <c r="T239" i="2"/>
  <c r="T232" i="2"/>
  <c r="T226" i="2"/>
  <c r="T288" i="2" s="1"/>
  <c r="T13" i="41" s="1"/>
  <c r="AR220" i="2"/>
  <c r="AR228" i="2"/>
  <c r="AR236" i="2"/>
  <c r="AR225" i="2"/>
  <c r="AR233" i="2"/>
  <c r="AR241" i="2"/>
  <c r="AR222" i="2"/>
  <c r="AR230" i="2"/>
  <c r="AR238" i="2"/>
  <c r="AR227" i="2"/>
  <c r="AR235" i="2"/>
  <c r="AR224" i="2"/>
  <c r="AR232" i="2"/>
  <c r="AR240" i="2"/>
  <c r="AR221" i="2"/>
  <c r="AR229" i="2"/>
  <c r="AR237" i="2"/>
  <c r="AR226" i="2"/>
  <c r="AR234" i="2"/>
  <c r="AR242" i="2"/>
  <c r="AR239" i="2"/>
  <c r="AR231" i="2"/>
  <c r="AR223" i="2"/>
  <c r="V153" i="2"/>
  <c r="X128" i="2"/>
  <c r="AU128" i="2"/>
  <c r="S292" i="2"/>
  <c r="S17" i="41" s="1"/>
  <c r="T249" i="2"/>
  <c r="T68" i="47"/>
  <c r="AM280" i="2"/>
  <c r="X98" i="2"/>
  <c r="AU98" i="2"/>
  <c r="U218" i="2"/>
  <c r="V188" i="2"/>
  <c r="AT8" i="2"/>
  <c r="AN280" i="2"/>
  <c r="T247" i="44"/>
  <c r="T281" i="44" s="1"/>
  <c r="T97" i="44"/>
  <c r="T127" i="44" s="1"/>
  <c r="T157" i="44" s="1"/>
  <c r="W35" i="54"/>
  <c r="X5" i="54"/>
  <c r="X35" i="54" s="1"/>
  <c r="U67" i="44"/>
  <c r="V39" i="44"/>
  <c r="W8" i="2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84" i="4"/>
  <c r="AR249" i="2" l="1"/>
  <c r="T280" i="2"/>
  <c r="T272" i="2"/>
  <c r="T303" i="2"/>
  <c r="T28" i="41" s="1"/>
  <c r="T273" i="2"/>
  <c r="T304" i="2"/>
  <c r="T29" i="41" s="1"/>
  <c r="AR271" i="2"/>
  <c r="AR302" i="2"/>
  <c r="AR273" i="2"/>
  <c r="AR304" i="2"/>
  <c r="AR287" i="2"/>
  <c r="AR272" i="2"/>
  <c r="AR303" i="2"/>
  <c r="AR288" i="2"/>
  <c r="U242" i="2"/>
  <c r="U230" i="2"/>
  <c r="U221" i="2"/>
  <c r="AS223" i="2"/>
  <c r="AS231" i="2"/>
  <c r="AS239" i="2"/>
  <c r="AS220" i="2"/>
  <c r="AS251" i="2" s="1"/>
  <c r="AS228" i="2"/>
  <c r="AS236" i="2"/>
  <c r="AS225" i="2"/>
  <c r="AS256" i="2" s="1"/>
  <c r="AS233" i="2"/>
  <c r="AS241" i="2"/>
  <c r="AS222" i="2"/>
  <c r="AS230" i="2"/>
  <c r="AS238" i="2"/>
  <c r="AS227" i="2"/>
  <c r="AS235" i="2"/>
  <c r="AS224" i="2"/>
  <c r="AS232" i="2"/>
  <c r="AS240" i="2"/>
  <c r="AS221" i="2"/>
  <c r="AS229" i="2"/>
  <c r="AS237" i="2"/>
  <c r="AS242" i="2"/>
  <c r="AS234" i="2"/>
  <c r="AS226" i="2"/>
  <c r="T298" i="2"/>
  <c r="T23" i="41" s="1"/>
  <c r="T283" i="2"/>
  <c r="T8" i="41" s="1"/>
  <c r="AQ243" i="2"/>
  <c r="AT93" i="2"/>
  <c r="U234" i="2"/>
  <c r="U265" i="2" s="1"/>
  <c r="U226" i="2"/>
  <c r="U288" i="2" s="1"/>
  <c r="U13" i="41" s="1"/>
  <c r="U224" i="2"/>
  <c r="U255" i="2" s="1"/>
  <c r="T293" i="2"/>
  <c r="T18" i="41" s="1"/>
  <c r="T295" i="2"/>
  <c r="T20" i="41" s="1"/>
  <c r="U241" i="2"/>
  <c r="T302" i="2"/>
  <c r="T27" i="41" s="1"/>
  <c r="W63" i="2"/>
  <c r="AV38" i="2"/>
  <c r="U240" i="2"/>
  <c r="U271" i="2" s="1"/>
  <c r="U233" i="2"/>
  <c r="U213" i="2"/>
  <c r="U219" i="2"/>
  <c r="W183" i="2"/>
  <c r="T299" i="2"/>
  <c r="T24" i="41" s="1"/>
  <c r="T281" i="2"/>
  <c r="T6" i="41" s="1"/>
  <c r="T243" i="2"/>
  <c r="T305" i="2" s="1"/>
  <c r="U227" i="2"/>
  <c r="W153" i="2"/>
  <c r="T294" i="2"/>
  <c r="T19" i="41" s="1"/>
  <c r="V33" i="2"/>
  <c r="W93" i="2"/>
  <c r="U232" i="2"/>
  <c r="U236" i="2"/>
  <c r="U222" i="2"/>
  <c r="AT123" i="2"/>
  <c r="T291" i="2"/>
  <c r="T16" i="41" s="1"/>
  <c r="U237" i="2"/>
  <c r="U268" i="2" s="1"/>
  <c r="AT153" i="2"/>
  <c r="AV158" i="2"/>
  <c r="T300" i="2"/>
  <c r="T25" i="41" s="1"/>
  <c r="U228" i="2"/>
  <c r="U239" i="2"/>
  <c r="U225" i="2"/>
  <c r="U287" i="2" s="1"/>
  <c r="U12" i="41" s="1"/>
  <c r="T286" i="2"/>
  <c r="T11" i="41" s="1"/>
  <c r="T301" i="2"/>
  <c r="T26" i="41" s="1"/>
  <c r="T290" i="2"/>
  <c r="T15" i="41" s="1"/>
  <c r="AT183" i="2"/>
  <c r="AT63" i="2"/>
  <c r="T292" i="2"/>
  <c r="T17" i="41" s="1"/>
  <c r="T297" i="2"/>
  <c r="T22" i="41" s="1"/>
  <c r="U235" i="2"/>
  <c r="U266" i="2" s="1"/>
  <c r="U231" i="2"/>
  <c r="U220" i="2"/>
  <c r="AR213" i="2"/>
  <c r="AR219" i="2"/>
  <c r="AR250" i="2" s="1"/>
  <c r="T284" i="2"/>
  <c r="T9" i="41" s="1"/>
  <c r="AV98" i="2"/>
  <c r="AT188" i="2"/>
  <c r="AV128" i="2"/>
  <c r="AS33" i="2"/>
  <c r="T282" i="2"/>
  <c r="T7" i="41" s="1"/>
  <c r="T296" i="2"/>
  <c r="T21" i="41" s="1"/>
  <c r="AV68" i="2"/>
  <c r="T289" i="2"/>
  <c r="T14" i="41" s="1"/>
  <c r="W123" i="2"/>
  <c r="U238" i="2"/>
  <c r="U229" i="2"/>
  <c r="U223" i="2"/>
  <c r="U254" i="2" s="1"/>
  <c r="T285" i="2"/>
  <c r="T10" i="41" s="1"/>
  <c r="V218" i="2"/>
  <c r="V249" i="2" s="1"/>
  <c r="V280" i="2" s="1"/>
  <c r="U68" i="47"/>
  <c r="U249" i="2"/>
  <c r="U280" i="2" s="1"/>
  <c r="AS218" i="2"/>
  <c r="W188" i="2"/>
  <c r="AU8" i="2"/>
  <c r="U247" i="44"/>
  <c r="U281" i="44" s="1"/>
  <c r="U97" i="44"/>
  <c r="U127" i="44" s="1"/>
  <c r="U157" i="44" s="1"/>
  <c r="V67" i="44"/>
  <c r="W39" i="44"/>
  <c r="X8" i="2"/>
  <c r="E5" i="4"/>
  <c r="AB251" i="2"/>
  <c r="AB252" i="2"/>
  <c r="AB255" i="2"/>
  <c r="AB258" i="2"/>
  <c r="AB260" i="2"/>
  <c r="AB261" i="2"/>
  <c r="AB262" i="2"/>
  <c r="AB265" i="2"/>
  <c r="AB268" i="2"/>
  <c r="AB269" i="2"/>
  <c r="AS267" i="2"/>
  <c r="AR254" i="2"/>
  <c r="AR255" i="2"/>
  <c r="AR256" i="2"/>
  <c r="AR257" i="2"/>
  <c r="AR258" i="2"/>
  <c r="AR259" i="2"/>
  <c r="AR264" i="2"/>
  <c r="AR265" i="2"/>
  <c r="AR266" i="2"/>
  <c r="AR267" i="2"/>
  <c r="AR268" i="2"/>
  <c r="AR269" i="2"/>
  <c r="AR270" i="2"/>
  <c r="AQ250" i="2"/>
  <c r="AQ251" i="2"/>
  <c r="AQ253" i="2"/>
  <c r="AQ256" i="2"/>
  <c r="AQ258" i="2"/>
  <c r="AQ259" i="2"/>
  <c r="AQ260" i="2"/>
  <c r="AQ261" i="2"/>
  <c r="AQ266" i="2"/>
  <c r="AQ268" i="2"/>
  <c r="AQ269" i="2"/>
  <c r="AQ270" i="2"/>
  <c r="AP250" i="2"/>
  <c r="AP251" i="2"/>
  <c r="AP252" i="2"/>
  <c r="AP254" i="2"/>
  <c r="AP255" i="2"/>
  <c r="AP256" i="2"/>
  <c r="AP257" i="2"/>
  <c r="AP258" i="2"/>
  <c r="AP259" i="2"/>
  <c r="AP261" i="2"/>
  <c r="AP262" i="2"/>
  <c r="AP263" i="2"/>
  <c r="AP264" i="2"/>
  <c r="AP265" i="2"/>
  <c r="AP266" i="2"/>
  <c r="AP267" i="2"/>
  <c r="AP269" i="2"/>
  <c r="AP270" i="2"/>
  <c r="AO250" i="2"/>
  <c r="AO255" i="2"/>
  <c r="AO256" i="2"/>
  <c r="AO257" i="2"/>
  <c r="AO259" i="2"/>
  <c r="AO260" i="2"/>
  <c r="AO266" i="2"/>
  <c r="AO267" i="2"/>
  <c r="AO268" i="2"/>
  <c r="AO269" i="2"/>
  <c r="AO270" i="2"/>
  <c r="AN250" i="2"/>
  <c r="AN251" i="2"/>
  <c r="AN253" i="2"/>
  <c r="AN257" i="2"/>
  <c r="AN258" i="2"/>
  <c r="AN259" i="2"/>
  <c r="AN260" i="2"/>
  <c r="AN261" i="2"/>
  <c r="AN269" i="2"/>
  <c r="AN270" i="2"/>
  <c r="AM252" i="2"/>
  <c r="AM254" i="2"/>
  <c r="AM255" i="2"/>
  <c r="AM263" i="2"/>
  <c r="AM264" i="2"/>
  <c r="AM265" i="2"/>
  <c r="AM266" i="2"/>
  <c r="AM267" i="2"/>
  <c r="AM268" i="2"/>
  <c r="AM269" i="2"/>
  <c r="AM270" i="2"/>
  <c r="AL250" i="2"/>
  <c r="AL251" i="2"/>
  <c r="AL253" i="2"/>
  <c r="AL254" i="2"/>
  <c r="AL255" i="2"/>
  <c r="AL256" i="2"/>
  <c r="AL257" i="2"/>
  <c r="AL260" i="2"/>
  <c r="AL262" i="2"/>
  <c r="AL263" i="2"/>
  <c r="AL266" i="2"/>
  <c r="AL270" i="2"/>
  <c r="AK250" i="2"/>
  <c r="AK251" i="2"/>
  <c r="AK253" i="2"/>
  <c r="AK255" i="2"/>
  <c r="AK256" i="2"/>
  <c r="AK257" i="2"/>
  <c r="AK258" i="2"/>
  <c r="AK259" i="2"/>
  <c r="AK260" i="2"/>
  <c r="AK262" i="2"/>
  <c r="AK264" i="2"/>
  <c r="AK265" i="2"/>
  <c r="AK270" i="2"/>
  <c r="AJ252" i="2"/>
  <c r="AJ253" i="2"/>
  <c r="AJ254" i="2"/>
  <c r="AJ256" i="2"/>
  <c r="AJ257" i="2"/>
  <c r="AJ258" i="2"/>
  <c r="AJ264" i="2"/>
  <c r="AJ265" i="2"/>
  <c r="AJ267" i="2"/>
  <c r="AJ269" i="2"/>
  <c r="AI250" i="2"/>
  <c r="AI252" i="2"/>
  <c r="AI255" i="2"/>
  <c r="AI257" i="2"/>
  <c r="AI259" i="2"/>
  <c r="AI261" i="2"/>
  <c r="AI266" i="2"/>
  <c r="AI269" i="2"/>
  <c r="AI270" i="2"/>
  <c r="AH251" i="2"/>
  <c r="AH253" i="2"/>
  <c r="AH254" i="2"/>
  <c r="AH257" i="2"/>
  <c r="AH259" i="2"/>
  <c r="AH260" i="2"/>
  <c r="AH262" i="2"/>
  <c r="AH263" i="2"/>
  <c r="AH264" i="2"/>
  <c r="AH265" i="2"/>
  <c r="AH268" i="2"/>
  <c r="AH270" i="2"/>
  <c r="AG251" i="2"/>
  <c r="AG252" i="2"/>
  <c r="AG253" i="2"/>
  <c r="AG255" i="2"/>
  <c r="AG256" i="2"/>
  <c r="AG257" i="2"/>
  <c r="AG258" i="2"/>
  <c r="AG262" i="2"/>
  <c r="AG264" i="2"/>
  <c r="AG265" i="2"/>
  <c r="AG266" i="2"/>
  <c r="AG267" i="2"/>
  <c r="AG268" i="2"/>
  <c r="AG270" i="2"/>
  <c r="AF253" i="2"/>
  <c r="AF254" i="2"/>
  <c r="AF255" i="2"/>
  <c r="AF256" i="2"/>
  <c r="AF258" i="2"/>
  <c r="AF259" i="2"/>
  <c r="AF260" i="2"/>
  <c r="AF265" i="2"/>
  <c r="AF266" i="2"/>
  <c r="AF268" i="2"/>
  <c r="AF269" i="2"/>
  <c r="AE250" i="2"/>
  <c r="AE253" i="2"/>
  <c r="AE258" i="2"/>
  <c r="AE260" i="2"/>
  <c r="AE261" i="2"/>
  <c r="AE263" i="2"/>
  <c r="AE267" i="2"/>
  <c r="AE268" i="2"/>
  <c r="AE270" i="2"/>
  <c r="AD250" i="2"/>
  <c r="AD251" i="2"/>
  <c r="AD252" i="2"/>
  <c r="AD254" i="2"/>
  <c r="AD255" i="2"/>
  <c r="AD256" i="2"/>
  <c r="AD259" i="2"/>
  <c r="AD260" i="2"/>
  <c r="AD262" i="2"/>
  <c r="AD263" i="2"/>
  <c r="AD264" i="2"/>
  <c r="AD265" i="2"/>
  <c r="AD270" i="2"/>
  <c r="AC252" i="2"/>
  <c r="AC256" i="2"/>
  <c r="AC257" i="2"/>
  <c r="AC293" i="2"/>
  <c r="AC263" i="2"/>
  <c r="AC266" i="2"/>
  <c r="AC267" i="2"/>
  <c r="AC269" i="2"/>
  <c r="AC301" i="2"/>
  <c r="F251" i="2"/>
  <c r="P251" i="2"/>
  <c r="S251" i="2"/>
  <c r="S252" i="2"/>
  <c r="N257" i="2"/>
  <c r="G262" i="2"/>
  <c r="K262" i="2"/>
  <c r="K267" i="2"/>
  <c r="J267" i="2"/>
  <c r="T267" i="2"/>
  <c r="S267" i="2"/>
  <c r="O269" i="2"/>
  <c r="I250" i="2"/>
  <c r="L250" i="2"/>
  <c r="N250" i="2"/>
  <c r="P250" i="2"/>
  <c r="R250" i="2"/>
  <c r="S250" i="2"/>
  <c r="T250" i="2"/>
  <c r="E251" i="2"/>
  <c r="J251" i="2"/>
  <c r="K251" i="2"/>
  <c r="L251" i="2"/>
  <c r="M251" i="2"/>
  <c r="N251" i="2"/>
  <c r="I252" i="2"/>
  <c r="J252" i="2"/>
  <c r="L252" i="2"/>
  <c r="M252" i="2"/>
  <c r="O252" i="2"/>
  <c r="P252" i="2"/>
  <c r="Q252" i="2"/>
  <c r="R252" i="2"/>
  <c r="E254" i="2"/>
  <c r="F254" i="2"/>
  <c r="G254" i="2"/>
  <c r="H254" i="2"/>
  <c r="J254" i="2"/>
  <c r="K254" i="2"/>
  <c r="M254" i="2"/>
  <c r="N254" i="2"/>
  <c r="O254" i="2"/>
  <c r="P254" i="2"/>
  <c r="Q254" i="2"/>
  <c r="R254" i="2"/>
  <c r="E255" i="2"/>
  <c r="F255" i="2"/>
  <c r="H255" i="2"/>
  <c r="K255" i="2"/>
  <c r="L255" i="2"/>
  <c r="M255" i="2"/>
  <c r="N255" i="2"/>
  <c r="O255" i="2"/>
  <c r="Q255" i="2"/>
  <c r="R255" i="2"/>
  <c r="S255" i="2"/>
  <c r="F257" i="2"/>
  <c r="H257" i="2"/>
  <c r="J257" i="2"/>
  <c r="L257" i="2"/>
  <c r="Q257" i="2"/>
  <c r="R257" i="2"/>
  <c r="S257" i="2"/>
  <c r="T257" i="2"/>
  <c r="G258" i="2"/>
  <c r="H258" i="2"/>
  <c r="J258" i="2"/>
  <c r="L258" i="2"/>
  <c r="M258" i="2"/>
  <c r="O258" i="2"/>
  <c r="Q258" i="2"/>
  <c r="S258" i="2"/>
  <c r="T258" i="2"/>
  <c r="F262" i="2"/>
  <c r="M262" i="2"/>
  <c r="P262" i="2"/>
  <c r="Q262" i="2"/>
  <c r="R262" i="2"/>
  <c r="S262" i="2"/>
  <c r="F263" i="2"/>
  <c r="G263" i="2"/>
  <c r="H263" i="2"/>
  <c r="L263" i="2"/>
  <c r="N263" i="2"/>
  <c r="O263" i="2"/>
  <c r="Q263" i="2"/>
  <c r="R263" i="2"/>
  <c r="I264" i="2"/>
  <c r="J264" i="2"/>
  <c r="N264" i="2"/>
  <c r="R264" i="2"/>
  <c r="T264" i="2"/>
  <c r="I265" i="2"/>
  <c r="L265" i="2"/>
  <c r="M265" i="2"/>
  <c r="P265" i="2"/>
  <c r="Q265" i="2"/>
  <c r="S265" i="2"/>
  <c r="E266" i="2"/>
  <c r="J266" i="2"/>
  <c r="K266" i="2"/>
  <c r="L266" i="2"/>
  <c r="N266" i="2"/>
  <c r="P266" i="2"/>
  <c r="Q266" i="2"/>
  <c r="R266" i="2"/>
  <c r="E267" i="2"/>
  <c r="G267" i="2"/>
  <c r="H267" i="2"/>
  <c r="I267" i="2"/>
  <c r="M267" i="2"/>
  <c r="P267" i="2"/>
  <c r="Q267" i="2"/>
  <c r="R267" i="2"/>
  <c r="E268" i="2"/>
  <c r="G268" i="2"/>
  <c r="H268" i="2"/>
  <c r="J268" i="2"/>
  <c r="L268" i="2"/>
  <c r="N268" i="2"/>
  <c r="O268" i="2"/>
  <c r="P268" i="2"/>
  <c r="Q268" i="2"/>
  <c r="S268" i="2"/>
  <c r="E269" i="2"/>
  <c r="F269" i="2"/>
  <c r="I269" i="2"/>
  <c r="K269" i="2"/>
  <c r="N269" i="2"/>
  <c r="Q269" i="2"/>
  <c r="S269" i="2"/>
  <c r="M38" i="4"/>
  <c r="D52" i="4"/>
  <c r="E52" i="4"/>
  <c r="F52" i="4"/>
  <c r="G52" i="4"/>
  <c r="H52" i="4"/>
  <c r="I52" i="4"/>
  <c r="J52" i="4"/>
  <c r="K52" i="4"/>
  <c r="L52" i="4"/>
  <c r="M52" i="4"/>
  <c r="N52" i="4"/>
  <c r="D53" i="4"/>
  <c r="E53" i="4"/>
  <c r="F53" i="4"/>
  <c r="G53" i="4"/>
  <c r="H53" i="4"/>
  <c r="I53" i="4"/>
  <c r="J53" i="4"/>
  <c r="K53" i="4"/>
  <c r="L53" i="4"/>
  <c r="M53" i="4"/>
  <c r="N53" i="4"/>
  <c r="D54" i="4"/>
  <c r="E54" i="4"/>
  <c r="F54" i="4"/>
  <c r="G54" i="4"/>
  <c r="H54" i="4"/>
  <c r="I54" i="4"/>
  <c r="J54" i="4"/>
  <c r="K54" i="4"/>
  <c r="L54" i="4"/>
  <c r="M54" i="4"/>
  <c r="N54" i="4"/>
  <c r="D55" i="4"/>
  <c r="E55" i="4"/>
  <c r="F55" i="4"/>
  <c r="G55" i="4"/>
  <c r="H55" i="4"/>
  <c r="I55" i="4"/>
  <c r="J55" i="4"/>
  <c r="K55" i="4"/>
  <c r="L55" i="4"/>
  <c r="M55" i="4"/>
  <c r="N55" i="4"/>
  <c r="D56" i="4"/>
  <c r="E56" i="4"/>
  <c r="F56" i="4"/>
  <c r="G56" i="4"/>
  <c r="H56" i="4"/>
  <c r="I56" i="4"/>
  <c r="J56" i="4"/>
  <c r="K56" i="4"/>
  <c r="L56" i="4"/>
  <c r="M56" i="4"/>
  <c r="N56" i="4"/>
  <c r="D57" i="4"/>
  <c r="E57" i="4"/>
  <c r="F57" i="4"/>
  <c r="G57" i="4"/>
  <c r="H57" i="4"/>
  <c r="I57" i="4"/>
  <c r="J57" i="4"/>
  <c r="K57" i="4"/>
  <c r="L57" i="4"/>
  <c r="M57" i="4"/>
  <c r="N57" i="4"/>
  <c r="D58" i="4"/>
  <c r="E58" i="4"/>
  <c r="F58" i="4"/>
  <c r="G58" i="4"/>
  <c r="H58" i="4"/>
  <c r="I58" i="4"/>
  <c r="J58" i="4"/>
  <c r="K58" i="4"/>
  <c r="L58" i="4"/>
  <c r="M58" i="4"/>
  <c r="N58" i="4"/>
  <c r="D59" i="4"/>
  <c r="E59" i="4"/>
  <c r="F59" i="4"/>
  <c r="G59" i="4"/>
  <c r="H59" i="4"/>
  <c r="I59" i="4"/>
  <c r="J59" i="4"/>
  <c r="K59" i="4"/>
  <c r="L59" i="4"/>
  <c r="M59" i="4"/>
  <c r="N59" i="4"/>
  <c r="D60" i="4"/>
  <c r="E60" i="4"/>
  <c r="F60" i="4"/>
  <c r="G60" i="4"/>
  <c r="H60" i="4"/>
  <c r="I60" i="4"/>
  <c r="J60" i="4"/>
  <c r="K60" i="4"/>
  <c r="L60" i="4"/>
  <c r="M60" i="4"/>
  <c r="N60" i="4"/>
  <c r="D61" i="4"/>
  <c r="E61" i="4"/>
  <c r="F61" i="4"/>
  <c r="G61" i="4"/>
  <c r="H61" i="4"/>
  <c r="I61" i="4"/>
  <c r="J61" i="4"/>
  <c r="K61" i="4"/>
  <c r="L61" i="4"/>
  <c r="M61" i="4"/>
  <c r="N61" i="4"/>
  <c r="D62" i="4"/>
  <c r="E62" i="4"/>
  <c r="F62" i="4"/>
  <c r="G62" i="4"/>
  <c r="H62" i="4"/>
  <c r="I62" i="4"/>
  <c r="J62" i="4"/>
  <c r="K62" i="4"/>
  <c r="L62" i="4"/>
  <c r="M62" i="4"/>
  <c r="N62" i="4"/>
  <c r="D63" i="4"/>
  <c r="E63" i="4"/>
  <c r="F63" i="4"/>
  <c r="G63" i="4"/>
  <c r="H63" i="4"/>
  <c r="I63" i="4"/>
  <c r="J63" i="4"/>
  <c r="K63" i="4"/>
  <c r="L63" i="4"/>
  <c r="M63" i="4"/>
  <c r="N63" i="4"/>
  <c r="D64" i="4"/>
  <c r="E64" i="4"/>
  <c r="F64" i="4"/>
  <c r="G64" i="4"/>
  <c r="H64" i="4"/>
  <c r="I64" i="4"/>
  <c r="J64" i="4"/>
  <c r="K64" i="4"/>
  <c r="L64" i="4"/>
  <c r="M64" i="4"/>
  <c r="N64" i="4"/>
  <c r="D65" i="4"/>
  <c r="E65" i="4"/>
  <c r="F65" i="4"/>
  <c r="G65" i="4"/>
  <c r="H65" i="4"/>
  <c r="I65" i="4"/>
  <c r="J65" i="4"/>
  <c r="K65" i="4"/>
  <c r="L65" i="4"/>
  <c r="M65" i="4"/>
  <c r="N65" i="4"/>
  <c r="D66" i="4"/>
  <c r="E66" i="4"/>
  <c r="F66" i="4"/>
  <c r="G66" i="4"/>
  <c r="H66" i="4"/>
  <c r="I66" i="4"/>
  <c r="J66" i="4"/>
  <c r="K66" i="4"/>
  <c r="L66" i="4"/>
  <c r="M66" i="4"/>
  <c r="N66" i="4"/>
  <c r="D67" i="4"/>
  <c r="E67" i="4"/>
  <c r="F67" i="4"/>
  <c r="G67" i="4"/>
  <c r="H67" i="4"/>
  <c r="I67" i="4"/>
  <c r="J67" i="4"/>
  <c r="K67" i="4"/>
  <c r="L67" i="4"/>
  <c r="M67" i="4"/>
  <c r="N67" i="4"/>
  <c r="D68" i="4"/>
  <c r="E68" i="4"/>
  <c r="F68" i="4"/>
  <c r="G68" i="4"/>
  <c r="H68" i="4"/>
  <c r="I68" i="4"/>
  <c r="J68" i="4"/>
  <c r="K68" i="4"/>
  <c r="L68" i="4"/>
  <c r="M68" i="4"/>
  <c r="N68" i="4"/>
  <c r="D69" i="4"/>
  <c r="E69" i="4"/>
  <c r="F69" i="4"/>
  <c r="G69" i="4"/>
  <c r="H69" i="4"/>
  <c r="I69" i="4"/>
  <c r="J69" i="4"/>
  <c r="K69" i="4"/>
  <c r="L69" i="4"/>
  <c r="M69" i="4"/>
  <c r="N69" i="4"/>
  <c r="D70" i="4"/>
  <c r="E70" i="4"/>
  <c r="F70" i="4"/>
  <c r="G70" i="4"/>
  <c r="H70" i="4"/>
  <c r="I70" i="4"/>
  <c r="J70" i="4"/>
  <c r="K70" i="4"/>
  <c r="L70" i="4"/>
  <c r="M70" i="4"/>
  <c r="N70" i="4"/>
  <c r="D71" i="4"/>
  <c r="E71" i="4"/>
  <c r="F71" i="4"/>
  <c r="G71" i="4"/>
  <c r="H71" i="4"/>
  <c r="I71" i="4"/>
  <c r="J71" i="4"/>
  <c r="K71" i="4"/>
  <c r="L71" i="4"/>
  <c r="M71" i="4"/>
  <c r="N71" i="4"/>
  <c r="D72" i="4"/>
  <c r="E72" i="4"/>
  <c r="F72" i="4"/>
  <c r="G72" i="4"/>
  <c r="H72" i="4"/>
  <c r="I72" i="4"/>
  <c r="J72" i="4"/>
  <c r="K72" i="4"/>
  <c r="L72" i="4"/>
  <c r="M72" i="4"/>
  <c r="N72" i="4"/>
  <c r="D73" i="4"/>
  <c r="E73" i="4"/>
  <c r="F73" i="4"/>
  <c r="G73" i="4"/>
  <c r="H73" i="4"/>
  <c r="I73" i="4"/>
  <c r="J73" i="4"/>
  <c r="K73" i="4"/>
  <c r="L73" i="4"/>
  <c r="M73" i="4"/>
  <c r="N73" i="4"/>
  <c r="D74" i="4"/>
  <c r="E74" i="4"/>
  <c r="F74" i="4"/>
  <c r="G74" i="4"/>
  <c r="H74" i="4"/>
  <c r="I74" i="4"/>
  <c r="J74" i="4"/>
  <c r="K74" i="4"/>
  <c r="L74" i="4"/>
  <c r="M74" i="4"/>
  <c r="N74" i="4"/>
  <c r="D75" i="4"/>
  <c r="E75" i="4"/>
  <c r="F75" i="4"/>
  <c r="G75" i="4"/>
  <c r="H75" i="4"/>
  <c r="I75" i="4"/>
  <c r="J75" i="4"/>
  <c r="K75" i="4"/>
  <c r="L75" i="4"/>
  <c r="M75" i="4"/>
  <c r="N75" i="4"/>
  <c r="D76" i="4"/>
  <c r="E76" i="4"/>
  <c r="F76" i="4"/>
  <c r="G76" i="4"/>
  <c r="H76" i="4"/>
  <c r="I76" i="4"/>
  <c r="J76" i="4"/>
  <c r="K76" i="4"/>
  <c r="L76" i="4"/>
  <c r="M76" i="4"/>
  <c r="N76" i="4"/>
  <c r="D77" i="4"/>
  <c r="E77" i="4"/>
  <c r="F77" i="4"/>
  <c r="G77" i="4"/>
  <c r="H77" i="4"/>
  <c r="I77" i="4"/>
  <c r="J77" i="4"/>
  <c r="K77" i="4"/>
  <c r="L77" i="4"/>
  <c r="M77" i="4"/>
  <c r="N77" i="4"/>
  <c r="D78" i="4"/>
  <c r="E78" i="4"/>
  <c r="F78" i="4"/>
  <c r="G78" i="4"/>
  <c r="H78" i="4"/>
  <c r="I78" i="4"/>
  <c r="J78" i="4"/>
  <c r="K78" i="4"/>
  <c r="L78" i="4"/>
  <c r="M78" i="4"/>
  <c r="N78" i="4"/>
  <c r="D79" i="4"/>
  <c r="E79" i="4"/>
  <c r="F79" i="4"/>
  <c r="G79" i="4"/>
  <c r="H79" i="4"/>
  <c r="I79" i="4"/>
  <c r="J79" i="4"/>
  <c r="K79" i="4"/>
  <c r="L79" i="4"/>
  <c r="M79" i="4"/>
  <c r="N79" i="4"/>
  <c r="D80" i="4"/>
  <c r="E80" i="4"/>
  <c r="F80" i="4"/>
  <c r="G80" i="4"/>
  <c r="H80" i="4"/>
  <c r="I80" i="4"/>
  <c r="J80" i="4"/>
  <c r="K80" i="4"/>
  <c r="L80" i="4"/>
  <c r="M80" i="4"/>
  <c r="N80" i="4"/>
  <c r="D81" i="4"/>
  <c r="E81" i="4"/>
  <c r="F81" i="4"/>
  <c r="G81" i="4"/>
  <c r="H81" i="4"/>
  <c r="I81" i="4"/>
  <c r="J81" i="4"/>
  <c r="K81" i="4"/>
  <c r="L81" i="4"/>
  <c r="M81" i="4"/>
  <c r="N81" i="4"/>
  <c r="D38" i="4"/>
  <c r="D84" i="4" s="1"/>
  <c r="E38" i="4"/>
  <c r="E84" i="4" s="1"/>
  <c r="F38" i="4"/>
  <c r="G38" i="4"/>
  <c r="H38" i="4"/>
  <c r="I38" i="4"/>
  <c r="I84" i="4" s="1"/>
  <c r="J38" i="4"/>
  <c r="J84" i="4" s="1"/>
  <c r="K38" i="4"/>
  <c r="K84" i="4" s="1"/>
  <c r="L38" i="4"/>
  <c r="O126" i="4"/>
  <c r="E51" i="4"/>
  <c r="F51" i="4" s="1"/>
  <c r="G51" i="4" s="1"/>
  <c r="H51" i="4" s="1"/>
  <c r="I51" i="4" s="1"/>
  <c r="J51" i="4" s="1"/>
  <c r="K51" i="4" s="1"/>
  <c r="L51" i="4" s="1"/>
  <c r="M51" i="4" s="1"/>
  <c r="N51" i="4" s="1"/>
  <c r="O51" i="4" s="1"/>
  <c r="P51" i="4" s="1"/>
  <c r="E94" i="4"/>
  <c r="F94" i="4"/>
  <c r="G94" i="4"/>
  <c r="H94" i="4"/>
  <c r="I94" i="4"/>
  <c r="J94" i="4"/>
  <c r="K94" i="4"/>
  <c r="L94" i="4"/>
  <c r="M94" i="4"/>
  <c r="N94" i="4"/>
  <c r="E95" i="4"/>
  <c r="F95" i="4"/>
  <c r="G95" i="4"/>
  <c r="H95" i="4"/>
  <c r="I95" i="4"/>
  <c r="J95" i="4"/>
  <c r="K95" i="4"/>
  <c r="L95" i="4"/>
  <c r="M95" i="4"/>
  <c r="N95" i="4"/>
  <c r="E96" i="4"/>
  <c r="F96" i="4"/>
  <c r="G96" i="4"/>
  <c r="H96" i="4"/>
  <c r="I96" i="4"/>
  <c r="J96" i="4"/>
  <c r="K96" i="4"/>
  <c r="L96" i="4"/>
  <c r="M96" i="4"/>
  <c r="N96" i="4"/>
  <c r="E97" i="4"/>
  <c r="F97" i="4"/>
  <c r="G97" i="4"/>
  <c r="H97" i="4"/>
  <c r="I97" i="4"/>
  <c r="J97" i="4"/>
  <c r="K97" i="4"/>
  <c r="L97" i="4"/>
  <c r="M97" i="4"/>
  <c r="N97" i="4"/>
  <c r="E98" i="4"/>
  <c r="F98" i="4"/>
  <c r="G98" i="4"/>
  <c r="H98" i="4"/>
  <c r="I98" i="4"/>
  <c r="J98" i="4"/>
  <c r="K98" i="4"/>
  <c r="L98" i="4"/>
  <c r="M98" i="4"/>
  <c r="N98" i="4"/>
  <c r="E99" i="4"/>
  <c r="F99" i="4"/>
  <c r="G99" i="4"/>
  <c r="H99" i="4"/>
  <c r="I99" i="4"/>
  <c r="J99" i="4"/>
  <c r="K99" i="4"/>
  <c r="L99" i="4"/>
  <c r="M99" i="4"/>
  <c r="N99" i="4"/>
  <c r="E100" i="4"/>
  <c r="F100" i="4"/>
  <c r="G100" i="4"/>
  <c r="H100" i="4"/>
  <c r="I100" i="4"/>
  <c r="J100" i="4"/>
  <c r="K100" i="4"/>
  <c r="L100" i="4"/>
  <c r="M100" i="4"/>
  <c r="N100" i="4"/>
  <c r="E101" i="4"/>
  <c r="F101" i="4"/>
  <c r="G101" i="4"/>
  <c r="H101" i="4"/>
  <c r="I101" i="4"/>
  <c r="J101" i="4"/>
  <c r="K101" i="4"/>
  <c r="L101" i="4"/>
  <c r="M101" i="4"/>
  <c r="N101" i="4"/>
  <c r="E102" i="4"/>
  <c r="F102" i="4"/>
  <c r="G102" i="4"/>
  <c r="H102" i="4"/>
  <c r="I102" i="4"/>
  <c r="J102" i="4"/>
  <c r="K102" i="4"/>
  <c r="L102" i="4"/>
  <c r="M102" i="4"/>
  <c r="N102" i="4"/>
  <c r="E103" i="4"/>
  <c r="F103" i="4"/>
  <c r="G103" i="4"/>
  <c r="H103" i="4"/>
  <c r="I103" i="4"/>
  <c r="J103" i="4"/>
  <c r="K103" i="4"/>
  <c r="L103" i="4"/>
  <c r="M103" i="4"/>
  <c r="N103" i="4"/>
  <c r="E104" i="4"/>
  <c r="F104" i="4"/>
  <c r="G104" i="4"/>
  <c r="H104" i="4"/>
  <c r="I104" i="4"/>
  <c r="J104" i="4"/>
  <c r="K104" i="4"/>
  <c r="L104" i="4"/>
  <c r="M104" i="4"/>
  <c r="N104" i="4"/>
  <c r="E105" i="4"/>
  <c r="F105" i="4"/>
  <c r="G105" i="4"/>
  <c r="H105" i="4"/>
  <c r="I105" i="4"/>
  <c r="J105" i="4"/>
  <c r="K105" i="4"/>
  <c r="L105" i="4"/>
  <c r="M105" i="4"/>
  <c r="N105" i="4"/>
  <c r="E106" i="4"/>
  <c r="F106" i="4"/>
  <c r="G106" i="4"/>
  <c r="H106" i="4"/>
  <c r="I106" i="4"/>
  <c r="J106" i="4"/>
  <c r="K106" i="4"/>
  <c r="L106" i="4"/>
  <c r="M106" i="4"/>
  <c r="N106" i="4"/>
  <c r="E107" i="4"/>
  <c r="F107" i="4"/>
  <c r="G107" i="4"/>
  <c r="H107" i="4"/>
  <c r="I107" i="4"/>
  <c r="J107" i="4"/>
  <c r="K107" i="4"/>
  <c r="L107" i="4"/>
  <c r="M107" i="4"/>
  <c r="N107" i="4"/>
  <c r="E108" i="4"/>
  <c r="F108" i="4"/>
  <c r="G108" i="4"/>
  <c r="H108" i="4"/>
  <c r="I108" i="4"/>
  <c r="J108" i="4"/>
  <c r="K108" i="4"/>
  <c r="L108" i="4"/>
  <c r="M108" i="4"/>
  <c r="N108" i="4"/>
  <c r="E109" i="4"/>
  <c r="F109" i="4"/>
  <c r="G109" i="4"/>
  <c r="H109" i="4"/>
  <c r="I109" i="4"/>
  <c r="J109" i="4"/>
  <c r="K109" i="4"/>
  <c r="L109" i="4"/>
  <c r="M109" i="4"/>
  <c r="N109" i="4"/>
  <c r="E110" i="4"/>
  <c r="F110" i="4"/>
  <c r="G110" i="4"/>
  <c r="H110" i="4"/>
  <c r="I110" i="4"/>
  <c r="J110" i="4"/>
  <c r="K110" i="4"/>
  <c r="L110" i="4"/>
  <c r="M110" i="4"/>
  <c r="N110" i="4"/>
  <c r="E111" i="4"/>
  <c r="F111" i="4"/>
  <c r="G111" i="4"/>
  <c r="H111" i="4"/>
  <c r="I111" i="4"/>
  <c r="J111" i="4"/>
  <c r="K111" i="4"/>
  <c r="L111" i="4"/>
  <c r="M111" i="4"/>
  <c r="N111" i="4"/>
  <c r="E112" i="4"/>
  <c r="F112" i="4"/>
  <c r="G112" i="4"/>
  <c r="H112" i="4"/>
  <c r="I112" i="4"/>
  <c r="J112" i="4"/>
  <c r="K112" i="4"/>
  <c r="L112" i="4"/>
  <c r="M112" i="4"/>
  <c r="N112" i="4"/>
  <c r="E113" i="4"/>
  <c r="F113" i="4"/>
  <c r="G113" i="4"/>
  <c r="H113" i="4"/>
  <c r="I113" i="4"/>
  <c r="J113" i="4"/>
  <c r="K113" i="4"/>
  <c r="L113" i="4"/>
  <c r="M113" i="4"/>
  <c r="N113" i="4"/>
  <c r="E114" i="4"/>
  <c r="F114" i="4"/>
  <c r="G114" i="4"/>
  <c r="H114" i="4"/>
  <c r="I114" i="4"/>
  <c r="J114" i="4"/>
  <c r="K114" i="4"/>
  <c r="L114" i="4"/>
  <c r="M114" i="4"/>
  <c r="N114" i="4"/>
  <c r="E115" i="4"/>
  <c r="F115" i="4"/>
  <c r="G115" i="4"/>
  <c r="H115" i="4"/>
  <c r="I115" i="4"/>
  <c r="J115" i="4"/>
  <c r="K115" i="4"/>
  <c r="L115" i="4"/>
  <c r="M115" i="4"/>
  <c r="N115" i="4"/>
  <c r="E116" i="4"/>
  <c r="F116" i="4"/>
  <c r="G116" i="4"/>
  <c r="H116" i="4"/>
  <c r="I116" i="4"/>
  <c r="J116" i="4"/>
  <c r="K116" i="4"/>
  <c r="L116" i="4"/>
  <c r="M116" i="4"/>
  <c r="N116" i="4"/>
  <c r="E117" i="4"/>
  <c r="F117" i="4"/>
  <c r="G117" i="4"/>
  <c r="H117" i="4"/>
  <c r="I117" i="4"/>
  <c r="J117" i="4"/>
  <c r="K117" i="4"/>
  <c r="L117" i="4"/>
  <c r="M117" i="4"/>
  <c r="N117" i="4"/>
  <c r="E118" i="4"/>
  <c r="F118" i="4"/>
  <c r="G118" i="4"/>
  <c r="H118" i="4"/>
  <c r="I118" i="4"/>
  <c r="J118" i="4"/>
  <c r="K118" i="4"/>
  <c r="L118" i="4"/>
  <c r="M118" i="4"/>
  <c r="N118" i="4"/>
  <c r="E119" i="4"/>
  <c r="F119" i="4"/>
  <c r="G119" i="4"/>
  <c r="H119" i="4"/>
  <c r="I119" i="4"/>
  <c r="J119" i="4"/>
  <c r="K119" i="4"/>
  <c r="L119" i="4"/>
  <c r="M119" i="4"/>
  <c r="N119" i="4"/>
  <c r="E120" i="4"/>
  <c r="F120" i="4"/>
  <c r="G120" i="4"/>
  <c r="H120" i="4"/>
  <c r="I120" i="4"/>
  <c r="J120" i="4"/>
  <c r="K120" i="4"/>
  <c r="L120" i="4"/>
  <c r="M120" i="4"/>
  <c r="N120" i="4"/>
  <c r="E121" i="4"/>
  <c r="F121" i="4"/>
  <c r="G121" i="4"/>
  <c r="H121" i="4"/>
  <c r="I121" i="4"/>
  <c r="J121" i="4"/>
  <c r="K121" i="4"/>
  <c r="L121" i="4"/>
  <c r="M121" i="4"/>
  <c r="N121" i="4"/>
  <c r="E122" i="4"/>
  <c r="F122" i="4"/>
  <c r="G122" i="4"/>
  <c r="H122" i="4"/>
  <c r="I122" i="4"/>
  <c r="J122" i="4"/>
  <c r="K122" i="4"/>
  <c r="L122" i="4"/>
  <c r="M122" i="4"/>
  <c r="N122" i="4"/>
  <c r="E123" i="4"/>
  <c r="F123" i="4"/>
  <c r="G123" i="4"/>
  <c r="H123" i="4"/>
  <c r="I123" i="4"/>
  <c r="J123" i="4"/>
  <c r="K123" i="4"/>
  <c r="L123" i="4"/>
  <c r="M123" i="4"/>
  <c r="N123" i="4"/>
  <c r="E93" i="4"/>
  <c r="F93" i="4" s="1"/>
  <c r="G93" i="4" s="1"/>
  <c r="H93" i="4" s="1"/>
  <c r="I93" i="4" s="1"/>
  <c r="J93" i="4" s="1"/>
  <c r="K93" i="4" s="1"/>
  <c r="L93" i="4" s="1"/>
  <c r="M93" i="4" s="1"/>
  <c r="N93" i="4" s="1"/>
  <c r="O93" i="4" s="1"/>
  <c r="P93" i="4" s="1"/>
  <c r="AS262" i="2" l="1"/>
  <c r="AS255" i="2"/>
  <c r="U257" i="2"/>
  <c r="AS266" i="2"/>
  <c r="U272" i="2"/>
  <c r="U303" i="2"/>
  <c r="U28" i="41" s="1"/>
  <c r="U273" i="2"/>
  <c r="U304" i="2"/>
  <c r="U29" i="41" s="1"/>
  <c r="AS263" i="2"/>
  <c r="AS260" i="2"/>
  <c r="AS270" i="2"/>
  <c r="AS253" i="2"/>
  <c r="AS252" i="2"/>
  <c r="AS271" i="2"/>
  <c r="AS302" i="2"/>
  <c r="AS287" i="2"/>
  <c r="AS273" i="2"/>
  <c r="AS304" i="2"/>
  <c r="AS272" i="2"/>
  <c r="AS303" i="2"/>
  <c r="AS288" i="2"/>
  <c r="D22" i="49"/>
  <c r="D15" i="49"/>
  <c r="D11" i="49"/>
  <c r="D24" i="44"/>
  <c r="D11" i="44"/>
  <c r="D25" i="49"/>
  <c r="D18" i="49"/>
  <c r="D7" i="49"/>
  <c r="D21" i="44"/>
  <c r="D16" i="44"/>
  <c r="D14" i="44"/>
  <c r="D19" i="44"/>
  <c r="D10" i="49"/>
  <c r="D26" i="44"/>
  <c r="D18" i="44"/>
  <c r="D19" i="49"/>
  <c r="D24" i="49"/>
  <c r="D21" i="49"/>
  <c r="D14" i="49"/>
  <c r="D23" i="44"/>
  <c r="D8" i="49"/>
  <c r="D27" i="44"/>
  <c r="D8" i="44"/>
  <c r="D27" i="49"/>
  <c r="D17" i="49"/>
  <c r="D28" i="44"/>
  <c r="D20" i="44"/>
  <c r="D9" i="44"/>
  <c r="D23" i="49"/>
  <c r="D20" i="49"/>
  <c r="D9" i="49"/>
  <c r="D6" i="49"/>
  <c r="D25" i="44"/>
  <c r="D15" i="44"/>
  <c r="D12" i="44"/>
  <c r="D7" i="44"/>
  <c r="D26" i="49"/>
  <c r="D16" i="49"/>
  <c r="D13" i="49"/>
  <c r="D22" i="44"/>
  <c r="D17" i="44"/>
  <c r="U285" i="2"/>
  <c r="U10" i="41" s="1"/>
  <c r="V224" i="2"/>
  <c r="V237" i="2"/>
  <c r="V268" i="2" s="1"/>
  <c r="U294" i="2"/>
  <c r="U19" i="41" s="1"/>
  <c r="AS265" i="2"/>
  <c r="U291" i="2"/>
  <c r="U16" i="41" s="1"/>
  <c r="X153" i="2"/>
  <c r="V240" i="2"/>
  <c r="V271" i="2" s="1"/>
  <c r="V236" i="2"/>
  <c r="V213" i="2"/>
  <c r="V219" i="2"/>
  <c r="AU63" i="2"/>
  <c r="U243" i="2"/>
  <c r="U305" i="2" s="1"/>
  <c r="U281" i="2"/>
  <c r="U6" i="41" s="1"/>
  <c r="X63" i="2"/>
  <c r="U292" i="2"/>
  <c r="U17" i="41" s="1"/>
  <c r="V233" i="2"/>
  <c r="V232" i="2"/>
  <c r="V239" i="2"/>
  <c r="V222" i="2"/>
  <c r="V253" i="2" s="1"/>
  <c r="U282" i="2"/>
  <c r="U7" i="41" s="1"/>
  <c r="U290" i="2"/>
  <c r="U15" i="41" s="1"/>
  <c r="U296" i="2"/>
  <c r="U21" i="41" s="1"/>
  <c r="AS213" i="2"/>
  <c r="AS219" i="2"/>
  <c r="AS281" i="2" s="1"/>
  <c r="V226" i="2"/>
  <c r="V288" i="2" s="1"/>
  <c r="V13" i="41" s="1"/>
  <c r="V227" i="2"/>
  <c r="AT226" i="2"/>
  <c r="AT288" i="2" s="1"/>
  <c r="AT234" i="2"/>
  <c r="AT296" i="2" s="1"/>
  <c r="AT242" i="2"/>
  <c r="AT223" i="2"/>
  <c r="AT231" i="2"/>
  <c r="AT239" i="2"/>
  <c r="AT301" i="2" s="1"/>
  <c r="AT220" i="2"/>
  <c r="AT228" i="2"/>
  <c r="AT236" i="2"/>
  <c r="AT225" i="2"/>
  <c r="AT256" i="2" s="1"/>
  <c r="AT233" i="2"/>
  <c r="AT241" i="2"/>
  <c r="AT222" i="2"/>
  <c r="AT230" i="2"/>
  <c r="AT238" i="2"/>
  <c r="AT227" i="2"/>
  <c r="AT235" i="2"/>
  <c r="AT224" i="2"/>
  <c r="AT232" i="2"/>
  <c r="AT240" i="2"/>
  <c r="AT221" i="2"/>
  <c r="AT283" i="2" s="1"/>
  <c r="AT237" i="2"/>
  <c r="AT299" i="2" s="1"/>
  <c r="AT229" i="2"/>
  <c r="U301" i="2"/>
  <c r="U26" i="41" s="1"/>
  <c r="AU188" i="2"/>
  <c r="U300" i="2"/>
  <c r="U25" i="41" s="1"/>
  <c r="V221" i="2"/>
  <c r="V231" i="2"/>
  <c r="V262" i="2" s="1"/>
  <c r="V225" i="2"/>
  <c r="V287" i="2" s="1"/>
  <c r="V12" i="41" s="1"/>
  <c r="AU93" i="2"/>
  <c r="X183" i="2"/>
  <c r="U283" i="2"/>
  <c r="U8" i="41" s="1"/>
  <c r="AT33" i="2"/>
  <c r="AR243" i="2"/>
  <c r="AR244" i="2" s="1"/>
  <c r="AU183" i="2"/>
  <c r="V235" i="2"/>
  <c r="V266" i="2" s="1"/>
  <c r="V242" i="2"/>
  <c r="V228" i="2"/>
  <c r="V259" i="2" s="1"/>
  <c r="U293" i="2"/>
  <c r="U18" i="41" s="1"/>
  <c r="W33" i="2"/>
  <c r="U284" i="2"/>
  <c r="U9" i="41" s="1"/>
  <c r="U289" i="2"/>
  <c r="U14" i="41" s="1"/>
  <c r="U295" i="2"/>
  <c r="U20" i="41" s="1"/>
  <c r="V241" i="2"/>
  <c r="U252" i="2"/>
  <c r="AV8" i="2"/>
  <c r="V238" i="2"/>
  <c r="V234" i="2"/>
  <c r="V265" i="2" s="1"/>
  <c r="V220" i="2"/>
  <c r="AU153" i="2"/>
  <c r="U299" i="2"/>
  <c r="U24" i="41" s="1"/>
  <c r="AU123" i="2"/>
  <c r="X93" i="2"/>
  <c r="V230" i="2"/>
  <c r="V261" i="2" s="1"/>
  <c r="V229" i="2"/>
  <c r="V223" i="2"/>
  <c r="V254" i="2" s="1"/>
  <c r="X123" i="2"/>
  <c r="U297" i="2"/>
  <c r="U22" i="41" s="1"/>
  <c r="U298" i="2"/>
  <c r="U23" i="41" s="1"/>
  <c r="U302" i="2"/>
  <c r="U27" i="41" s="1"/>
  <c r="U286" i="2"/>
  <c r="U11" i="41" s="1"/>
  <c r="AT218" i="2"/>
  <c r="D30" i="54"/>
  <c r="W218" i="2"/>
  <c r="AU218" i="2" s="1"/>
  <c r="AB336" i="2"/>
  <c r="T336" i="2"/>
  <c r="P336" i="2"/>
  <c r="L336" i="2"/>
  <c r="X336" i="2"/>
  <c r="H336" i="2"/>
  <c r="V68" i="47"/>
  <c r="F5" i="4"/>
  <c r="E17" i="49" s="1"/>
  <c r="AP280" i="2"/>
  <c r="AS249" i="2"/>
  <c r="D336" i="2"/>
  <c r="AT249" i="2"/>
  <c r="AO280" i="2"/>
  <c r="V247" i="44"/>
  <c r="V281" i="44" s="1"/>
  <c r="V97" i="44"/>
  <c r="V127" i="44" s="1"/>
  <c r="V157" i="44" s="1"/>
  <c r="X188" i="2"/>
  <c r="W67" i="44"/>
  <c r="X39" i="44"/>
  <c r="X67" i="44" s="1"/>
  <c r="E38" i="54"/>
  <c r="D44" i="54"/>
  <c r="E55" i="54"/>
  <c r="D55" i="54"/>
  <c r="E53" i="54"/>
  <c r="E49" i="54"/>
  <c r="E39" i="54"/>
  <c r="E36" i="54"/>
  <c r="D53" i="54"/>
  <c r="D49" i="54"/>
  <c r="D45" i="54"/>
  <c r="D39" i="54"/>
  <c r="D36" i="54"/>
  <c r="D54" i="54"/>
  <c r="D41" i="54"/>
  <c r="D268" i="2"/>
  <c r="D56" i="54"/>
  <c r="E50" i="54"/>
  <c r="D50" i="54"/>
  <c r="D46" i="54"/>
  <c r="D42" i="54"/>
  <c r="E54" i="54"/>
  <c r="E52" i="54"/>
  <c r="D251" i="2"/>
  <c r="E57" i="54"/>
  <c r="E48" i="54"/>
  <c r="E41" i="54"/>
  <c r="D52" i="54"/>
  <c r="D48" i="54"/>
  <c r="E56" i="54"/>
  <c r="E42" i="54"/>
  <c r="D57" i="54"/>
  <c r="E51" i="54"/>
  <c r="E43" i="54"/>
  <c r="E40" i="54"/>
  <c r="E37" i="54"/>
  <c r="E44" i="54"/>
  <c r="D38" i="54"/>
  <c r="D258" i="2"/>
  <c r="D51" i="54"/>
  <c r="D47" i="54"/>
  <c r="D43" i="54"/>
  <c r="D40" i="54"/>
  <c r="D37" i="54"/>
  <c r="U253" i="2"/>
  <c r="L253" i="2"/>
  <c r="N260" i="2"/>
  <c r="Q261" i="2"/>
  <c r="K256" i="2"/>
  <c r="P261" i="2"/>
  <c r="Q270" i="2"/>
  <c r="O261" i="2"/>
  <c r="G260" i="2"/>
  <c r="U256" i="2"/>
  <c r="G270" i="2"/>
  <c r="F260" i="2"/>
  <c r="K259" i="2"/>
  <c r="H250" i="2"/>
  <c r="S270" i="2"/>
  <c r="H264" i="2"/>
  <c r="N259" i="2"/>
  <c r="S253" i="2"/>
  <c r="N270" i="2"/>
  <c r="I259" i="2"/>
  <c r="R256" i="2"/>
  <c r="F250" i="2"/>
  <c r="H270" i="2"/>
  <c r="R270" i="2"/>
  <c r="J259" i="2"/>
  <c r="G256" i="2"/>
  <c r="M270" i="2"/>
  <c r="E256" i="2"/>
  <c r="M256" i="2"/>
  <c r="M260" i="2"/>
  <c r="D264" i="2"/>
  <c r="U260" i="2"/>
  <c r="T259" i="2"/>
  <c r="J261" i="2"/>
  <c r="S259" i="2"/>
  <c r="G259" i="2"/>
  <c r="P256" i="2"/>
  <c r="D256" i="2"/>
  <c r="I260" i="2"/>
  <c r="J256" i="2"/>
  <c r="R253" i="2"/>
  <c r="O270" i="2"/>
  <c r="G265" i="2"/>
  <c r="U261" i="2"/>
  <c r="I261" i="2"/>
  <c r="F259" i="2"/>
  <c r="O256" i="2"/>
  <c r="G261" i="2"/>
  <c r="G252" i="2"/>
  <c r="E253" i="2"/>
  <c r="E261" i="2"/>
  <c r="G264" i="2"/>
  <c r="M259" i="2"/>
  <c r="E260" i="2"/>
  <c r="S256" i="2"/>
  <c r="G250" i="2"/>
  <c r="J270" i="2"/>
  <c r="T261" i="2"/>
  <c r="P260" i="2"/>
  <c r="Q259" i="2"/>
  <c r="F253" i="2"/>
  <c r="N253" i="2"/>
  <c r="G126" i="4"/>
  <c r="D263" i="2"/>
  <c r="H84" i="4"/>
  <c r="H126" i="4"/>
  <c r="U264" i="2"/>
  <c r="I263" i="2"/>
  <c r="F126" i="4"/>
  <c r="I126" i="4"/>
  <c r="L260" i="2"/>
  <c r="AK252" i="2"/>
  <c r="AK283" i="2"/>
  <c r="J260" i="2"/>
  <c r="AK290" i="2"/>
  <c r="M261" i="2"/>
  <c r="E126" i="4"/>
  <c r="U250" i="2"/>
  <c r="AG298" i="2"/>
  <c r="AF267" i="2"/>
  <c r="AH250" i="2"/>
  <c r="AH281" i="2"/>
  <c r="D259" i="2"/>
  <c r="AB254" i="2"/>
  <c r="K126" i="4"/>
  <c r="L126" i="4"/>
  <c r="AS298" i="2"/>
  <c r="H261" i="2"/>
  <c r="M250" i="2"/>
  <c r="D250" i="2"/>
  <c r="AE300" i="2"/>
  <c r="AF290" i="2"/>
  <c r="AI292" i="2"/>
  <c r="AJ298" i="2"/>
  <c r="AC285" i="2"/>
  <c r="AB266" i="2"/>
  <c r="AL294" i="2"/>
  <c r="AM300" i="2"/>
  <c r="AN290" i="2"/>
  <c r="AN284" i="2"/>
  <c r="AN291" i="2"/>
  <c r="AP294" i="2"/>
  <c r="AR298" i="2"/>
  <c r="D260" i="2"/>
  <c r="E259" i="2"/>
  <c r="E263" i="2"/>
  <c r="N265" i="2"/>
  <c r="F265" i="2"/>
  <c r="Q251" i="2"/>
  <c r="I268" i="2"/>
  <c r="K263" i="2"/>
  <c r="K260" i="2"/>
  <c r="L256" i="2"/>
  <c r="H252" i="2"/>
  <c r="U251" i="2"/>
  <c r="T265" i="2"/>
  <c r="L267" i="2"/>
  <c r="AC281" i="2"/>
  <c r="AC250" i="2"/>
  <c r="AE292" i="2"/>
  <c r="AD261" i="2"/>
  <c r="AG282" i="2"/>
  <c r="AF251" i="2"/>
  <c r="AH294" i="2"/>
  <c r="AG263" i="2"/>
  <c r="AB264" i="2"/>
  <c r="AJ259" i="2"/>
  <c r="AL281" i="2"/>
  <c r="AJ290" i="2"/>
  <c r="AC286" i="2"/>
  <c r="AB250" i="2"/>
  <c r="AH282" i="2"/>
  <c r="AM294" i="2"/>
  <c r="AI301" i="2"/>
  <c r="AS282" i="2"/>
  <c r="U267" i="2"/>
  <c r="AO293" i="2"/>
  <c r="AM299" i="2"/>
  <c r="AL268" i="2"/>
  <c r="AB263" i="2"/>
  <c r="T254" i="2"/>
  <c r="F252" i="2"/>
  <c r="I251" i="2"/>
  <c r="R251" i="2"/>
  <c r="AL286" i="2"/>
  <c r="J126" i="4"/>
  <c r="M266" i="2"/>
  <c r="U262" i="2"/>
  <c r="N261" i="2"/>
  <c r="F261" i="2"/>
  <c r="D257" i="2"/>
  <c r="AB253" i="2"/>
  <c r="AC284" i="2"/>
  <c r="AC297" i="2"/>
  <c r="AJ283" i="2"/>
  <c r="AL289" i="2"/>
  <c r="K270" i="2"/>
  <c r="AF298" i="2"/>
  <c r="AL283" i="2"/>
  <c r="AN293" i="2"/>
  <c r="AQ295" i="2"/>
  <c r="AR301" i="2"/>
  <c r="AS299" i="2"/>
  <c r="AK284" i="2"/>
  <c r="I244" i="2"/>
  <c r="D253" i="2"/>
  <c r="K253" i="2"/>
  <c r="AI299" i="2"/>
  <c r="AN297" i="2"/>
  <c r="AS295" i="2"/>
  <c r="AI289" i="2"/>
  <c r="AD298" i="2"/>
  <c r="AK292" i="2"/>
  <c r="AR294" i="2"/>
  <c r="AS300" i="2"/>
  <c r="AD297" i="2"/>
  <c r="AQ294" i="2"/>
  <c r="N256" i="2"/>
  <c r="I258" i="2"/>
  <c r="P255" i="2"/>
  <c r="G269" i="2"/>
  <c r="D254" i="2"/>
  <c r="E257" i="2"/>
  <c r="U270" i="2"/>
  <c r="AK295" i="2"/>
  <c r="AL269" i="2"/>
  <c r="AQ286" i="2"/>
  <c r="AH293" i="2"/>
  <c r="AN266" i="2"/>
  <c r="AT293" i="2"/>
  <c r="AH285" i="2"/>
  <c r="AB270" i="2"/>
  <c r="AO263" i="2"/>
  <c r="AI258" i="2"/>
  <c r="AC255" i="2"/>
  <c r="AM253" i="2"/>
  <c r="AE291" i="2"/>
  <c r="AD294" i="2"/>
  <c r="AK296" i="2"/>
  <c r="AP298" i="2"/>
  <c r="AH301" i="2"/>
  <c r="AC291" i="2"/>
  <c r="AK293" i="2"/>
  <c r="AL299" i="2"/>
  <c r="AO286" i="2"/>
  <c r="AT291" i="2"/>
  <c r="AR290" i="2"/>
  <c r="AC270" i="2"/>
  <c r="AF257" i="2"/>
  <c r="AP289" i="2"/>
  <c r="AM291" i="2"/>
  <c r="AC290" i="2"/>
  <c r="AF292" i="2"/>
  <c r="AG284" i="2"/>
  <c r="AI281" i="2"/>
  <c r="AJ300" i="2"/>
  <c r="AJ292" i="2"/>
  <c r="AK298" i="2"/>
  <c r="AL282" i="2"/>
  <c r="AO290" i="2"/>
  <c r="AT282" i="2"/>
  <c r="AM286" i="2"/>
  <c r="AI267" i="2"/>
  <c r="AM259" i="2"/>
  <c r="AI268" i="2"/>
  <c r="AK263" i="2"/>
  <c r="AM260" i="2"/>
  <c r="AE259" i="2"/>
  <c r="AS254" i="2"/>
  <c r="AR289" i="2"/>
  <c r="AL297" i="2"/>
  <c r="AF291" i="2"/>
  <c r="AH295" i="2"/>
  <c r="AJ299" i="2"/>
  <c r="AM293" i="2"/>
  <c r="AO297" i="2"/>
  <c r="AS264" i="2"/>
  <c r="AL293" i="2"/>
  <c r="AG295" i="2"/>
  <c r="AR297" i="2"/>
  <c r="AC296" i="2"/>
  <c r="AD292" i="2"/>
  <c r="AS268" i="2"/>
  <c r="AF264" i="2"/>
  <c r="AH261" i="2"/>
  <c r="AK299" i="2"/>
  <c r="AG254" i="2"/>
  <c r="AK261" i="2"/>
  <c r="AO281" i="2"/>
  <c r="AB256" i="2"/>
  <c r="AJ262" i="2"/>
  <c r="AR281" i="2"/>
  <c r="AE284" i="2"/>
  <c r="AD284" i="2"/>
  <c r="AD253" i="2"/>
  <c r="AF294" i="2"/>
  <c r="AG294" i="2"/>
  <c r="AF263" i="2"/>
  <c r="AF281" i="2"/>
  <c r="AF250" i="2"/>
  <c r="AG300" i="2"/>
  <c r="AG269" i="2"/>
  <c r="AI290" i="2"/>
  <c r="AH290" i="2"/>
  <c r="AI296" i="2"/>
  <c r="AJ296" i="2"/>
  <c r="AJ250" i="2"/>
  <c r="AK281" i="2"/>
  <c r="AJ281" i="2"/>
  <c r="AL290" i="2"/>
  <c r="AM290" i="2"/>
  <c r="AL259" i="2"/>
  <c r="AM244" i="2"/>
  <c r="AM251" i="2"/>
  <c r="AP253" i="2"/>
  <c r="AQ284" i="2"/>
  <c r="AH284" i="2"/>
  <c r="AC268" i="2"/>
  <c r="AC299" i="2"/>
  <c r="AF301" i="2"/>
  <c r="AG301" i="2"/>
  <c r="AF270" i="2"/>
  <c r="AE282" i="2"/>
  <c r="AE251" i="2"/>
  <c r="AH292" i="2"/>
  <c r="AG292" i="2"/>
  <c r="AG261" i="2"/>
  <c r="AH298" i="2"/>
  <c r="AH267" i="2"/>
  <c r="AI298" i="2"/>
  <c r="AI282" i="2"/>
  <c r="AI251" i="2"/>
  <c r="AM298" i="2"/>
  <c r="AL267" i="2"/>
  <c r="AS261" i="2"/>
  <c r="AT292" i="2"/>
  <c r="AH291" i="2"/>
  <c r="AG260" i="2"/>
  <c r="AH289" i="2"/>
  <c r="AH258" i="2"/>
  <c r="AJ295" i="2"/>
  <c r="AI264" i="2"/>
  <c r="AJ286" i="2"/>
  <c r="AJ255" i="2"/>
  <c r="AF282" i="2"/>
  <c r="AI295" i="2"/>
  <c r="AC283" i="2"/>
  <c r="AK294" i="2"/>
  <c r="AJ263" i="2"/>
  <c r="AK300" i="2"/>
  <c r="AL300" i="2"/>
  <c r="AK285" i="2"/>
  <c r="AK254" i="2"/>
  <c r="AM257" i="2"/>
  <c r="AN263" i="2"/>
  <c r="AN294" i="2"/>
  <c r="AT253" i="2"/>
  <c r="AD267" i="2"/>
  <c r="AD258" i="2"/>
  <c r="AE289" i="2"/>
  <c r="AE295" i="2"/>
  <c r="AE264" i="2"/>
  <c r="AG299" i="2"/>
  <c r="AH299" i="2"/>
  <c r="AH252" i="2"/>
  <c r="AI283" i="2"/>
  <c r="AH283" i="2"/>
  <c r="AI256" i="2"/>
  <c r="AJ301" i="2"/>
  <c r="AK301" i="2"/>
  <c r="AE298" i="2"/>
  <c r="AN281" i="2"/>
  <c r="AJ293" i="2"/>
  <c r="AQ263" i="2"/>
  <c r="AC259" i="2"/>
  <c r="AL252" i="2"/>
  <c r="AT251" i="2"/>
  <c r="AC253" i="2"/>
  <c r="AS286" i="2"/>
  <c r="AE294" i="2"/>
  <c r="AH296" i="2"/>
  <c r="AF284" i="2"/>
  <c r="AJ285" i="2"/>
  <c r="AO244" i="2"/>
  <c r="AR300" i="2"/>
  <c r="AR284" i="2"/>
  <c r="AB244" i="2"/>
  <c r="AL258" i="2"/>
  <c r="AP284" i="2"/>
  <c r="AN262" i="2"/>
  <c r="AF261" i="2"/>
  <c r="AB259" i="2"/>
  <c r="AM256" i="2"/>
  <c r="AD295" i="2"/>
  <c r="AP297" i="2"/>
  <c r="AE301" i="2"/>
  <c r="AJ289" i="2"/>
  <c r="AL301" i="2"/>
  <c r="AN283" i="2"/>
  <c r="AP301" i="2"/>
  <c r="AM297" i="2"/>
  <c r="AP283" i="2"/>
  <c r="AJ268" i="2"/>
  <c r="AM262" i="2"/>
  <c r="AO253" i="2"/>
  <c r="AD300" i="2"/>
  <c r="AJ282" i="2"/>
  <c r="AL244" i="2"/>
  <c r="AQ289" i="2"/>
  <c r="AM296" i="2"/>
  <c r="AS292" i="2"/>
  <c r="AO291" i="2"/>
  <c r="AD283" i="2"/>
  <c r="AO299" i="2"/>
  <c r="AN255" i="2"/>
  <c r="AL296" i="2"/>
  <c r="AI244" i="2"/>
  <c r="AK286" i="2"/>
  <c r="AN295" i="2"/>
  <c r="AO301" i="2"/>
  <c r="AP291" i="2"/>
  <c r="T268" i="2"/>
  <c r="F268" i="2"/>
  <c r="S266" i="2"/>
  <c r="S263" i="2"/>
  <c r="Q260" i="2"/>
  <c r="E252" i="2"/>
  <c r="S244" i="2"/>
  <c r="R269" i="2"/>
  <c r="J269" i="2"/>
  <c r="D267" i="2"/>
  <c r="J265" i="2"/>
  <c r="P257" i="2"/>
  <c r="T244" i="2"/>
  <c r="P269" i="2"/>
  <c r="U259" i="2"/>
  <c r="H244" i="2"/>
  <c r="U263" i="2"/>
  <c r="O267" i="2"/>
  <c r="K268" i="2"/>
  <c r="O264" i="2"/>
  <c r="T262" i="2"/>
  <c r="G255" i="2"/>
  <c r="O251" i="2"/>
  <c r="G251" i="2"/>
  <c r="O253" i="2"/>
  <c r="S264" i="2"/>
  <c r="H259" i="2"/>
  <c r="H256" i="2"/>
  <c r="E258" i="2"/>
  <c r="T260" i="2"/>
  <c r="T252" i="2"/>
  <c r="M253" i="2"/>
  <c r="I254" i="2"/>
  <c r="D255" i="2"/>
  <c r="O259" i="2"/>
  <c r="P270" i="2"/>
  <c r="I270" i="2"/>
  <c r="N267" i="2"/>
  <c r="E264" i="2"/>
  <c r="J250" i="2"/>
  <c r="P253" i="2"/>
  <c r="D270" i="2"/>
  <c r="N252" i="2"/>
  <c r="T256" i="2"/>
  <c r="U258" i="2"/>
  <c r="K258" i="2"/>
  <c r="M268" i="2"/>
  <c r="Q264" i="2"/>
  <c r="K264" i="2"/>
  <c r="E262" i="2"/>
  <c r="K252" i="2"/>
  <c r="I262" i="2"/>
  <c r="P244" i="2"/>
  <c r="AC282" i="2"/>
  <c r="AC251" i="2"/>
  <c r="AP285" i="2"/>
  <c r="AO254" i="2"/>
  <c r="AP292" i="2"/>
  <c r="AQ255" i="2"/>
  <c r="AR286" i="2"/>
  <c r="AQ292" i="2"/>
  <c r="AO298" i="2"/>
  <c r="AN298" i="2"/>
  <c r="AQ290" i="2"/>
  <c r="AP290" i="2"/>
  <c r="AQ296" i="2"/>
  <c r="AQ265" i="2"/>
  <c r="AO294" i="2"/>
  <c r="AC289" i="2"/>
  <c r="AC258" i="2"/>
  <c r="AM295" i="2"/>
  <c r="AL264" i="2"/>
  <c r="AL295" i="2"/>
  <c r="AO262" i="2"/>
  <c r="AP293" i="2"/>
  <c r="AI300" i="2"/>
  <c r="AH300" i="2"/>
  <c r="AR261" i="2"/>
  <c r="AJ251" i="2"/>
  <c r="AE286" i="2"/>
  <c r="AD289" i="2"/>
  <c r="AS291" i="2"/>
  <c r="AR295" i="2"/>
  <c r="AQ297" i="2"/>
  <c r="AO300" i="2"/>
  <c r="AQ301" i="2"/>
  <c r="AJ244" i="2"/>
  <c r="AK291" i="2"/>
  <c r="AJ291" i="2"/>
  <c r="AJ260" i="2"/>
  <c r="AK297" i="2"/>
  <c r="AK266" i="2"/>
  <c r="AK244" i="2"/>
  <c r="AN301" i="2"/>
  <c r="AM301" i="2"/>
  <c r="AN289" i="2"/>
  <c r="AM289" i="2"/>
  <c r="AP299" i="2"/>
  <c r="AP268" i="2"/>
  <c r="AQ293" i="2"/>
  <c r="AQ262" i="2"/>
  <c r="AQ252" i="2"/>
  <c r="AQ283" i="2"/>
  <c r="AB257" i="2"/>
  <c r="AH269" i="2"/>
  <c r="AL265" i="2"/>
  <c r="AS258" i="2"/>
  <c r="AI285" i="2"/>
  <c r="AG286" i="2"/>
  <c r="AC294" i="2"/>
  <c r="AS294" i="2"/>
  <c r="AS297" i="2"/>
  <c r="AQ298" i="2"/>
  <c r="AP300" i="2"/>
  <c r="AE269" i="2"/>
  <c r="AF300" i="2"/>
  <c r="AE257" i="2"/>
  <c r="AG296" i="2"/>
  <c r="AF296" i="2"/>
  <c r="AG285" i="2"/>
  <c r="AF285" i="2"/>
  <c r="AJ294" i="2"/>
  <c r="AI294" i="2"/>
  <c r="AI263" i="2"/>
  <c r="AJ284" i="2"/>
  <c r="AI284" i="2"/>
  <c r="AI253" i="2"/>
  <c r="AL261" i="2"/>
  <c r="AL292" i="2"/>
  <c r="AC292" i="2"/>
  <c r="AC261" i="2"/>
  <c r="AO265" i="2"/>
  <c r="AP296" i="2"/>
  <c r="AN268" i="2"/>
  <c r="AN299" i="2"/>
  <c r="AS293" i="2"/>
  <c r="AR293" i="2"/>
  <c r="AR262" i="2"/>
  <c r="AN292" i="2"/>
  <c r="AM261" i="2"/>
  <c r="AM292" i="2"/>
  <c r="AQ281" i="2"/>
  <c r="AP281" i="2"/>
  <c r="AS289" i="2"/>
  <c r="AR292" i="2"/>
  <c r="AN300" i="2"/>
  <c r="AN265" i="2"/>
  <c r="AN296" i="2"/>
  <c r="AO292" i="2"/>
  <c r="AO261" i="2"/>
  <c r="AL284" i="2"/>
  <c r="AF299" i="2"/>
  <c r="AE299" i="2"/>
  <c r="AH244" i="2"/>
  <c r="AO289" i="2"/>
  <c r="AO258" i="2"/>
  <c r="AJ270" i="2"/>
  <c r="AS269" i="2"/>
  <c r="AK268" i="2"/>
  <c r="AQ267" i="2"/>
  <c r="AD266" i="2"/>
  <c r="AQ264" i="2"/>
  <c r="AD257" i="2"/>
  <c r="AH256" i="2"/>
  <c r="AI254" i="2"/>
  <c r="AM250" i="2"/>
  <c r="AM281" i="2"/>
  <c r="AP282" i="2"/>
  <c r="AM283" i="2"/>
  <c r="AM284" i="2"/>
  <c r="AG289" i="2"/>
  <c r="AD291" i="2"/>
  <c r="AC265" i="2"/>
  <c r="AD296" i="2"/>
  <c r="AD285" i="2"/>
  <c r="AC254" i="2"/>
  <c r="AG290" i="2"/>
  <c r="AG259" i="2"/>
  <c r="AG281" i="2"/>
  <c r="AG250" i="2"/>
  <c r="AT300" i="2"/>
  <c r="AD269" i="2"/>
  <c r="AI265" i="2"/>
  <c r="AN264" i="2"/>
  <c r="AI262" i="2"/>
  <c r="AP260" i="2"/>
  <c r="AM258" i="2"/>
  <c r="AS257" i="2"/>
  <c r="AO252" i="2"/>
  <c r="AQ282" i="2"/>
  <c r="AO283" i="2"/>
  <c r="AL285" i="2"/>
  <c r="AN286" i="2"/>
  <c r="AI293" i="2"/>
  <c r="AD301" i="2"/>
  <c r="AC295" i="2"/>
  <c r="AC264" i="2"/>
  <c r="AD244" i="2"/>
  <c r="AE266" i="2"/>
  <c r="AF297" i="2"/>
  <c r="AE255" i="2"/>
  <c r="AF286" i="2"/>
  <c r="AE244" i="2"/>
  <c r="AG293" i="2"/>
  <c r="AF293" i="2"/>
  <c r="AF262" i="2"/>
  <c r="AG283" i="2"/>
  <c r="AF283" i="2"/>
  <c r="AF252" i="2"/>
  <c r="AI260" i="2"/>
  <c r="AI291" i="2"/>
  <c r="AC244" i="2"/>
  <c r="AD299" i="2"/>
  <c r="AD268" i="2"/>
  <c r="AE293" i="2"/>
  <c r="AE262" i="2"/>
  <c r="AO295" i="2"/>
  <c r="AO264" i="2"/>
  <c r="AS283" i="2"/>
  <c r="AR283" i="2"/>
  <c r="AR252" i="2"/>
  <c r="AN244" i="2"/>
  <c r="AQ291" i="2"/>
  <c r="AO282" i="2"/>
  <c r="AO251" i="2"/>
  <c r="AR260" i="2"/>
  <c r="AK282" i="2"/>
  <c r="AF289" i="2"/>
  <c r="AS301" i="2"/>
  <c r="AI286" i="2"/>
  <c r="AH286" i="2"/>
  <c r="AH255" i="2"/>
  <c r="AR263" i="2"/>
  <c r="AJ261" i="2"/>
  <c r="AN252" i="2"/>
  <c r="AR282" i="2"/>
  <c r="AO284" i="2"/>
  <c r="AM285" i="2"/>
  <c r="AG291" i="2"/>
  <c r="AF295" i="2"/>
  <c r="AE297" i="2"/>
  <c r="AC300" i="2"/>
  <c r="AE290" i="2"/>
  <c r="AD290" i="2"/>
  <c r="AE281" i="2"/>
  <c r="AD281" i="2"/>
  <c r="AE296" i="2"/>
  <c r="AE265" i="2"/>
  <c r="AE285" i="2"/>
  <c r="AE254" i="2"/>
  <c r="AQ257" i="2"/>
  <c r="AS296" i="2"/>
  <c r="AR296" i="2"/>
  <c r="AS285" i="2"/>
  <c r="AR285" i="2"/>
  <c r="AC298" i="2"/>
  <c r="AB267" i="2"/>
  <c r="AS290" i="2"/>
  <c r="AS259" i="2"/>
  <c r="AD282" i="2"/>
  <c r="AS284" i="2"/>
  <c r="AE252" i="2"/>
  <c r="AE283" i="2"/>
  <c r="AN256" i="2"/>
  <c r="AP244" i="2"/>
  <c r="AQ244" i="2"/>
  <c r="AN282" i="2"/>
  <c r="AM282" i="2"/>
  <c r="AQ285" i="2"/>
  <c r="AQ254" i="2"/>
  <c r="AR253" i="2"/>
  <c r="AP295" i="2"/>
  <c r="AK269" i="2"/>
  <c r="AD286" i="2"/>
  <c r="AO296" i="2"/>
  <c r="AK267" i="2"/>
  <c r="AL298" i="2"/>
  <c r="AN254" i="2"/>
  <c r="AN285" i="2"/>
  <c r="AC260" i="2"/>
  <c r="AQ300" i="2"/>
  <c r="AG244" i="2"/>
  <c r="AI297" i="2"/>
  <c r="AH297" i="2"/>
  <c r="AH266" i="2"/>
  <c r="AN267" i="2"/>
  <c r="AE256" i="2"/>
  <c r="AR251" i="2"/>
  <c r="AO285" i="2"/>
  <c r="AP286" i="2"/>
  <c r="AK289" i="2"/>
  <c r="AL291" i="2"/>
  <c r="AG297" i="2"/>
  <c r="AC262" i="2"/>
  <c r="AD293" i="2"/>
  <c r="AF244" i="2"/>
  <c r="AJ297" i="2"/>
  <c r="AJ266" i="2"/>
  <c r="AR299" i="2"/>
  <c r="AQ299" i="2"/>
  <c r="Q256" i="2"/>
  <c r="L270" i="2"/>
  <c r="T263" i="2"/>
  <c r="O244" i="2"/>
  <c r="T270" i="2"/>
  <c r="U269" i="2"/>
  <c r="N258" i="2"/>
  <c r="K257" i="2"/>
  <c r="I256" i="2"/>
  <c r="L244" i="2"/>
  <c r="J253" i="2"/>
  <c r="J244" i="2"/>
  <c r="D265" i="2"/>
  <c r="H251" i="2"/>
  <c r="N244" i="2"/>
  <c r="K250" i="2"/>
  <c r="I253" i="2"/>
  <c r="K265" i="2"/>
  <c r="M264" i="2"/>
  <c r="E244" i="2"/>
  <c r="T253" i="2"/>
  <c r="H253" i="2"/>
  <c r="H266" i="2"/>
  <c r="K261" i="2"/>
  <c r="S261" i="2"/>
  <c r="D252" i="2"/>
  <c r="H262" i="2"/>
  <c r="F258" i="2"/>
  <c r="F266" i="2"/>
  <c r="R265" i="2"/>
  <c r="R261" i="2"/>
  <c r="I255" i="2"/>
  <c r="K244" i="2"/>
  <c r="L269" i="2"/>
  <c r="R268" i="2"/>
  <c r="O266" i="2"/>
  <c r="M244" i="2"/>
  <c r="R244" i="2"/>
  <c r="E270" i="2"/>
  <c r="M269" i="2"/>
  <c r="M263" i="2"/>
  <c r="S254" i="2"/>
  <c r="L254" i="2"/>
  <c r="D266" i="2"/>
  <c r="G266" i="2"/>
  <c r="G244" i="2"/>
  <c r="F264" i="2"/>
  <c r="D269" i="2"/>
  <c r="T269" i="2"/>
  <c r="G253" i="2"/>
  <c r="F256" i="2"/>
  <c r="O262" i="2"/>
  <c r="H260" i="2"/>
  <c r="R259" i="2"/>
  <c r="I257" i="2"/>
  <c r="Q244" i="2"/>
  <c r="P259" i="2"/>
  <c r="H269" i="2"/>
  <c r="T266" i="2"/>
  <c r="H265" i="2"/>
  <c r="P263" i="2"/>
  <c r="J263" i="2"/>
  <c r="D262" i="2"/>
  <c r="O257" i="2"/>
  <c r="L264" i="2"/>
  <c r="Q250" i="2"/>
  <c r="T255" i="2"/>
  <c r="J262" i="2"/>
  <c r="S260" i="2"/>
  <c r="G257" i="2"/>
  <c r="R260" i="2"/>
  <c r="M257" i="2"/>
  <c r="F244" i="2"/>
  <c r="E265" i="2"/>
  <c r="P264" i="2"/>
  <c r="L262" i="2"/>
  <c r="D261" i="2"/>
  <c r="T251" i="2"/>
  <c r="O250" i="2"/>
  <c r="E250" i="2"/>
  <c r="F270" i="2"/>
  <c r="Q253" i="2"/>
  <c r="N262" i="2"/>
  <c r="I266" i="2"/>
  <c r="P258" i="2"/>
  <c r="O265" i="2"/>
  <c r="R258" i="2"/>
  <c r="F267" i="2"/>
  <c r="L261" i="2"/>
  <c r="O260" i="2"/>
  <c r="L259" i="2"/>
  <c r="J255" i="2"/>
  <c r="G5" i="4"/>
  <c r="G84" i="4"/>
  <c r="M84" i="4"/>
  <c r="M126" i="4"/>
  <c r="N126" i="4"/>
  <c r="N84" i="4"/>
  <c r="F84" i="4"/>
  <c r="L84" i="4"/>
  <c r="D31" i="44" l="1"/>
  <c r="AT290" i="2"/>
  <c r="AT254" i="2"/>
  <c r="AT259" i="2"/>
  <c r="AT255" i="2"/>
  <c r="AT297" i="2"/>
  <c r="V272" i="2"/>
  <c r="V303" i="2"/>
  <c r="V28" i="41" s="1"/>
  <c r="V273" i="2"/>
  <c r="V304" i="2"/>
  <c r="V29" i="41" s="1"/>
  <c r="AT266" i="2"/>
  <c r="AS250" i="2"/>
  <c r="AS274" i="2" s="1"/>
  <c r="AT294" i="2"/>
  <c r="AT285" i="2"/>
  <c r="AT263" i="2"/>
  <c r="V256" i="2"/>
  <c r="AT284" i="2"/>
  <c r="U244" i="2"/>
  <c r="AT267" i="2"/>
  <c r="AT271" i="2"/>
  <c r="AT302" i="2"/>
  <c r="AT273" i="2"/>
  <c r="AT304" i="2"/>
  <c r="AT287" i="2"/>
  <c r="AT272" i="2"/>
  <c r="AT303" i="2"/>
  <c r="F14" i="44"/>
  <c r="F24" i="49"/>
  <c r="F11" i="49"/>
  <c r="F27" i="44"/>
  <c r="F9" i="49"/>
  <c r="E22" i="49"/>
  <c r="F7" i="49"/>
  <c r="F16" i="49"/>
  <c r="E11" i="44"/>
  <c r="F26" i="49"/>
  <c r="E23" i="44"/>
  <c r="E14" i="44"/>
  <c r="F18" i="44"/>
  <c r="F11" i="44"/>
  <c r="F9" i="44"/>
  <c r="E6" i="49"/>
  <c r="E19" i="44"/>
  <c r="F23" i="49"/>
  <c r="E22" i="44"/>
  <c r="F15" i="49"/>
  <c r="E18" i="49"/>
  <c r="E20" i="49"/>
  <c r="E28" i="44"/>
  <c r="E12" i="44"/>
  <c r="F17" i="44"/>
  <c r="F26" i="44"/>
  <c r="E18" i="44"/>
  <c r="E9" i="49"/>
  <c r="E8" i="44"/>
  <c r="E25" i="44"/>
  <c r="E15" i="49"/>
  <c r="F20" i="49"/>
  <c r="E25" i="49"/>
  <c r="E15" i="44"/>
  <c r="F8" i="44"/>
  <c r="F20" i="44"/>
  <c r="F24" i="44"/>
  <c r="E11" i="49"/>
  <c r="E21" i="44"/>
  <c r="F14" i="49"/>
  <c r="E9" i="44"/>
  <c r="E24" i="44"/>
  <c r="F22" i="49"/>
  <c r="F19" i="49"/>
  <c r="E27" i="49"/>
  <c r="F19" i="44"/>
  <c r="G21" i="44"/>
  <c r="F25" i="49"/>
  <c r="F17" i="49"/>
  <c r="E27" i="44"/>
  <c r="E8" i="49"/>
  <c r="E7" i="44"/>
  <c r="E17" i="44"/>
  <c r="E16" i="49"/>
  <c r="E21" i="49"/>
  <c r="F28" i="44"/>
  <c r="F12" i="44"/>
  <c r="F15" i="44"/>
  <c r="E14" i="49"/>
  <c r="E10" i="49"/>
  <c r="F13" i="49"/>
  <c r="E13" i="49"/>
  <c r="E19" i="49"/>
  <c r="F21" i="49"/>
  <c r="E26" i="49"/>
  <c r="F22" i="44"/>
  <c r="F7" i="44"/>
  <c r="F6" i="49"/>
  <c r="E7" i="49"/>
  <c r="F10" i="49"/>
  <c r="F18" i="49"/>
  <c r="E24" i="49"/>
  <c r="E20" i="44"/>
  <c r="E23" i="49"/>
  <c r="F25" i="44"/>
  <c r="F23" i="44"/>
  <c r="F21" i="44"/>
  <c r="F8" i="49"/>
  <c r="F16" i="44"/>
  <c r="E26" i="44"/>
  <c r="E16" i="44"/>
  <c r="F27" i="49"/>
  <c r="D30" i="49"/>
  <c r="V283" i="2"/>
  <c r="V8" i="41" s="1"/>
  <c r="V252" i="2"/>
  <c r="W235" i="2"/>
  <c r="W239" i="2"/>
  <c r="W222" i="2"/>
  <c r="V301" i="2"/>
  <c r="V26" i="41" s="1"/>
  <c r="AU33" i="2"/>
  <c r="V286" i="2"/>
  <c r="V11" i="41" s="1"/>
  <c r="V255" i="2"/>
  <c r="V292" i="2"/>
  <c r="V17" i="41" s="1"/>
  <c r="V290" i="2"/>
  <c r="V15" i="41" s="1"/>
  <c r="W228" i="2"/>
  <c r="W231" i="2"/>
  <c r="W225" i="2"/>
  <c r="W287" i="2" s="1"/>
  <c r="W12" i="41" s="1"/>
  <c r="AT265" i="2"/>
  <c r="W224" i="2"/>
  <c r="AT258" i="2"/>
  <c r="AT257" i="2"/>
  <c r="V294" i="2"/>
  <c r="V19" i="41" s="1"/>
  <c r="V263" i="2"/>
  <c r="V243" i="2"/>
  <c r="V281" i="2"/>
  <c r="V6" i="41" s="1"/>
  <c r="V291" i="2"/>
  <c r="V16" i="41" s="1"/>
  <c r="AV123" i="2"/>
  <c r="V260" i="2"/>
  <c r="AV93" i="2"/>
  <c r="W220" i="2"/>
  <c r="AT286" i="2"/>
  <c r="AT298" i="2"/>
  <c r="V270" i="2"/>
  <c r="AV153" i="2"/>
  <c r="W238" i="2"/>
  <c r="W234" i="2"/>
  <c r="W223" i="2"/>
  <c r="AT260" i="2"/>
  <c r="AT213" i="2"/>
  <c r="AT219" i="2"/>
  <c r="V289" i="2"/>
  <c r="V14" i="41" s="1"/>
  <c r="V258" i="2"/>
  <c r="V282" i="2"/>
  <c r="V7" i="41" s="1"/>
  <c r="V251" i="2"/>
  <c r="W242" i="2"/>
  <c r="V296" i="2"/>
  <c r="V21" i="41" s="1"/>
  <c r="X33" i="2"/>
  <c r="AV63" i="2"/>
  <c r="W230" i="2"/>
  <c r="W229" i="2"/>
  <c r="W226" i="2"/>
  <c r="W288" i="2" s="1"/>
  <c r="W13" i="41" s="1"/>
  <c r="AT268" i="2"/>
  <c r="AT269" i="2"/>
  <c r="V295" i="2"/>
  <c r="V20" i="41" s="1"/>
  <c r="V264" i="2"/>
  <c r="AT289" i="2"/>
  <c r="V250" i="2"/>
  <c r="V285" i="2"/>
  <c r="V10" i="41" s="1"/>
  <c r="V297" i="2"/>
  <c r="V22" i="41" s="1"/>
  <c r="AV183" i="2"/>
  <c r="W241" i="2"/>
  <c r="W237" i="2"/>
  <c r="W221" i="2"/>
  <c r="AT252" i="2"/>
  <c r="AT261" i="2"/>
  <c r="AT270" i="2"/>
  <c r="V257" i="2"/>
  <c r="V298" i="2"/>
  <c r="V23" i="41" s="1"/>
  <c r="V267" i="2"/>
  <c r="AT295" i="2"/>
  <c r="AT264" i="2"/>
  <c r="V300" i="2"/>
  <c r="V25" i="41" s="1"/>
  <c r="V269" i="2"/>
  <c r="V293" i="2"/>
  <c r="V18" i="41" s="1"/>
  <c r="W232" i="2"/>
  <c r="W233" i="2"/>
  <c r="W227" i="2"/>
  <c r="AU221" i="2"/>
  <c r="AU229" i="2"/>
  <c r="AU237" i="2"/>
  <c r="AU226" i="2"/>
  <c r="AU288" i="2" s="1"/>
  <c r="AU234" i="2"/>
  <c r="AU242" i="2"/>
  <c r="AU223" i="2"/>
  <c r="AU231" i="2"/>
  <c r="AU239" i="2"/>
  <c r="AU220" i="2"/>
  <c r="AU228" i="2"/>
  <c r="AU236" i="2"/>
  <c r="AU225" i="2"/>
  <c r="AU287" i="2" s="1"/>
  <c r="AU233" i="2"/>
  <c r="AU241" i="2"/>
  <c r="AU222" i="2"/>
  <c r="AU230" i="2"/>
  <c r="AU238" i="2"/>
  <c r="AU227" i="2"/>
  <c r="AU235" i="2"/>
  <c r="AU224" i="2"/>
  <c r="AU240" i="2"/>
  <c r="AU232" i="2"/>
  <c r="AT262" i="2"/>
  <c r="V284" i="2"/>
  <c r="V9" i="41" s="1"/>
  <c r="V299" i="2"/>
  <c r="V24" i="41" s="1"/>
  <c r="W240" i="2"/>
  <c r="W271" i="2" s="1"/>
  <c r="W236" i="2"/>
  <c r="W213" i="2"/>
  <c r="W219" i="2"/>
  <c r="AS243" i="2"/>
  <c r="AS244" i="2" s="1"/>
  <c r="V302" i="2"/>
  <c r="V27" i="41" s="1"/>
  <c r="AO274" i="2"/>
  <c r="AR274" i="2"/>
  <c r="AD274" i="2"/>
  <c r="AN274" i="2"/>
  <c r="AP274" i="2"/>
  <c r="AQ274" i="2"/>
  <c r="AI274" i="2"/>
  <c r="AE274" i="2"/>
  <c r="AL274" i="2"/>
  <c r="AK274" i="2"/>
  <c r="AC274" i="2"/>
  <c r="AB274" i="2"/>
  <c r="AG274" i="2"/>
  <c r="AM274" i="2"/>
  <c r="AJ274" i="2"/>
  <c r="AF274" i="2"/>
  <c r="AH274" i="2"/>
  <c r="E274" i="2"/>
  <c r="K274" i="2"/>
  <c r="L274" i="2"/>
  <c r="O274" i="2"/>
  <c r="P274" i="2"/>
  <c r="R274" i="2"/>
  <c r="T274" i="2"/>
  <c r="N274" i="2"/>
  <c r="I274" i="2"/>
  <c r="S274" i="2"/>
  <c r="F274" i="2"/>
  <c r="U274" i="2"/>
  <c r="G274" i="2"/>
  <c r="Q274" i="2"/>
  <c r="H274" i="2"/>
  <c r="J274" i="2"/>
  <c r="D274" i="2"/>
  <c r="M274" i="2"/>
  <c r="D60" i="54"/>
  <c r="W249" i="2"/>
  <c r="W280" i="2" s="1"/>
  <c r="X68" i="47"/>
  <c r="W68" i="47"/>
  <c r="D244" i="2"/>
  <c r="X218" i="2"/>
  <c r="AV188" i="2"/>
  <c r="AQ280" i="2"/>
  <c r="W247" i="44"/>
  <c r="W281" i="44" s="1"/>
  <c r="W97" i="44"/>
  <c r="W127" i="44" s="1"/>
  <c r="W157" i="44" s="1"/>
  <c r="X247" i="44"/>
  <c r="X281" i="44" s="1"/>
  <c r="X97" i="44"/>
  <c r="X127" i="44" s="1"/>
  <c r="X157" i="44" s="1"/>
  <c r="AD305" i="2"/>
  <c r="AN305" i="2"/>
  <c r="AQ305" i="2"/>
  <c r="AC305" i="2"/>
  <c r="AM305" i="2"/>
  <c r="AJ305" i="2"/>
  <c r="AP305" i="2"/>
  <c r="AH305" i="2"/>
  <c r="AK305" i="2"/>
  <c r="AE305" i="2"/>
  <c r="AF305" i="2"/>
  <c r="AL305" i="2"/>
  <c r="AR305" i="2"/>
  <c r="AO305" i="2"/>
  <c r="AI305" i="2"/>
  <c r="AG305" i="2"/>
  <c r="H5" i="4"/>
  <c r="F31" i="44" l="1"/>
  <c r="E31" i="44"/>
  <c r="W272" i="2"/>
  <c r="W303" i="2"/>
  <c r="W28" i="41" s="1"/>
  <c r="W273" i="2"/>
  <c r="W304" i="2"/>
  <c r="W29" i="41" s="1"/>
  <c r="V274" i="2"/>
  <c r="AU271" i="2"/>
  <c r="AU302" i="2"/>
  <c r="AU273" i="2"/>
  <c r="AU304" i="2"/>
  <c r="AU272" i="2"/>
  <c r="AU303" i="2"/>
  <c r="AS305" i="2"/>
  <c r="G8" i="49"/>
  <c r="G25" i="49"/>
  <c r="G7" i="44"/>
  <c r="G12" i="44"/>
  <c r="G8" i="44"/>
  <c r="G24" i="44"/>
  <c r="G27" i="49"/>
  <c r="G21" i="49"/>
  <c r="G9" i="44"/>
  <c r="G23" i="49"/>
  <c r="G18" i="49"/>
  <c r="G16" i="49"/>
  <c r="G15" i="49"/>
  <c r="G16" i="44"/>
  <c r="G11" i="44"/>
  <c r="G26" i="44"/>
  <c r="G10" i="49"/>
  <c r="G18" i="44"/>
  <c r="G7" i="49"/>
  <c r="G19" i="44"/>
  <c r="G20" i="49"/>
  <c r="G26" i="49"/>
  <c r="G17" i="49"/>
  <c r="G23" i="44"/>
  <c r="G25" i="44"/>
  <c r="G9" i="49"/>
  <c r="G15" i="44"/>
  <c r="G14" i="44"/>
  <c r="G22" i="49"/>
  <c r="G17" i="44"/>
  <c r="G24" i="49"/>
  <c r="G6" i="49"/>
  <c r="G11" i="49"/>
  <c r="G19" i="49"/>
  <c r="G13" i="49"/>
  <c r="G27" i="44"/>
  <c r="G14" i="49"/>
  <c r="G20" i="44"/>
  <c r="G28" i="44"/>
  <c r="G22" i="44"/>
  <c r="E30" i="49"/>
  <c r="E32" i="44"/>
  <c r="F30" i="49"/>
  <c r="AU289" i="2"/>
  <c r="AU258" i="2"/>
  <c r="AU298" i="2"/>
  <c r="AU267" i="2"/>
  <c r="AU257" i="2"/>
  <c r="W294" i="2"/>
  <c r="W19" i="41" s="1"/>
  <c r="W263" i="2"/>
  <c r="W282" i="2"/>
  <c r="W7" i="41" s="1"/>
  <c r="W251" i="2"/>
  <c r="X233" i="2"/>
  <c r="X213" i="2"/>
  <c r="X219" i="2"/>
  <c r="X226" i="2"/>
  <c r="X288" i="2" s="1"/>
  <c r="X13" i="41" s="1"/>
  <c r="AV224" i="2"/>
  <c r="AV232" i="2"/>
  <c r="AV240" i="2"/>
  <c r="AV221" i="2"/>
  <c r="AV229" i="2"/>
  <c r="AV237" i="2"/>
  <c r="AV226" i="2"/>
  <c r="AV288" i="2" s="1"/>
  <c r="AV234" i="2"/>
  <c r="AV242" i="2"/>
  <c r="AV223" i="2"/>
  <c r="AV231" i="2"/>
  <c r="AV239" i="2"/>
  <c r="AV220" i="2"/>
  <c r="AV228" i="2"/>
  <c r="AV236" i="2"/>
  <c r="AV225" i="2"/>
  <c r="AV287" i="2" s="1"/>
  <c r="AV233" i="2"/>
  <c r="AV241" i="2"/>
  <c r="AV222" i="2"/>
  <c r="AV230" i="2"/>
  <c r="AV238" i="2"/>
  <c r="AV227" i="2"/>
  <c r="AV235" i="2"/>
  <c r="AU256" i="2"/>
  <c r="X241" i="2"/>
  <c r="AU213" i="2"/>
  <c r="AU219" i="2"/>
  <c r="AU290" i="2"/>
  <c r="AU259" i="2"/>
  <c r="AU299" i="2"/>
  <c r="AU268" i="2"/>
  <c r="W291" i="2"/>
  <c r="W16" i="41" s="1"/>
  <c r="W260" i="2"/>
  <c r="X236" i="2"/>
  <c r="X240" i="2"/>
  <c r="X271" i="2" s="1"/>
  <c r="X221" i="2"/>
  <c r="W257" i="2"/>
  <c r="AT243" i="2"/>
  <c r="AT250" i="2"/>
  <c r="AT274" i="2" s="1"/>
  <c r="AT281" i="2"/>
  <c r="W300" i="2"/>
  <c r="W25" i="41" s="1"/>
  <c r="W269" i="2"/>
  <c r="AU300" i="2"/>
  <c r="AU269" i="2"/>
  <c r="AU282" i="2"/>
  <c r="AU251" i="2"/>
  <c r="AU291" i="2"/>
  <c r="AU260" i="2"/>
  <c r="X239" i="2"/>
  <c r="X232" i="2"/>
  <c r="X224" i="2"/>
  <c r="W284" i="2"/>
  <c r="W9" i="41" s="1"/>
  <c r="W253" i="2"/>
  <c r="W286" i="2"/>
  <c r="W11" i="41" s="1"/>
  <c r="W255" i="2"/>
  <c r="W243" i="2"/>
  <c r="W281" i="2"/>
  <c r="W6" i="41" s="1"/>
  <c r="W250" i="2"/>
  <c r="AU292" i="2"/>
  <c r="AU261" i="2"/>
  <c r="AU301" i="2"/>
  <c r="AU270" i="2"/>
  <c r="AU283" i="2"/>
  <c r="AU252" i="2"/>
  <c r="W292" i="2"/>
  <c r="W17" i="41" s="1"/>
  <c r="W261" i="2"/>
  <c r="W285" i="2"/>
  <c r="W10" i="41" s="1"/>
  <c r="W254" i="2"/>
  <c r="X235" i="2"/>
  <c r="X231" i="2"/>
  <c r="X222" i="2"/>
  <c r="V305" i="2"/>
  <c r="V244" i="2"/>
  <c r="W256" i="2"/>
  <c r="W302" i="2"/>
  <c r="W27" i="41" s="1"/>
  <c r="X223" i="2"/>
  <c r="W290" i="2"/>
  <c r="W15" i="41" s="1"/>
  <c r="W259" i="2"/>
  <c r="AU294" i="2"/>
  <c r="AU263" i="2"/>
  <c r="AU284" i="2"/>
  <c r="AU253" i="2"/>
  <c r="AU293" i="2"/>
  <c r="AU262" i="2"/>
  <c r="W289" i="2"/>
  <c r="W14" i="41" s="1"/>
  <c r="W258" i="2"/>
  <c r="W283" i="2"/>
  <c r="W8" i="41" s="1"/>
  <c r="W252" i="2"/>
  <c r="X227" i="2"/>
  <c r="X242" i="2"/>
  <c r="X225" i="2"/>
  <c r="X287" i="2" s="1"/>
  <c r="X12" i="41" s="1"/>
  <c r="W301" i="2"/>
  <c r="W26" i="41" s="1"/>
  <c r="W270" i="2"/>
  <c r="AU297" i="2"/>
  <c r="AU266" i="2"/>
  <c r="W298" i="2"/>
  <c r="W23" i="41" s="1"/>
  <c r="W267" i="2"/>
  <c r="AU285" i="2"/>
  <c r="AU254" i="2"/>
  <c r="W296" i="2"/>
  <c r="W21" i="41" s="1"/>
  <c r="W265" i="2"/>
  <c r="X238" i="2"/>
  <c r="X234" i="2"/>
  <c r="X228" i="2"/>
  <c r="W293" i="2"/>
  <c r="W18" i="41" s="1"/>
  <c r="W262" i="2"/>
  <c r="AU296" i="2"/>
  <c r="AU265" i="2"/>
  <c r="X237" i="2"/>
  <c r="AU286" i="2"/>
  <c r="AU255" i="2"/>
  <c r="AU295" i="2"/>
  <c r="AU264" i="2"/>
  <c r="W295" i="2"/>
  <c r="W20" i="41" s="1"/>
  <c r="W264" i="2"/>
  <c r="W299" i="2"/>
  <c r="W24" i="41" s="1"/>
  <c r="W268" i="2"/>
  <c r="X230" i="2"/>
  <c r="X229" i="2"/>
  <c r="X220" i="2"/>
  <c r="AV33" i="2"/>
  <c r="W297" i="2"/>
  <c r="W22" i="41" s="1"/>
  <c r="W266" i="2"/>
  <c r="E45" i="54"/>
  <c r="E47" i="54"/>
  <c r="AU249" i="2"/>
  <c r="AR280" i="2"/>
  <c r="X249" i="2"/>
  <c r="X280" i="2" s="1"/>
  <c r="AV218" i="2"/>
  <c r="I5" i="4"/>
  <c r="H14" i="49" s="1"/>
  <c r="G31" i="44" l="1"/>
  <c r="X272" i="2"/>
  <c r="X303" i="2"/>
  <c r="X28" i="41" s="1"/>
  <c r="X273" i="2"/>
  <c r="X304" i="2"/>
  <c r="X29" i="41" s="1"/>
  <c r="AV271" i="2"/>
  <c r="AV302" i="2"/>
  <c r="AV273" i="2"/>
  <c r="AV304" i="2"/>
  <c r="AV272" i="2"/>
  <c r="AV303" i="2"/>
  <c r="H13" i="49"/>
  <c r="H7" i="49"/>
  <c r="H28" i="44"/>
  <c r="H21" i="49"/>
  <c r="H20" i="44"/>
  <c r="H27" i="44"/>
  <c r="H8" i="49"/>
  <c r="H18" i="44"/>
  <c r="H24" i="49"/>
  <c r="H15" i="44"/>
  <c r="H27" i="49"/>
  <c r="H17" i="49"/>
  <c r="H9" i="44"/>
  <c r="H24" i="44"/>
  <c r="H22" i="44"/>
  <c r="H17" i="44"/>
  <c r="H26" i="49"/>
  <c r="H26" i="44"/>
  <c r="H18" i="49"/>
  <c r="H19" i="44"/>
  <c r="H19" i="49"/>
  <c r="H11" i="49"/>
  <c r="H22" i="49"/>
  <c r="H8" i="44"/>
  <c r="H7" i="44"/>
  <c r="H16" i="49"/>
  <c r="H9" i="49"/>
  <c r="H10" i="49"/>
  <c r="H12" i="44"/>
  <c r="H15" i="49"/>
  <c r="H23" i="44"/>
  <c r="H11" i="44"/>
  <c r="H16" i="44"/>
  <c r="H20" i="49"/>
  <c r="H21" i="44"/>
  <c r="H25" i="49"/>
  <c r="H6" i="49"/>
  <c r="H23" i="49"/>
  <c r="H14" i="44"/>
  <c r="H25" i="44"/>
  <c r="G30" i="49"/>
  <c r="G32" i="44"/>
  <c r="F32" i="44"/>
  <c r="AV286" i="2"/>
  <c r="AV255" i="2"/>
  <c r="X282" i="2"/>
  <c r="X7" i="41" s="1"/>
  <c r="X251" i="2"/>
  <c r="X293" i="2"/>
  <c r="X18" i="41" s="1"/>
  <c r="X262" i="2"/>
  <c r="AT244" i="2"/>
  <c r="AT305" i="2"/>
  <c r="X302" i="2"/>
  <c r="X27" i="41" s="1"/>
  <c r="AV297" i="2"/>
  <c r="AV266" i="2"/>
  <c r="AV256" i="2"/>
  <c r="AV296" i="2"/>
  <c r="AV265" i="2"/>
  <c r="X257" i="2"/>
  <c r="X285" i="2"/>
  <c r="X10" i="41" s="1"/>
  <c r="X254" i="2"/>
  <c r="W274" i="2"/>
  <c r="X300" i="2"/>
  <c r="X25" i="41" s="1"/>
  <c r="X269" i="2"/>
  <c r="X286" i="2"/>
  <c r="X11" i="41" s="1"/>
  <c r="X255" i="2"/>
  <c r="AV213" i="2"/>
  <c r="AV219" i="2"/>
  <c r="AV298" i="2"/>
  <c r="AV267" i="2"/>
  <c r="AV257" i="2"/>
  <c r="X296" i="2"/>
  <c r="X21" i="41" s="1"/>
  <c r="X265" i="2"/>
  <c r="X291" i="2"/>
  <c r="X16" i="41" s="1"/>
  <c r="X260" i="2"/>
  <c r="X299" i="2"/>
  <c r="X24" i="41" s="1"/>
  <c r="X268" i="2"/>
  <c r="X297" i="2"/>
  <c r="X22" i="41" s="1"/>
  <c r="X266" i="2"/>
  <c r="W305" i="2"/>
  <c r="W244" i="2"/>
  <c r="X298" i="2"/>
  <c r="X23" i="41" s="1"/>
  <c r="X267" i="2"/>
  <c r="AV289" i="2"/>
  <c r="AV258" i="2"/>
  <c r="AV290" i="2"/>
  <c r="AV259" i="2"/>
  <c r="AV299" i="2"/>
  <c r="AV268" i="2"/>
  <c r="X281" i="2"/>
  <c r="X6" i="41" s="1"/>
  <c r="X243" i="2"/>
  <c r="X250" i="2"/>
  <c r="X289" i="2"/>
  <c r="X14" i="41" s="1"/>
  <c r="X258" i="2"/>
  <c r="X294" i="2"/>
  <c r="X19" i="41" s="1"/>
  <c r="X263" i="2"/>
  <c r="AV300" i="2"/>
  <c r="AV269" i="2"/>
  <c r="AV282" i="2"/>
  <c r="AV251" i="2"/>
  <c r="AV291" i="2"/>
  <c r="AV260" i="2"/>
  <c r="AV295" i="2"/>
  <c r="AV264" i="2"/>
  <c r="X292" i="2"/>
  <c r="X17" i="41" s="1"/>
  <c r="X261" i="2"/>
  <c r="AV292" i="2"/>
  <c r="AV261" i="2"/>
  <c r="AV301" i="2"/>
  <c r="AV270" i="2"/>
  <c r="AV283" i="2"/>
  <c r="AV252" i="2"/>
  <c r="X256" i="2"/>
  <c r="AU243" i="2"/>
  <c r="AU281" i="2"/>
  <c r="AU250" i="2"/>
  <c r="AU274" i="2" s="1"/>
  <c r="X290" i="2"/>
  <c r="X15" i="41" s="1"/>
  <c r="X259" i="2"/>
  <c r="X301" i="2"/>
  <c r="X26" i="41" s="1"/>
  <c r="X270" i="2"/>
  <c r="AV284" i="2"/>
  <c r="AV253" i="2"/>
  <c r="AV293" i="2"/>
  <c r="AV262" i="2"/>
  <c r="X295" i="2"/>
  <c r="X20" i="41" s="1"/>
  <c r="X264" i="2"/>
  <c r="X284" i="2"/>
  <c r="X9" i="41" s="1"/>
  <c r="X253" i="2"/>
  <c r="X283" i="2"/>
  <c r="X8" i="41" s="1"/>
  <c r="X252" i="2"/>
  <c r="AV285" i="2"/>
  <c r="AV254" i="2"/>
  <c r="AV294" i="2"/>
  <c r="AV263" i="2"/>
  <c r="AV249" i="2"/>
  <c r="J5" i="4"/>
  <c r="H31" i="44" l="1"/>
  <c r="H32" i="44" s="1"/>
  <c r="I11" i="44"/>
  <c r="I25" i="49"/>
  <c r="I25" i="44"/>
  <c r="I14" i="49"/>
  <c r="I21" i="44"/>
  <c r="I8" i="49"/>
  <c r="I17" i="44"/>
  <c r="I20" i="44"/>
  <c r="I16" i="44"/>
  <c r="I9" i="44"/>
  <c r="I13" i="49"/>
  <c r="I27" i="44"/>
  <c r="I16" i="49"/>
  <c r="I20" i="49"/>
  <c r="I21" i="49"/>
  <c r="I23" i="49"/>
  <c r="I9" i="49"/>
  <c r="I6" i="49"/>
  <c r="I10" i="49"/>
  <c r="I15" i="44"/>
  <c r="I22" i="49"/>
  <c r="I8" i="44"/>
  <c r="I24" i="49"/>
  <c r="I18" i="44"/>
  <c r="I24" i="44"/>
  <c r="I11" i="49"/>
  <c r="I19" i="49"/>
  <c r="I14" i="44"/>
  <c r="I15" i="49"/>
  <c r="I23" i="44"/>
  <c r="I27" i="49"/>
  <c r="I18" i="49"/>
  <c r="I12" i="44"/>
  <c r="I26" i="49"/>
  <c r="I7" i="44"/>
  <c r="I26" i="44"/>
  <c r="I19" i="44"/>
  <c r="I17" i="49"/>
  <c r="I7" i="49"/>
  <c r="I28" i="44"/>
  <c r="I22" i="44"/>
  <c r="H30" i="49"/>
  <c r="X274" i="2"/>
  <c r="AV281" i="2"/>
  <c r="AV243" i="2"/>
  <c r="AV250" i="2"/>
  <c r="AV274" i="2" s="1"/>
  <c r="X305" i="2"/>
  <c r="X244" i="2"/>
  <c r="AU305" i="2"/>
  <c r="AU244" i="2"/>
  <c r="AS280" i="2"/>
  <c r="AT280" i="2"/>
  <c r="K5" i="4"/>
  <c r="I31" i="44" l="1"/>
  <c r="I32" i="44" s="1"/>
  <c r="J27" i="44"/>
  <c r="I30" i="49"/>
  <c r="J6" i="49"/>
  <c r="J14" i="44"/>
  <c r="J27" i="49"/>
  <c r="AV305" i="2"/>
  <c r="AV244" i="2"/>
  <c r="AU280" i="2"/>
  <c r="L5" i="4"/>
  <c r="K23" i="44" s="1"/>
  <c r="M5" i="4" l="1"/>
  <c r="AV280" i="2" l="1"/>
  <c r="N5" i="4"/>
  <c r="L16" i="44" l="1"/>
  <c r="K11" i="44"/>
  <c r="J14" i="49"/>
  <c r="J22" i="44"/>
  <c r="M10" i="49"/>
  <c r="J16" i="44"/>
  <c r="K19" i="44"/>
  <c r="K14" i="44"/>
  <c r="K22" i="49"/>
  <c r="J13" i="49"/>
  <c r="M24" i="44"/>
  <c r="M17" i="49"/>
  <c r="M9" i="44"/>
  <c r="L21" i="44"/>
  <c r="L22" i="44"/>
  <c r="L6" i="49"/>
  <c r="J8" i="44"/>
  <c r="J18" i="44"/>
  <c r="L26" i="49"/>
  <c r="L15" i="44"/>
  <c r="K19" i="49"/>
  <c r="L18" i="44"/>
  <c r="J20" i="44"/>
  <c r="J8" i="49"/>
  <c r="L20" i="44"/>
  <c r="J17" i="49"/>
  <c r="K17" i="49"/>
  <c r="K13" i="49"/>
  <c r="K21" i="49"/>
  <c r="M15" i="44"/>
  <c r="J21" i="49"/>
  <c r="J12" i="44"/>
  <c r="M25" i="44"/>
  <c r="M26" i="44"/>
  <c r="K26" i="44"/>
  <c r="K25" i="49"/>
  <c r="L21" i="49"/>
  <c r="L23" i="44"/>
  <c r="M19" i="44"/>
  <c r="M17" i="44"/>
  <c r="L19" i="44"/>
  <c r="K24" i="49"/>
  <c r="K27" i="44"/>
  <c r="L11" i="49"/>
  <c r="L16" i="49"/>
  <c r="L17" i="44"/>
  <c r="L22" i="49"/>
  <c r="K18" i="44"/>
  <c r="L15" i="49"/>
  <c r="K22" i="44"/>
  <c r="L27" i="44"/>
  <c r="K28" i="44"/>
  <c r="J23" i="49"/>
  <c r="K8" i="44"/>
  <c r="K16" i="49"/>
  <c r="L23" i="49"/>
  <c r="J15" i="49"/>
  <c r="J7" i="44"/>
  <c r="K10" i="49"/>
  <c r="K21" i="44"/>
  <c r="J11" i="49"/>
  <c r="K9" i="44"/>
  <c r="M15" i="49"/>
  <c r="M22" i="44"/>
  <c r="L8" i="44"/>
  <c r="J16" i="49"/>
  <c r="M12" i="44"/>
  <c r="J17" i="44"/>
  <c r="K7" i="44"/>
  <c r="K7" i="49"/>
  <c r="K17" i="44"/>
  <c r="M8" i="44"/>
  <c r="K18" i="49"/>
  <c r="K20" i="44"/>
  <c r="M6" i="49"/>
  <c r="J15" i="44"/>
  <c r="L19" i="49"/>
  <c r="K14" i="49"/>
  <c r="L12" i="44"/>
  <c r="M18" i="49"/>
  <c r="K6" i="49"/>
  <c r="J9" i="44"/>
  <c r="M27" i="49"/>
  <c r="J7" i="49"/>
  <c r="L27" i="49"/>
  <c r="K24" i="44"/>
  <c r="L20" i="49"/>
  <c r="K8" i="49"/>
  <c r="K25" i="44"/>
  <c r="M28" i="44"/>
  <c r="L14" i="49"/>
  <c r="J28" i="44"/>
  <c r="M8" i="49"/>
  <c r="J26" i="49"/>
  <c r="M18" i="44"/>
  <c r="K15" i="49"/>
  <c r="J22" i="49"/>
  <c r="K26" i="49"/>
  <c r="K16" i="44"/>
  <c r="L8" i="49"/>
  <c r="J26" i="44"/>
  <c r="L7" i="44"/>
  <c r="K27" i="49"/>
  <c r="J11" i="44"/>
  <c r="J19" i="44"/>
  <c r="J24" i="44"/>
  <c r="J25" i="44"/>
  <c r="J10" i="49"/>
  <c r="J23" i="44"/>
  <c r="K11" i="49"/>
  <c r="L14" i="44"/>
  <c r="M11" i="49"/>
  <c r="K20" i="49"/>
  <c r="M13" i="49"/>
  <c r="J25" i="49"/>
  <c r="M16" i="44"/>
  <c r="M23" i="49"/>
  <c r="M20" i="49"/>
  <c r="J21" i="44"/>
  <c r="M19" i="49"/>
  <c r="J20" i="49"/>
  <c r="L28" i="44"/>
  <c r="M24" i="49"/>
  <c r="M7" i="44"/>
  <c r="L25" i="44"/>
  <c r="J24" i="49"/>
  <c r="M25" i="49"/>
  <c r="M26" i="49"/>
  <c r="L18" i="49"/>
  <c r="L11" i="44"/>
  <c r="J18" i="49"/>
  <c r="K12" i="44"/>
  <c r="M14" i="49"/>
  <c r="J19" i="49"/>
  <c r="M16" i="49"/>
  <c r="M21" i="49"/>
  <c r="K15" i="44"/>
  <c r="K23" i="49"/>
  <c r="M14" i="44"/>
  <c r="M22" i="49"/>
  <c r="M7" i="49"/>
  <c r="L25" i="49"/>
  <c r="L9" i="44"/>
  <c r="L17" i="49"/>
  <c r="L26" i="44"/>
  <c r="L10" i="49"/>
  <c r="M20" i="44"/>
  <c r="M23" i="44"/>
  <c r="L24" i="49"/>
  <c r="L24" i="44"/>
  <c r="M11" i="44"/>
  <c r="M27" i="44"/>
  <c r="L13" i="49"/>
  <c r="L7" i="49"/>
  <c r="M21" i="44"/>
  <c r="O5" i="4"/>
  <c r="M31" i="44" l="1"/>
  <c r="J31" i="44"/>
  <c r="L31" i="44"/>
  <c r="K31" i="44"/>
  <c r="J32" i="44"/>
  <c r="S26" i="44"/>
  <c r="Q18" i="44"/>
  <c r="R28" i="49"/>
  <c r="O27" i="44"/>
  <c r="P27" i="49"/>
  <c r="Q26" i="49"/>
  <c r="T24" i="44"/>
  <c r="P11" i="49"/>
  <c r="T12" i="44"/>
  <c r="P7" i="44"/>
  <c r="N23" i="44"/>
  <c r="P20" i="49"/>
  <c r="O15" i="49"/>
  <c r="Q27" i="49"/>
  <c r="Q27" i="44"/>
  <c r="O20" i="49"/>
  <c r="O17" i="44"/>
  <c r="S14" i="44"/>
  <c r="P18" i="49"/>
  <c r="R7" i="44"/>
  <c r="P25" i="44"/>
  <c r="R23" i="44"/>
  <c r="R14" i="49"/>
  <c r="N11" i="49"/>
  <c r="S7" i="49"/>
  <c r="T8" i="44"/>
  <c r="P26" i="44"/>
  <c r="N21" i="44"/>
  <c r="S27" i="49"/>
  <c r="Q23" i="44"/>
  <c r="T28" i="44"/>
  <c r="Q12" i="44"/>
  <c r="P7" i="49"/>
  <c r="S11" i="49"/>
  <c r="T22" i="44"/>
  <c r="R20" i="44"/>
  <c r="O13" i="49"/>
  <c r="R23" i="49"/>
  <c r="Q7" i="49"/>
  <c r="Q25" i="49"/>
  <c r="P18" i="44"/>
  <c r="S24" i="44"/>
  <c r="Q7" i="44"/>
  <c r="P11" i="44"/>
  <c r="Q21" i="44"/>
  <c r="S25" i="44"/>
  <c r="R22" i="44"/>
  <c r="R25" i="49"/>
  <c r="Q17" i="44"/>
  <c r="M9" i="49"/>
  <c r="M30" i="49" s="1"/>
  <c r="P10" i="49"/>
  <c r="N8" i="44"/>
  <c r="O7" i="49"/>
  <c r="Q26" i="44"/>
  <c r="Q8" i="44"/>
  <c r="S24" i="49"/>
  <c r="N9" i="49"/>
  <c r="O9" i="44"/>
  <c r="S23" i="49"/>
  <c r="P6" i="49"/>
  <c r="T19" i="44"/>
  <c r="P28" i="44"/>
  <c r="N25" i="49"/>
  <c r="S13" i="49"/>
  <c r="N16" i="44"/>
  <c r="S21" i="44"/>
  <c r="R24" i="49"/>
  <c r="O18" i="49"/>
  <c r="T27" i="44"/>
  <c r="Q16" i="44"/>
  <c r="P19" i="44"/>
  <c r="Q28" i="49"/>
  <c r="N7" i="49"/>
  <c r="P15" i="49"/>
  <c r="Q24" i="49"/>
  <c r="R18" i="49"/>
  <c r="O21" i="44"/>
  <c r="S9" i="49"/>
  <c r="S11" i="44"/>
  <c r="S23" i="44"/>
  <c r="S20" i="49"/>
  <c r="S28" i="44"/>
  <c r="Q11" i="49"/>
  <c r="O19" i="44"/>
  <c r="J9" i="49"/>
  <c r="J30" i="49" s="1"/>
  <c r="Q18" i="49"/>
  <c r="M32" i="44"/>
  <c r="O18" i="44"/>
  <c r="P14" i="44"/>
  <c r="P23" i="49"/>
  <c r="S22" i="49"/>
  <c r="P21" i="44"/>
  <c r="R26" i="44"/>
  <c r="Q20" i="49"/>
  <c r="S21" i="49"/>
  <c r="N27" i="44"/>
  <c r="O12" i="44"/>
  <c r="S27" i="44"/>
  <c r="S8" i="44"/>
  <c r="R21" i="49"/>
  <c r="Q16" i="49"/>
  <c r="R27" i="49"/>
  <c r="Q28" i="44"/>
  <c r="Q22" i="49"/>
  <c r="N11" i="44"/>
  <c r="R27" i="44"/>
  <c r="Q22" i="44"/>
  <c r="O20" i="44"/>
  <c r="S25" i="49"/>
  <c r="R10" i="49"/>
  <c r="N25" i="44"/>
  <c r="P17" i="44"/>
  <c r="P20" i="44"/>
  <c r="O25" i="44"/>
  <c r="O28" i="44"/>
  <c r="Q14" i="44"/>
  <c r="O24" i="44"/>
  <c r="P16" i="44"/>
  <c r="Q6" i="49"/>
  <c r="P14" i="49"/>
  <c r="Q24" i="44"/>
  <c r="R25" i="44"/>
  <c r="S22" i="44"/>
  <c r="T25" i="44"/>
  <c r="R26" i="49"/>
  <c r="T26" i="44"/>
  <c r="R19" i="49"/>
  <c r="O26" i="49"/>
  <c r="P8" i="44"/>
  <c r="O23" i="49"/>
  <c r="O17" i="49"/>
  <c r="T21" i="44"/>
  <c r="R16" i="44"/>
  <c r="R8" i="44"/>
  <c r="S19" i="49"/>
  <c r="R9" i="44"/>
  <c r="Q14" i="49"/>
  <c r="S10" i="49"/>
  <c r="P27" i="44"/>
  <c r="R18" i="44"/>
  <c r="P24" i="44"/>
  <c r="S15" i="44"/>
  <c r="R14" i="44"/>
  <c r="O14" i="49"/>
  <c r="R17" i="49"/>
  <c r="T18" i="44"/>
  <c r="R6" i="49"/>
  <c r="S9" i="44"/>
  <c r="O21" i="49"/>
  <c r="K9" i="49"/>
  <c r="K30" i="49" s="1"/>
  <c r="N18" i="49"/>
  <c r="Q23" i="49"/>
  <c r="P12" i="44"/>
  <c r="S18" i="49"/>
  <c r="Q17" i="49"/>
  <c r="T7" i="44"/>
  <c r="T13" i="44"/>
  <c r="R15" i="49"/>
  <c r="R19" i="44"/>
  <c r="N17" i="49"/>
  <c r="S6" i="49"/>
  <c r="R15" i="44"/>
  <c r="N19" i="44"/>
  <c r="R12" i="44"/>
  <c r="O8" i="44"/>
  <c r="P21" i="49"/>
  <c r="P9" i="49"/>
  <c r="R29" i="44"/>
  <c r="N10" i="49"/>
  <c r="O25" i="49"/>
  <c r="Q29" i="44"/>
  <c r="Q9" i="44"/>
  <c r="R24" i="44"/>
  <c r="N26" i="49"/>
  <c r="N15" i="49"/>
  <c r="S16" i="44"/>
  <c r="Q11" i="44"/>
  <c r="N24" i="44"/>
  <c r="N14" i="44"/>
  <c r="O14" i="44"/>
  <c r="S16" i="49"/>
  <c r="L9" i="49"/>
  <c r="L30" i="49" s="1"/>
  <c r="T9" i="44"/>
  <c r="R20" i="49"/>
  <c r="O8" i="49"/>
  <c r="N28" i="44"/>
  <c r="N22" i="44"/>
  <c r="T15" i="44"/>
  <c r="O9" i="49"/>
  <c r="N18" i="44"/>
  <c r="P25" i="49"/>
  <c r="S14" i="49"/>
  <c r="R13" i="49"/>
  <c r="Q19" i="44"/>
  <c r="P24" i="49"/>
  <c r="S7" i="44"/>
  <c r="O24" i="49"/>
  <c r="S18" i="44"/>
  <c r="S26" i="49"/>
  <c r="S17" i="49"/>
  <c r="N24" i="49"/>
  <c r="T23" i="44"/>
  <c r="Q21" i="49"/>
  <c r="N9" i="44"/>
  <c r="P15" i="44"/>
  <c r="O22" i="44"/>
  <c r="R16" i="49"/>
  <c r="S17" i="44"/>
  <c r="P16" i="49"/>
  <c r="O15" i="44"/>
  <c r="O23" i="44"/>
  <c r="N14" i="49"/>
  <c r="Q15" i="49"/>
  <c r="N20" i="49"/>
  <c r="O7" i="44"/>
  <c r="S20" i="44"/>
  <c r="R8" i="49"/>
  <c r="N21" i="49"/>
  <c r="O27" i="49"/>
  <c r="P22" i="49"/>
  <c r="N26" i="44"/>
  <c r="T20" i="44"/>
  <c r="N6" i="49"/>
  <c r="P26" i="49"/>
  <c r="R17" i="44"/>
  <c r="T11" i="44"/>
  <c r="O10" i="49"/>
  <c r="O22" i="49"/>
  <c r="R11" i="49"/>
  <c r="Q19" i="49"/>
  <c r="R9" i="49"/>
  <c r="Q8" i="49"/>
  <c r="T16" i="44"/>
  <c r="S8" i="49"/>
  <c r="R11" i="44"/>
  <c r="R28" i="44"/>
  <c r="Q9" i="49"/>
  <c r="S29" i="44"/>
  <c r="T14" i="44"/>
  <c r="Q13" i="49"/>
  <c r="S28" i="49"/>
  <c r="Q20" i="44"/>
  <c r="N19" i="49"/>
  <c r="R7" i="49"/>
  <c r="P9" i="44"/>
  <c r="N27" i="49"/>
  <c r="R21" i="44"/>
  <c r="O16" i="44"/>
  <c r="O26" i="44"/>
  <c r="S19" i="44"/>
  <c r="O11" i="44"/>
  <c r="N15" i="44"/>
  <c r="N16" i="49"/>
  <c r="N8" i="49"/>
  <c r="P19" i="49"/>
  <c r="P13" i="49"/>
  <c r="O19" i="49"/>
  <c r="O16" i="49"/>
  <c r="S15" i="49"/>
  <c r="P23" i="44"/>
  <c r="Q10" i="49"/>
  <c r="S12" i="44"/>
  <c r="N22" i="49"/>
  <c r="N12" i="44"/>
  <c r="R22" i="49"/>
  <c r="T17" i="44"/>
  <c r="N7" i="44"/>
  <c r="Q25" i="44"/>
  <c r="N20" i="44"/>
  <c r="O11" i="49"/>
  <c r="N13" i="49"/>
  <c r="O6" i="49"/>
  <c r="P17" i="49"/>
  <c r="N23" i="49"/>
  <c r="N17" i="44"/>
  <c r="Q15" i="44"/>
  <c r="P22" i="44"/>
  <c r="P8" i="49"/>
  <c r="K32" i="44"/>
  <c r="Q31" i="44" l="1"/>
  <c r="P31" i="44"/>
  <c r="O31" i="44"/>
  <c r="R31" i="44"/>
  <c r="S31" i="44"/>
  <c r="N31" i="44"/>
  <c r="V13" i="44"/>
  <c r="T31" i="44"/>
  <c r="V20" i="44"/>
  <c r="T21" i="49"/>
  <c r="T16" i="49"/>
  <c r="T10" i="49"/>
  <c r="T8" i="49"/>
  <c r="T20" i="49"/>
  <c r="T25" i="49"/>
  <c r="N32" i="44"/>
  <c r="T15" i="49"/>
  <c r="S30" i="49"/>
  <c r="R30" i="49"/>
  <c r="Q30" i="49"/>
  <c r="T17" i="49"/>
  <c r="T24" i="49"/>
  <c r="T26" i="49"/>
  <c r="T18" i="49"/>
  <c r="R32" i="44"/>
  <c r="T13" i="49"/>
  <c r="T22" i="49"/>
  <c r="T14" i="49"/>
  <c r="P30" i="49"/>
  <c r="T23" i="49"/>
  <c r="N30" i="49"/>
  <c r="T7" i="49"/>
  <c r="L32" i="44"/>
  <c r="T28" i="49"/>
  <c r="O30" i="49"/>
  <c r="T19" i="49"/>
  <c r="T9" i="49"/>
  <c r="O32" i="44"/>
  <c r="T12" i="49"/>
  <c r="T11" i="49"/>
  <c r="T6" i="49"/>
  <c r="T32" i="44"/>
  <c r="T27" i="49"/>
  <c r="E19" i="72" l="1"/>
  <c r="E12" i="72"/>
  <c r="W20" i="44"/>
  <c r="E21" i="47"/>
  <c r="E52" i="47" s="1"/>
  <c r="E49" i="72" s="1"/>
  <c r="AC49" i="72" s="1"/>
  <c r="W13" i="44"/>
  <c r="F12" i="72" s="1"/>
  <c r="E14" i="47"/>
  <c r="E45" i="47" s="1"/>
  <c r="E42" i="72" s="1"/>
  <c r="AC42" i="72" s="1"/>
  <c r="S32" i="44"/>
  <c r="D53" i="44"/>
  <c r="D46" i="44"/>
  <c r="Q32" i="44"/>
  <c r="P32" i="44"/>
  <c r="T30" i="49"/>
  <c r="AD12" i="72" l="1"/>
  <c r="F19" i="72"/>
  <c r="AC12" i="72"/>
  <c r="AC19" i="72"/>
  <c r="X13" i="44"/>
  <c r="F14" i="47"/>
  <c r="F45" i="47" s="1"/>
  <c r="F42" i="72" s="1"/>
  <c r="AD42" i="72" s="1"/>
  <c r="X20" i="44"/>
  <c r="F21" i="47"/>
  <c r="F52" i="47" s="1"/>
  <c r="F49" i="72" s="1"/>
  <c r="AD49" i="72" s="1"/>
  <c r="D134" i="44"/>
  <c r="D74" i="44"/>
  <c r="D104" i="44"/>
  <c r="E46" i="44"/>
  <c r="D254" i="44"/>
  <c r="D81" i="60" s="1"/>
  <c r="D164" i="44"/>
  <c r="D194" i="44"/>
  <c r="D224" i="44"/>
  <c r="E53" i="44"/>
  <c r="D231" i="44"/>
  <c r="D201" i="44"/>
  <c r="D111" i="44"/>
  <c r="D141" i="44"/>
  <c r="D261" i="44"/>
  <c r="D88" i="60" s="1"/>
  <c r="D81" i="44"/>
  <c r="D171" i="44"/>
  <c r="G19" i="72" l="1"/>
  <c r="AD19" i="72"/>
  <c r="G12" i="72"/>
  <c r="Y20" i="44"/>
  <c r="G21" i="47"/>
  <c r="G52" i="47" s="1"/>
  <c r="G49" i="72" s="1"/>
  <c r="AE49" i="72" s="1"/>
  <c r="Y13" i="44"/>
  <c r="G14" i="47"/>
  <c r="G45" i="47" s="1"/>
  <c r="G42" i="72" s="1"/>
  <c r="AE42" i="72" s="1"/>
  <c r="E104" i="44"/>
  <c r="E171" i="44"/>
  <c r="E201" i="44"/>
  <c r="E189" i="60" s="1"/>
  <c r="E141" i="44"/>
  <c r="E231" i="44"/>
  <c r="F53" i="44"/>
  <c r="F19" i="54" s="1"/>
  <c r="AD79" i="72" s="1"/>
  <c r="F46" i="44"/>
  <c r="F12" i="54" s="1"/>
  <c r="AD72" i="72" s="1"/>
  <c r="E111" i="44"/>
  <c r="E81" i="44"/>
  <c r="E261" i="44"/>
  <c r="E118" i="60" s="1"/>
  <c r="E194" i="44"/>
  <c r="E164" i="44"/>
  <c r="E74" i="44"/>
  <c r="E134" i="44"/>
  <c r="E224" i="44"/>
  <c r="E254" i="44"/>
  <c r="D187" i="44"/>
  <c r="D217" i="44" s="1"/>
  <c r="E109" i="72" l="1"/>
  <c r="AC109" i="72" s="1"/>
  <c r="AC199" i="72" s="1"/>
  <c r="V19" i="49"/>
  <c r="E182" i="60"/>
  <c r="V12" i="49" s="1"/>
  <c r="H19" i="72"/>
  <c r="AE12" i="72"/>
  <c r="H12" i="72"/>
  <c r="AE19" i="72"/>
  <c r="E199" i="72"/>
  <c r="E230" i="72" s="1"/>
  <c r="Z13" i="44"/>
  <c r="H14" i="47"/>
  <c r="H45" i="47" s="1"/>
  <c r="H42" i="72" s="1"/>
  <c r="AF42" i="72" s="1"/>
  <c r="Z20" i="44"/>
  <c r="H21" i="47"/>
  <c r="H52" i="47" s="1"/>
  <c r="H49" i="72" s="1"/>
  <c r="AF49" i="72" s="1"/>
  <c r="F49" i="54"/>
  <c r="F42" i="54"/>
  <c r="F104" i="44"/>
  <c r="F171" i="44"/>
  <c r="F111" i="44"/>
  <c r="F81" i="44"/>
  <c r="F141" i="44"/>
  <c r="F261" i="44"/>
  <c r="F88" i="60" s="1"/>
  <c r="F118" i="60" s="1"/>
  <c r="F201" i="44"/>
  <c r="F159" i="60" s="1"/>
  <c r="F189" i="60" s="1"/>
  <c r="W19" i="49" s="1"/>
  <c r="F194" i="44"/>
  <c r="F231" i="44"/>
  <c r="G46" i="44"/>
  <c r="G12" i="54" s="1"/>
  <c r="G53" i="44"/>
  <c r="G19" i="54" s="1"/>
  <c r="AE79" i="72" s="1"/>
  <c r="E111" i="60"/>
  <c r="F254" i="44"/>
  <c r="F111" i="60" s="1"/>
  <c r="F164" i="44"/>
  <c r="F74" i="44"/>
  <c r="F134" i="44"/>
  <c r="F224" i="44"/>
  <c r="E187" i="44"/>
  <c r="E217" i="44" s="1"/>
  <c r="F109" i="72" l="1"/>
  <c r="AF12" i="72"/>
  <c r="I19" i="72"/>
  <c r="AE72" i="72"/>
  <c r="I12" i="72"/>
  <c r="AF19" i="72"/>
  <c r="F182" i="60"/>
  <c r="W12" i="49" s="1"/>
  <c r="E102" i="72"/>
  <c r="AD109" i="72"/>
  <c r="AD199" i="72" s="1"/>
  <c r="F199" i="72"/>
  <c r="F230" i="72" s="1"/>
  <c r="AA20" i="44"/>
  <c r="I21" i="47"/>
  <c r="I52" i="47" s="1"/>
  <c r="I49" i="72" s="1"/>
  <c r="AG49" i="72" s="1"/>
  <c r="AA13" i="44"/>
  <c r="J12" i="72" s="1"/>
  <c r="I14" i="47"/>
  <c r="I45" i="47" s="1"/>
  <c r="I42" i="72" s="1"/>
  <c r="AG42" i="72" s="1"/>
  <c r="G104" i="44"/>
  <c r="G194" i="44"/>
  <c r="G182" i="60" s="1"/>
  <c r="X12" i="49" s="1"/>
  <c r="G81" i="44"/>
  <c r="G261" i="44"/>
  <c r="G88" i="60" s="1"/>
  <c r="G118" i="60" s="1"/>
  <c r="G231" i="44"/>
  <c r="G141" i="44"/>
  <c r="G111" i="44"/>
  <c r="G171" i="44"/>
  <c r="G201" i="44"/>
  <c r="G159" i="60" s="1"/>
  <c r="G189" i="60" s="1"/>
  <c r="X19" i="49" s="1"/>
  <c r="G42" i="54"/>
  <c r="H46" i="44"/>
  <c r="H12" i="54" s="1"/>
  <c r="H53" i="44"/>
  <c r="H19" i="54" s="1"/>
  <c r="AF79" i="72" s="1"/>
  <c r="G49" i="54"/>
  <c r="G164" i="44"/>
  <c r="G74" i="44"/>
  <c r="G134" i="44"/>
  <c r="G224" i="44"/>
  <c r="G254" i="44"/>
  <c r="G111" i="60" s="1"/>
  <c r="D82" i="47"/>
  <c r="D75" i="47"/>
  <c r="F187" i="44"/>
  <c r="F217" i="44" s="1"/>
  <c r="G109" i="72" l="1"/>
  <c r="G102" i="72"/>
  <c r="AG12" i="72"/>
  <c r="AE102" i="72"/>
  <c r="AE192" i="72" s="1"/>
  <c r="G192" i="72"/>
  <c r="AH12" i="72"/>
  <c r="AG19" i="72"/>
  <c r="J19" i="72"/>
  <c r="AF72" i="72"/>
  <c r="AC102" i="72"/>
  <c r="AC192" i="72" s="1"/>
  <c r="E192" i="72"/>
  <c r="E223" i="72" s="1"/>
  <c r="AE109" i="72"/>
  <c r="AE199" i="72" s="1"/>
  <c r="G199" i="72"/>
  <c r="G230" i="72" s="1"/>
  <c r="F102" i="72"/>
  <c r="AB13" i="44"/>
  <c r="K12" i="72" s="1"/>
  <c r="J14" i="47"/>
  <c r="J45" i="47" s="1"/>
  <c r="J42" i="72" s="1"/>
  <c r="AH42" i="72" s="1"/>
  <c r="AB20" i="44"/>
  <c r="J21" i="47"/>
  <c r="J52" i="47" s="1"/>
  <c r="J49" i="72" s="1"/>
  <c r="AH49" i="72" s="1"/>
  <c r="H104" i="44"/>
  <c r="E82" i="47"/>
  <c r="H261" i="44"/>
  <c r="H111" i="44"/>
  <c r="H201" i="44"/>
  <c r="H141" i="44"/>
  <c r="H81" i="44"/>
  <c r="H231" i="44"/>
  <c r="H171" i="44"/>
  <c r="H49" i="54"/>
  <c r="I46" i="44"/>
  <c r="I12" i="54" s="1"/>
  <c r="I53" i="44"/>
  <c r="I19" i="54" s="1"/>
  <c r="AG79" i="72" s="1"/>
  <c r="H194" i="44"/>
  <c r="H182" i="60" s="1"/>
  <c r="Y12" i="49" s="1"/>
  <c r="H42" i="54"/>
  <c r="H164" i="44"/>
  <c r="H74" i="44"/>
  <c r="H134" i="44"/>
  <c r="H224" i="44"/>
  <c r="H254" i="44"/>
  <c r="H111" i="60" s="1"/>
  <c r="G187" i="44"/>
  <c r="G217" i="44" s="1"/>
  <c r="E75" i="47"/>
  <c r="H102" i="72" l="1"/>
  <c r="H159" i="60"/>
  <c r="H189" i="60" s="1"/>
  <c r="Y19" i="49" s="1"/>
  <c r="K19" i="72"/>
  <c r="AI12" i="72"/>
  <c r="AG72" i="72"/>
  <c r="AD102" i="72"/>
  <c r="AD192" i="72" s="1"/>
  <c r="F192" i="72"/>
  <c r="AH19" i="72"/>
  <c r="AF102" i="72"/>
  <c r="AF192" i="72" s="1"/>
  <c r="H192" i="72"/>
  <c r="H223" i="72" s="1"/>
  <c r="AC20" i="44"/>
  <c r="K21" i="47"/>
  <c r="K52" i="47" s="1"/>
  <c r="K49" i="72" s="1"/>
  <c r="AI49" i="72" s="1"/>
  <c r="AC13" i="44"/>
  <c r="L12" i="72" s="1"/>
  <c r="K14" i="47"/>
  <c r="K45" i="47" s="1"/>
  <c r="K42" i="72" s="1"/>
  <c r="AI42" i="72" s="1"/>
  <c r="I104" i="44"/>
  <c r="H88" i="60"/>
  <c r="H118" i="60" s="1"/>
  <c r="I194" i="44"/>
  <c r="I231" i="44"/>
  <c r="J53" i="44"/>
  <c r="J19" i="54" s="1"/>
  <c r="AH79" i="72" s="1"/>
  <c r="J46" i="44"/>
  <c r="J12" i="54" s="1"/>
  <c r="AH72" i="72" s="1"/>
  <c r="I49" i="54"/>
  <c r="I111" i="44"/>
  <c r="I141" i="44"/>
  <c r="I261" i="44"/>
  <c r="I201" i="44"/>
  <c r="I81" i="44"/>
  <c r="I171" i="44"/>
  <c r="I42" i="54"/>
  <c r="I164" i="44"/>
  <c r="I134" i="44"/>
  <c r="I224" i="44"/>
  <c r="I74" i="44"/>
  <c r="I254" i="44"/>
  <c r="I111" i="60" s="1"/>
  <c r="H187" i="44"/>
  <c r="H217" i="44" s="1"/>
  <c r="F82" i="47"/>
  <c r="I182" i="60" l="1"/>
  <c r="G223" i="72"/>
  <c r="F223" i="72"/>
  <c r="AJ12" i="72"/>
  <c r="I159" i="60"/>
  <c r="I189" i="60" s="1"/>
  <c r="Z19" i="49" s="1"/>
  <c r="L19" i="72"/>
  <c r="AI19" i="72"/>
  <c r="H109" i="72"/>
  <c r="AD13" i="44"/>
  <c r="M12" i="72" s="1"/>
  <c r="L14" i="47"/>
  <c r="L45" i="47" s="1"/>
  <c r="L42" i="72" s="1"/>
  <c r="AJ42" i="72" s="1"/>
  <c r="AD20" i="44"/>
  <c r="M19" i="72" s="1"/>
  <c r="L21" i="47"/>
  <c r="L52" i="47" s="1"/>
  <c r="L49" i="72" s="1"/>
  <c r="AJ49" i="72" s="1"/>
  <c r="J104" i="44"/>
  <c r="J194" i="44"/>
  <c r="J164" i="44"/>
  <c r="I88" i="60"/>
  <c r="I118" i="60" s="1"/>
  <c r="J111" i="44"/>
  <c r="K53" i="44"/>
  <c r="K19" i="54" s="1"/>
  <c r="AI79" i="72" s="1"/>
  <c r="J49" i="54"/>
  <c r="J141" i="44"/>
  <c r="J42" i="54"/>
  <c r="J81" i="44"/>
  <c r="J231" i="44"/>
  <c r="K46" i="44"/>
  <c r="K12" i="54" s="1"/>
  <c r="AI72" i="72" s="1"/>
  <c r="J261" i="44"/>
  <c r="J88" i="60" s="1"/>
  <c r="J118" i="60" s="1"/>
  <c r="J171" i="44"/>
  <c r="J201" i="44"/>
  <c r="J224" i="44"/>
  <c r="J134" i="44"/>
  <c r="J74" i="44"/>
  <c r="J254" i="44"/>
  <c r="J111" i="60" s="1"/>
  <c r="F75" i="47"/>
  <c r="I187" i="44"/>
  <c r="I217" i="44" s="1"/>
  <c r="G75" i="47"/>
  <c r="I102" i="72" l="1"/>
  <c r="Z12" i="49"/>
  <c r="J159" i="60"/>
  <c r="J189" i="60" s="1"/>
  <c r="J182" i="60"/>
  <c r="AJ19" i="72"/>
  <c r="I109" i="72"/>
  <c r="AK19" i="72"/>
  <c r="AK12" i="72"/>
  <c r="AF109" i="72"/>
  <c r="AF199" i="72" s="1"/>
  <c r="H199" i="72"/>
  <c r="H230" i="72" s="1"/>
  <c r="AE20" i="44"/>
  <c r="M21" i="47"/>
  <c r="M52" i="47" s="1"/>
  <c r="M49" i="72" s="1"/>
  <c r="AK49" i="72" s="1"/>
  <c r="AE13" i="44"/>
  <c r="N12" i="72" s="1"/>
  <c r="M14" i="47"/>
  <c r="M45" i="47" s="1"/>
  <c r="M42" i="72" s="1"/>
  <c r="AK42" i="72" s="1"/>
  <c r="K104" i="44"/>
  <c r="K194" i="44"/>
  <c r="K164" i="44"/>
  <c r="K49" i="54"/>
  <c r="K81" i="44"/>
  <c r="L53" i="44"/>
  <c r="L19" i="54" s="1"/>
  <c r="AJ79" i="72" s="1"/>
  <c r="K231" i="44"/>
  <c r="K171" i="44"/>
  <c r="K42" i="54"/>
  <c r="K111" i="44"/>
  <c r="L46" i="44"/>
  <c r="L12" i="54" s="1"/>
  <c r="AJ72" i="72" s="1"/>
  <c r="K261" i="44"/>
  <c r="K88" i="60" s="1"/>
  <c r="K118" i="60" s="1"/>
  <c r="K141" i="44"/>
  <c r="K201" i="44"/>
  <c r="K224" i="44"/>
  <c r="K134" i="44"/>
  <c r="K74" i="44"/>
  <c r="K254" i="44"/>
  <c r="K111" i="60" s="1"/>
  <c r="G82" i="47"/>
  <c r="J187" i="44"/>
  <c r="J217" i="44" s="1"/>
  <c r="H82" i="47"/>
  <c r="J102" i="72" l="1"/>
  <c r="AA12" i="49"/>
  <c r="J109" i="72"/>
  <c r="AA19" i="49"/>
  <c r="AG102" i="72"/>
  <c r="AG192" i="72" s="1"/>
  <c r="I192" i="72"/>
  <c r="I223" i="72" s="1"/>
  <c r="AH102" i="72"/>
  <c r="AH192" i="72" s="1"/>
  <c r="J192" i="72"/>
  <c r="J223" i="72" s="1"/>
  <c r="K159" i="60"/>
  <c r="K189" i="60" s="1"/>
  <c r="AB19" i="49" s="1"/>
  <c r="K182" i="60"/>
  <c r="AB12" i="49" s="1"/>
  <c r="AG109" i="72"/>
  <c r="AG199" i="72" s="1"/>
  <c r="I199" i="72"/>
  <c r="I230" i="72" s="1"/>
  <c r="AL12" i="72"/>
  <c r="AH109" i="72"/>
  <c r="AH199" i="72" s="1"/>
  <c r="J199" i="72"/>
  <c r="N19" i="72"/>
  <c r="AF13" i="44"/>
  <c r="O12" i="72" s="1"/>
  <c r="N14" i="47"/>
  <c r="N45" i="47" s="1"/>
  <c r="N42" i="72" s="1"/>
  <c r="AL42" i="72" s="1"/>
  <c r="AF20" i="44"/>
  <c r="N21" i="47"/>
  <c r="N52" i="47" s="1"/>
  <c r="N49" i="72" s="1"/>
  <c r="AL49" i="72" s="1"/>
  <c r="L231" i="44"/>
  <c r="L104" i="44"/>
  <c r="L171" i="44"/>
  <c r="L201" i="44"/>
  <c r="L141" i="44"/>
  <c r="L261" i="44"/>
  <c r="L111" i="44"/>
  <c r="L164" i="44"/>
  <c r="M46" i="44"/>
  <c r="M12" i="54" s="1"/>
  <c r="AK72" i="72" s="1"/>
  <c r="L224" i="44"/>
  <c r="L49" i="54"/>
  <c r="L81" i="44"/>
  <c r="M53" i="44"/>
  <c r="M19" i="54" s="1"/>
  <c r="AK79" i="72" s="1"/>
  <c r="L42" i="54"/>
  <c r="L194" i="44"/>
  <c r="L134" i="44"/>
  <c r="L74" i="44"/>
  <c r="L254" i="44"/>
  <c r="L111" i="60" s="1"/>
  <c r="I82" i="47"/>
  <c r="H75" i="47"/>
  <c r="K187" i="44"/>
  <c r="K217" i="44" s="1"/>
  <c r="I75" i="47"/>
  <c r="J230" i="72" l="1"/>
  <c r="L159" i="60"/>
  <c r="L189" i="60" s="1"/>
  <c r="AC19" i="49" s="1"/>
  <c r="K109" i="72"/>
  <c r="L182" i="60"/>
  <c r="AC12" i="49" s="1"/>
  <c r="AL19" i="72"/>
  <c r="AI109" i="72"/>
  <c r="AI199" i="72" s="1"/>
  <c r="K199" i="72"/>
  <c r="K230" i="72" s="1"/>
  <c r="O19" i="72"/>
  <c r="AM12" i="72"/>
  <c r="K102" i="72"/>
  <c r="AG20" i="44"/>
  <c r="O21" i="47"/>
  <c r="O52" i="47" s="1"/>
  <c r="O49" i="72" s="1"/>
  <c r="AM49" i="72" s="1"/>
  <c r="AG13" i="44"/>
  <c r="P12" i="72" s="1"/>
  <c r="O14" i="47"/>
  <c r="O45" i="47" s="1"/>
  <c r="O42" i="72" s="1"/>
  <c r="AM42" i="72" s="1"/>
  <c r="M104" i="44"/>
  <c r="M171" i="44"/>
  <c r="M201" i="44"/>
  <c r="L88" i="60"/>
  <c r="L118" i="60" s="1"/>
  <c r="M261" i="44"/>
  <c r="M88" i="60" s="1"/>
  <c r="M118" i="60" s="1"/>
  <c r="M141" i="44"/>
  <c r="M111" i="44"/>
  <c r="M231" i="44"/>
  <c r="N53" i="44"/>
  <c r="N19" i="54" s="1"/>
  <c r="AL79" i="72" s="1"/>
  <c r="M42" i="54"/>
  <c r="N46" i="44"/>
  <c r="N12" i="54" s="1"/>
  <c r="AL72" i="72" s="1"/>
  <c r="M81" i="44"/>
  <c r="M49" i="54"/>
  <c r="M224" i="44"/>
  <c r="M194" i="44"/>
  <c r="M164" i="44"/>
  <c r="M134" i="44"/>
  <c r="M74" i="44"/>
  <c r="M254" i="44"/>
  <c r="M111" i="60" s="1"/>
  <c r="J82" i="47"/>
  <c r="L187" i="44"/>
  <c r="L217" i="44" s="1"/>
  <c r="J75" i="47"/>
  <c r="M182" i="60" l="1"/>
  <c r="L102" i="72"/>
  <c r="AM19" i="72"/>
  <c r="M159" i="60"/>
  <c r="M189" i="60" s="1"/>
  <c r="AD19" i="49" s="1"/>
  <c r="L109" i="72"/>
  <c r="AN12" i="72"/>
  <c r="P19" i="72"/>
  <c r="AI102" i="72"/>
  <c r="AI192" i="72" s="1"/>
  <c r="K192" i="72"/>
  <c r="K223" i="72" s="1"/>
  <c r="AH13" i="44"/>
  <c r="P14" i="47"/>
  <c r="P45" i="47" s="1"/>
  <c r="P42" i="72" s="1"/>
  <c r="AN42" i="72" s="1"/>
  <c r="AH20" i="44"/>
  <c r="P21" i="47"/>
  <c r="P52" i="47" s="1"/>
  <c r="P49" i="72" s="1"/>
  <c r="AN49" i="72" s="1"/>
  <c r="N104" i="44"/>
  <c r="K82" i="47"/>
  <c r="N81" i="44"/>
  <c r="N201" i="44"/>
  <c r="N231" i="44"/>
  <c r="N141" i="44"/>
  <c r="N261" i="44"/>
  <c r="N88" i="60" s="1"/>
  <c r="N118" i="60" s="1"/>
  <c r="N111" i="44"/>
  <c r="N171" i="44"/>
  <c r="N49" i="54"/>
  <c r="O53" i="44"/>
  <c r="O19" i="54" s="1"/>
  <c r="AM79" i="72" s="1"/>
  <c r="N42" i="54"/>
  <c r="O46" i="44"/>
  <c r="O12" i="54" s="1"/>
  <c r="AM72" i="72" s="1"/>
  <c r="N164" i="44"/>
  <c r="N224" i="44"/>
  <c r="N134" i="44"/>
  <c r="N194" i="44"/>
  <c r="N74" i="44"/>
  <c r="N254" i="44"/>
  <c r="N111" i="60" s="1"/>
  <c r="M187" i="44"/>
  <c r="M217" i="44" s="1"/>
  <c r="M102" i="72" l="1"/>
  <c r="AD12" i="49"/>
  <c r="N182" i="60"/>
  <c r="AE12" i="49" s="1"/>
  <c r="N159" i="60"/>
  <c r="N189" i="60" s="1"/>
  <c r="AK102" i="72"/>
  <c r="AK192" i="72" s="1"/>
  <c r="M192" i="72"/>
  <c r="AJ102" i="72"/>
  <c r="AJ192" i="72" s="1"/>
  <c r="L192" i="72"/>
  <c r="L223" i="72" s="1"/>
  <c r="AJ109" i="72"/>
  <c r="AJ199" i="72" s="1"/>
  <c r="L199" i="72"/>
  <c r="L230" i="72" s="1"/>
  <c r="Q19" i="72"/>
  <c r="Q12" i="72"/>
  <c r="M109" i="72"/>
  <c r="N102" i="72"/>
  <c r="AN19" i="72"/>
  <c r="AI20" i="44"/>
  <c r="Q21" i="47"/>
  <c r="Q52" i="47" s="1"/>
  <c r="Q49" i="72" s="1"/>
  <c r="AO49" i="72" s="1"/>
  <c r="AI13" i="44"/>
  <c r="R12" i="72" s="1"/>
  <c r="Q14" i="47"/>
  <c r="Q45" i="47" s="1"/>
  <c r="Q42" i="72" s="1"/>
  <c r="AO42" i="72" s="1"/>
  <c r="O104" i="44"/>
  <c r="O111" i="44"/>
  <c r="O201" i="44"/>
  <c r="O231" i="44"/>
  <c r="O261" i="44"/>
  <c r="O141" i="44"/>
  <c r="O171" i="44"/>
  <c r="O81" i="44"/>
  <c r="O42" i="54"/>
  <c r="O49" i="54"/>
  <c r="P46" i="44"/>
  <c r="P12" i="54" s="1"/>
  <c r="AN72" i="72" s="1"/>
  <c r="P53" i="44"/>
  <c r="O164" i="44"/>
  <c r="O224" i="44"/>
  <c r="O134" i="44"/>
  <c r="O194" i="44"/>
  <c r="O182" i="60" s="1"/>
  <c r="AF12" i="49" s="1"/>
  <c r="O74" i="44"/>
  <c r="O254" i="44"/>
  <c r="O111" i="60" s="1"/>
  <c r="L75" i="47"/>
  <c r="K75" i="47"/>
  <c r="N187" i="44"/>
  <c r="N217" i="44" s="1"/>
  <c r="L82" i="47"/>
  <c r="N109" i="72" l="1"/>
  <c r="AE19" i="49"/>
  <c r="N199" i="72"/>
  <c r="AL109" i="72"/>
  <c r="AL199" i="72" s="1"/>
  <c r="O159" i="60"/>
  <c r="O189" i="60" s="1"/>
  <c r="AF19" i="49" s="1"/>
  <c r="M223" i="72"/>
  <c r="AK109" i="72"/>
  <c r="AK199" i="72" s="1"/>
  <c r="M199" i="72"/>
  <c r="M230" i="72" s="1"/>
  <c r="AO12" i="72"/>
  <c r="AP12" i="72"/>
  <c r="AO19" i="72"/>
  <c r="AL102" i="72"/>
  <c r="AL192" i="72" s="1"/>
  <c r="N192" i="72"/>
  <c r="N223" i="72" s="1"/>
  <c r="R19" i="72"/>
  <c r="O102" i="72"/>
  <c r="AJ13" i="44"/>
  <c r="R14" i="47"/>
  <c r="R45" i="47" s="1"/>
  <c r="R42" i="72" s="1"/>
  <c r="AP42" i="72" s="1"/>
  <c r="AJ20" i="44"/>
  <c r="R21" i="47"/>
  <c r="R52" i="47" s="1"/>
  <c r="R49" i="72" s="1"/>
  <c r="AP49" i="72" s="1"/>
  <c r="P111" i="44"/>
  <c r="P104" i="44"/>
  <c r="P141" i="44"/>
  <c r="P231" i="44"/>
  <c r="P81" i="44"/>
  <c r="O88" i="60"/>
  <c r="O118" i="60" s="1"/>
  <c r="P171" i="44"/>
  <c r="P201" i="44"/>
  <c r="Q46" i="44"/>
  <c r="Q12" i="54" s="1"/>
  <c r="P19" i="54"/>
  <c r="P261" i="44"/>
  <c r="Q53" i="44"/>
  <c r="P42" i="54"/>
  <c r="P134" i="44"/>
  <c r="P224" i="44"/>
  <c r="P194" i="44"/>
  <c r="P164" i="44"/>
  <c r="P74" i="44"/>
  <c r="P254" i="44"/>
  <c r="P111" i="60" s="1"/>
  <c r="M75" i="47"/>
  <c r="O187" i="44"/>
  <c r="O217" i="44" s="1"/>
  <c r="M82" i="47"/>
  <c r="P182" i="60" l="1"/>
  <c r="AG12" i="49" s="1"/>
  <c r="P159" i="60"/>
  <c r="P189" i="60" s="1"/>
  <c r="AG19" i="49" s="1"/>
  <c r="AP19" i="72"/>
  <c r="O109" i="72"/>
  <c r="S19" i="72"/>
  <c r="AM102" i="72"/>
  <c r="AM192" i="72" s="1"/>
  <c r="O192" i="72"/>
  <c r="O223" i="72" s="1"/>
  <c r="P102" i="72"/>
  <c r="AN79" i="72"/>
  <c r="S12" i="72"/>
  <c r="AO72" i="72"/>
  <c r="N230" i="72"/>
  <c r="AK20" i="44"/>
  <c r="S21" i="47"/>
  <c r="S52" i="47" s="1"/>
  <c r="S49" i="72" s="1"/>
  <c r="AQ49" i="72" s="1"/>
  <c r="AK13" i="44"/>
  <c r="S14" i="47"/>
  <c r="S45" i="47" s="1"/>
  <c r="S42" i="72" s="1"/>
  <c r="AQ42" i="72" s="1"/>
  <c r="Q104" i="44"/>
  <c r="Q201" i="44"/>
  <c r="Q141" i="44"/>
  <c r="Q231" i="44"/>
  <c r="Q81" i="44"/>
  <c r="Q171" i="44"/>
  <c r="Q111" i="44"/>
  <c r="Q19" i="54"/>
  <c r="R53" i="44"/>
  <c r="P88" i="60"/>
  <c r="P118" i="60" s="1"/>
  <c r="P109" i="72" s="1"/>
  <c r="Q261" i="44"/>
  <c r="P49" i="54"/>
  <c r="Q42" i="54"/>
  <c r="R46" i="44"/>
  <c r="R12" i="54" s="1"/>
  <c r="AP72" i="72" s="1"/>
  <c r="Q134" i="44"/>
  <c r="Q164" i="44"/>
  <c r="Q224" i="44"/>
  <c r="Q194" i="44"/>
  <c r="Q182" i="60" s="1"/>
  <c r="AH12" i="49" s="1"/>
  <c r="Q74" i="44"/>
  <c r="Q254" i="44"/>
  <c r="Q111" i="60" s="1"/>
  <c r="N75" i="47"/>
  <c r="P187" i="44"/>
  <c r="P217" i="44" s="1"/>
  <c r="N82" i="47"/>
  <c r="Q102" i="72" l="1"/>
  <c r="Q159" i="60"/>
  <c r="Q189" i="60" s="1"/>
  <c r="AH19" i="49" s="1"/>
  <c r="AQ19" i="72"/>
  <c r="AM109" i="72"/>
  <c r="AM199" i="72" s="1"/>
  <c r="O199" i="72"/>
  <c r="O230" i="72" s="1"/>
  <c r="T19" i="72"/>
  <c r="AN109" i="72"/>
  <c r="AN199" i="72" s="1"/>
  <c r="P199" i="72"/>
  <c r="AO102" i="72"/>
  <c r="AO192" i="72" s="1"/>
  <c r="Q192" i="72"/>
  <c r="AO79" i="72"/>
  <c r="AQ12" i="72"/>
  <c r="T12" i="72"/>
  <c r="AN102" i="72"/>
  <c r="AN192" i="72" s="1"/>
  <c r="P192" i="72"/>
  <c r="P223" i="72" s="1"/>
  <c r="AL13" i="44"/>
  <c r="T14" i="47"/>
  <c r="T45" i="47" s="1"/>
  <c r="T42" i="72" s="1"/>
  <c r="AR42" i="72" s="1"/>
  <c r="AL20" i="44"/>
  <c r="T21" i="47"/>
  <c r="T52" i="47" s="1"/>
  <c r="T49" i="72" s="1"/>
  <c r="AR49" i="72" s="1"/>
  <c r="R104" i="44"/>
  <c r="R111" i="44"/>
  <c r="R81" i="44"/>
  <c r="R201" i="44"/>
  <c r="R231" i="44"/>
  <c r="R19" i="54"/>
  <c r="R171" i="44"/>
  <c r="R141" i="44"/>
  <c r="Q88" i="60"/>
  <c r="Q118" i="60" s="1"/>
  <c r="Q109" i="72" s="1"/>
  <c r="R261" i="44"/>
  <c r="R42" i="54"/>
  <c r="S46" i="44"/>
  <c r="S12" i="54" s="1"/>
  <c r="AQ72" i="72" s="1"/>
  <c r="Q49" i="54"/>
  <c r="S53" i="44"/>
  <c r="R194" i="44"/>
  <c r="R164" i="44"/>
  <c r="R134" i="44"/>
  <c r="R224" i="44"/>
  <c r="R74" i="44"/>
  <c r="R254" i="44"/>
  <c r="R111" i="60" s="1"/>
  <c r="O82" i="47"/>
  <c r="Q187" i="44"/>
  <c r="Q217" i="44" s="1"/>
  <c r="O75" i="47"/>
  <c r="R159" i="60" l="1"/>
  <c r="R189" i="60" s="1"/>
  <c r="AI19" i="49" s="1"/>
  <c r="P230" i="72"/>
  <c r="Q223" i="72"/>
  <c r="U19" i="72"/>
  <c r="U12" i="72"/>
  <c r="AR19" i="72"/>
  <c r="AO109" i="72"/>
  <c r="AO199" i="72" s="1"/>
  <c r="Q199" i="72"/>
  <c r="Q230" i="72" s="1"/>
  <c r="AR12" i="72"/>
  <c r="R182" i="60"/>
  <c r="AI12" i="49" s="1"/>
  <c r="AP79" i="72"/>
  <c r="AM20" i="44"/>
  <c r="U21" i="47"/>
  <c r="U52" i="47" s="1"/>
  <c r="U49" i="72" s="1"/>
  <c r="AS49" i="72" s="1"/>
  <c r="AM13" i="44"/>
  <c r="U14" i="47"/>
  <c r="U45" i="47" s="1"/>
  <c r="U42" i="72" s="1"/>
  <c r="AS42" i="72" s="1"/>
  <c r="R49" i="54"/>
  <c r="S19" i="54"/>
  <c r="S104" i="44"/>
  <c r="Q82" i="47"/>
  <c r="S231" i="44"/>
  <c r="S111" i="44"/>
  <c r="S171" i="44"/>
  <c r="S141" i="44"/>
  <c r="S201" i="44"/>
  <c r="R88" i="60"/>
  <c r="R118" i="60" s="1"/>
  <c r="R109" i="72" s="1"/>
  <c r="S261" i="44"/>
  <c r="S81" i="44"/>
  <c r="T53" i="44"/>
  <c r="S42" i="54"/>
  <c r="T46" i="44"/>
  <c r="T12" i="54" s="1"/>
  <c r="AR72" i="72" s="1"/>
  <c r="S134" i="44"/>
  <c r="S194" i="44"/>
  <c r="S164" i="44"/>
  <c r="S224" i="44"/>
  <c r="S74" i="44"/>
  <c r="S254" i="44"/>
  <c r="S111" i="60" s="1"/>
  <c r="P82" i="47"/>
  <c r="R187" i="44"/>
  <c r="R217" i="44" s="1"/>
  <c r="P75" i="47"/>
  <c r="S182" i="60" l="1"/>
  <c r="V12" i="72"/>
  <c r="V19" i="72"/>
  <c r="AS12" i="72"/>
  <c r="AS19" i="72"/>
  <c r="AP109" i="72"/>
  <c r="AP199" i="72" s="1"/>
  <c r="R199" i="72"/>
  <c r="R102" i="72"/>
  <c r="S49" i="54"/>
  <c r="AQ79" i="72"/>
  <c r="S159" i="60"/>
  <c r="S189" i="60" s="1"/>
  <c r="AJ19" i="49" s="1"/>
  <c r="AN13" i="44"/>
  <c r="V14" i="47"/>
  <c r="V45" i="47" s="1"/>
  <c r="V42" i="72" s="1"/>
  <c r="AT42" i="72" s="1"/>
  <c r="AN20" i="44"/>
  <c r="W19" i="72" s="1"/>
  <c r="V21" i="47"/>
  <c r="V52" i="47" s="1"/>
  <c r="V49" i="72" s="1"/>
  <c r="AT49" i="72" s="1"/>
  <c r="T19" i="54"/>
  <c r="T104" i="44"/>
  <c r="T141" i="44"/>
  <c r="T201" i="44"/>
  <c r="T231" i="44"/>
  <c r="T111" i="44"/>
  <c r="T81" i="44"/>
  <c r="T171" i="44"/>
  <c r="T42" i="54"/>
  <c r="U46" i="44"/>
  <c r="U12" i="54" s="1"/>
  <c r="U53" i="44"/>
  <c r="S88" i="60"/>
  <c r="S118" i="60" s="1"/>
  <c r="T261" i="44"/>
  <c r="T194" i="44"/>
  <c r="T134" i="44"/>
  <c r="T224" i="44"/>
  <c r="T164" i="44"/>
  <c r="T74" i="44"/>
  <c r="T254" i="44"/>
  <c r="T111" i="60" s="1"/>
  <c r="S187" i="44"/>
  <c r="S217" i="44" s="1"/>
  <c r="Q75" i="47"/>
  <c r="S102" i="72" l="1"/>
  <c r="S192" i="72" s="1"/>
  <c r="AJ12" i="49"/>
  <c r="AQ102" i="72"/>
  <c r="AQ192" i="72" s="1"/>
  <c r="T182" i="60"/>
  <c r="T159" i="60"/>
  <c r="T189" i="60" s="1"/>
  <c r="AK19" i="49" s="1"/>
  <c r="S109" i="72"/>
  <c r="AQ109" i="72" s="1"/>
  <c r="AQ199" i="72" s="1"/>
  <c r="AR79" i="72"/>
  <c r="AU19" i="72"/>
  <c r="W12" i="72"/>
  <c r="AT19" i="72"/>
  <c r="AS72" i="72"/>
  <c r="AT12" i="72"/>
  <c r="AP102" i="72"/>
  <c r="AP192" i="72" s="1"/>
  <c r="R192" i="72"/>
  <c r="R223" i="72" s="1"/>
  <c r="R230" i="72"/>
  <c r="U19" i="54"/>
  <c r="T49" i="54"/>
  <c r="AO20" i="44"/>
  <c r="X19" i="72" s="1"/>
  <c r="W21" i="47"/>
  <c r="W52" i="47" s="1"/>
  <c r="W49" i="72" s="1"/>
  <c r="AU49" i="72" s="1"/>
  <c r="AO13" i="44"/>
  <c r="W14" i="47"/>
  <c r="W45" i="47" s="1"/>
  <c r="W42" i="72" s="1"/>
  <c r="AU42" i="72" s="1"/>
  <c r="U104" i="44"/>
  <c r="U81" i="44"/>
  <c r="U231" i="44"/>
  <c r="U171" i="44"/>
  <c r="U141" i="44"/>
  <c r="U111" i="44"/>
  <c r="U201" i="44"/>
  <c r="U159" i="60" s="1"/>
  <c r="U189" i="60" s="1"/>
  <c r="AL19" i="49" s="1"/>
  <c r="V46" i="44"/>
  <c r="V12" i="54" s="1"/>
  <c r="AT72" i="72" s="1"/>
  <c r="T88" i="60"/>
  <c r="T118" i="60" s="1"/>
  <c r="U261" i="44"/>
  <c r="V53" i="44"/>
  <c r="U42" i="54"/>
  <c r="U194" i="44"/>
  <c r="U164" i="44"/>
  <c r="U224" i="44"/>
  <c r="U134" i="44"/>
  <c r="U74" i="44"/>
  <c r="U254" i="44"/>
  <c r="U111" i="60" s="1"/>
  <c r="R75" i="47"/>
  <c r="R82" i="47"/>
  <c r="T187" i="44"/>
  <c r="T217" i="44" s="1"/>
  <c r="T102" i="72" l="1"/>
  <c r="AR102" i="72" s="1"/>
  <c r="AR192" i="72" s="1"/>
  <c r="AK12" i="49"/>
  <c r="T192" i="72"/>
  <c r="T223" i="72" s="1"/>
  <c r="U182" i="60"/>
  <c r="S199" i="72"/>
  <c r="S230" i="72" s="1"/>
  <c r="T109" i="72"/>
  <c r="AU12" i="72"/>
  <c r="U49" i="54"/>
  <c r="AS79" i="72"/>
  <c r="X12" i="72"/>
  <c r="S223" i="72"/>
  <c r="AV19" i="72"/>
  <c r="V19" i="54"/>
  <c r="V49" i="54" s="1"/>
  <c r="X14" i="47"/>
  <c r="X45" i="47" s="1"/>
  <c r="X42" i="72" s="1"/>
  <c r="AV42" i="72" s="1"/>
  <c r="X21" i="47"/>
  <c r="X52" i="47" s="1"/>
  <c r="X49" i="72" s="1"/>
  <c r="AV49" i="72" s="1"/>
  <c r="V104" i="44"/>
  <c r="V201" i="44"/>
  <c r="V231" i="44"/>
  <c r="V111" i="44"/>
  <c r="V141" i="44"/>
  <c r="V81" i="44"/>
  <c r="V171" i="44"/>
  <c r="U88" i="60"/>
  <c r="U118" i="60" s="1"/>
  <c r="U109" i="72" s="1"/>
  <c r="V261" i="44"/>
  <c r="V42" i="54"/>
  <c r="W46" i="44"/>
  <c r="W12" i="54" s="1"/>
  <c r="W53" i="44"/>
  <c r="V194" i="44"/>
  <c r="V182" i="60" s="1"/>
  <c r="AM12" i="49" s="1"/>
  <c r="V164" i="44"/>
  <c r="V224" i="44"/>
  <c r="V134" i="44"/>
  <c r="V74" i="44"/>
  <c r="V254" i="44"/>
  <c r="V111" i="60" s="1"/>
  <c r="U187" i="44"/>
  <c r="U217" i="44" s="1"/>
  <c r="S75" i="47"/>
  <c r="U102" i="72" l="1"/>
  <c r="AS102" i="72" s="1"/>
  <c r="AS192" i="72" s="1"/>
  <c r="AL12" i="49"/>
  <c r="U192" i="72"/>
  <c r="U223" i="72" s="1"/>
  <c r="W19" i="54"/>
  <c r="AU79" i="72" s="1"/>
  <c r="V102" i="72"/>
  <c r="V159" i="60"/>
  <c r="V189" i="60" s="1"/>
  <c r="AM19" i="49" s="1"/>
  <c r="AS109" i="72"/>
  <c r="AS199" i="72" s="1"/>
  <c r="U199" i="72"/>
  <c r="AT79" i="72"/>
  <c r="AR109" i="72"/>
  <c r="AR199" i="72" s="1"/>
  <c r="T199" i="72"/>
  <c r="T230" i="72" s="1"/>
  <c r="AT102" i="72"/>
  <c r="AT192" i="72" s="1"/>
  <c r="V192" i="72"/>
  <c r="V223" i="72" s="1"/>
  <c r="AU72" i="72"/>
  <c r="AV12" i="72"/>
  <c r="W104" i="44"/>
  <c r="U82" i="47"/>
  <c r="W81" i="44"/>
  <c r="W231" i="44"/>
  <c r="W111" i="44"/>
  <c r="W141" i="44"/>
  <c r="W201" i="44"/>
  <c r="W171" i="44"/>
  <c r="V88" i="60"/>
  <c r="V118" i="60" s="1"/>
  <c r="W261" i="44"/>
  <c r="W42" i="54"/>
  <c r="X46" i="44"/>
  <c r="X12" i="54" s="1"/>
  <c r="AV72" i="72" s="1"/>
  <c r="X53" i="44"/>
  <c r="X19" i="54" s="1"/>
  <c r="AV79" i="72" s="1"/>
  <c r="W49" i="54"/>
  <c r="W224" i="44"/>
  <c r="W194" i="44"/>
  <c r="W134" i="44"/>
  <c r="W164" i="44"/>
  <c r="W74" i="44"/>
  <c r="T75" i="47"/>
  <c r="W254" i="44"/>
  <c r="W111" i="60" s="1"/>
  <c r="S82" i="47"/>
  <c r="T82" i="47"/>
  <c r="V187" i="44"/>
  <c r="V217" i="44" s="1"/>
  <c r="W182" i="60" l="1"/>
  <c r="AN12" i="49" s="1"/>
  <c r="V109" i="72"/>
  <c r="W159" i="60"/>
  <c r="W189" i="60" s="1"/>
  <c r="AN19" i="49" s="1"/>
  <c r="W102" i="72"/>
  <c r="AT109" i="72"/>
  <c r="AT199" i="72" s="1"/>
  <c r="V199" i="72"/>
  <c r="V230" i="72" s="1"/>
  <c r="AU102" i="72"/>
  <c r="AU192" i="72" s="1"/>
  <c r="W192" i="72"/>
  <c r="W223" i="72" s="1"/>
  <c r="U230" i="72"/>
  <c r="X104" i="44"/>
  <c r="X171" i="44"/>
  <c r="X141" i="44"/>
  <c r="X201" i="44"/>
  <c r="X111" i="44"/>
  <c r="X231" i="44"/>
  <c r="X81" i="44"/>
  <c r="X261" i="44"/>
  <c r="X88" i="60" s="1"/>
  <c r="X118" i="60" s="1"/>
  <c r="X49" i="54"/>
  <c r="X42" i="54"/>
  <c r="W88" i="60"/>
  <c r="W118" i="60" s="1"/>
  <c r="W109" i="72" s="1"/>
  <c r="X224" i="44"/>
  <c r="X134" i="44"/>
  <c r="X194" i="44"/>
  <c r="X182" i="60" s="1"/>
  <c r="AO12" i="49" s="1"/>
  <c r="X164" i="44"/>
  <c r="X74" i="44"/>
  <c r="X254" i="44"/>
  <c r="X111" i="60" s="1"/>
  <c r="U75" i="47"/>
  <c r="W187" i="44"/>
  <c r="W217" i="44" s="1"/>
  <c r="X187" i="44"/>
  <c r="X217" i="44" s="1"/>
  <c r="X159" i="60" l="1"/>
  <c r="X189" i="60" s="1"/>
  <c r="AO19" i="49" s="1"/>
  <c r="X102" i="72"/>
  <c r="AV102" i="72" s="1"/>
  <c r="AV192" i="72" s="1"/>
  <c r="AU109" i="72"/>
  <c r="AU199" i="72" s="1"/>
  <c r="W199" i="72"/>
  <c r="W230" i="72" s="1"/>
  <c r="X109" i="72"/>
  <c r="V82" i="47"/>
  <c r="V75" i="47"/>
  <c r="X192" i="72" l="1"/>
  <c r="X223" i="72" s="1"/>
  <c r="AV109" i="72"/>
  <c r="AV199" i="72" s="1"/>
  <c r="X199" i="72"/>
  <c r="X230" i="72" s="1"/>
  <c r="X82" i="47"/>
  <c r="W82" i="47"/>
  <c r="W75" i="47"/>
  <c r="X75" i="47" l="1"/>
  <c r="H51" i="49" l="1"/>
  <c r="F30" i="48"/>
  <c r="J51" i="49"/>
  <c r="I51" i="49"/>
  <c r="G51" i="49"/>
  <c r="G30" i="48"/>
  <c r="H30" i="48"/>
  <c r="I30" i="48"/>
  <c r="I44" i="49" l="1"/>
  <c r="H44" i="49"/>
  <c r="G44" i="49"/>
  <c r="K51" i="49"/>
  <c r="L51" i="49" l="1"/>
  <c r="J30" i="48"/>
  <c r="K30" i="48" l="1"/>
  <c r="J44" i="49"/>
  <c r="M51" i="49"/>
  <c r="K44" i="49" l="1"/>
  <c r="L30" i="48"/>
  <c r="N51" i="49"/>
  <c r="M30" i="48" l="1"/>
  <c r="O51" i="49"/>
  <c r="L44" i="49"/>
  <c r="P51" i="49" l="1"/>
  <c r="N30" i="48"/>
  <c r="M44" i="49"/>
  <c r="N44" i="49" l="1"/>
  <c r="Q51" i="49"/>
  <c r="O30" i="48"/>
  <c r="R51" i="49" l="1"/>
  <c r="O44" i="49"/>
  <c r="P30" i="48"/>
  <c r="P44" i="49" l="1"/>
  <c r="Q30" i="48"/>
  <c r="S51" i="49"/>
  <c r="Q44" i="49" l="1"/>
  <c r="T51" i="49"/>
  <c r="R30" i="48"/>
  <c r="U51" i="49" l="1"/>
  <c r="R44" i="49"/>
  <c r="S30" i="48"/>
  <c r="V51" i="49" l="1"/>
  <c r="S44" i="49"/>
  <c r="T30" i="48"/>
  <c r="W51" i="49" l="1"/>
  <c r="T44" i="49"/>
  <c r="U30" i="48"/>
  <c r="X51" i="49" l="1"/>
  <c r="V30" i="48"/>
  <c r="U44" i="49"/>
  <c r="W30" i="48" l="1"/>
  <c r="V44" i="49"/>
  <c r="W44" i="49" l="1"/>
  <c r="X30" i="48"/>
  <c r="X44" i="49" l="1"/>
  <c r="D30" i="48" l="1"/>
  <c r="D44" i="49"/>
  <c r="D51" i="49" l="1"/>
  <c r="D38" i="49" l="1"/>
  <c r="D46" i="49" l="1"/>
  <c r="D57" i="49"/>
  <c r="D52" i="49"/>
  <c r="D61" i="49"/>
  <c r="D60" i="49"/>
  <c r="D50" i="49"/>
  <c r="D47" i="49"/>
  <c r="D55" i="49"/>
  <c r="D42" i="49"/>
  <c r="D54" i="49"/>
  <c r="D59" i="49"/>
  <c r="D45" i="49"/>
  <c r="D53" i="49"/>
  <c r="D39" i="49"/>
  <c r="D56" i="49"/>
  <c r="U30" i="49"/>
  <c r="D62" i="49" s="1"/>
  <c r="D41" i="49"/>
  <c r="D48" i="49"/>
  <c r="D40" i="49"/>
  <c r="D58" i="49"/>
  <c r="D43" i="49"/>
  <c r="D49" i="49"/>
  <c r="D40" i="44"/>
  <c r="D188" i="44" s="1"/>
  <c r="V7" i="44"/>
  <c r="E6" i="72" l="1"/>
  <c r="E8" i="47"/>
  <c r="E39" i="47" s="1"/>
  <c r="E36" i="72" s="1"/>
  <c r="D98" i="44"/>
  <c r="E40" i="44"/>
  <c r="E188" i="44" s="1"/>
  <c r="W7" i="44"/>
  <c r="D68" i="44"/>
  <c r="D248" i="44"/>
  <c r="D218" i="44"/>
  <c r="D158" i="44"/>
  <c r="D128" i="44"/>
  <c r="AC36" i="72" l="1"/>
  <c r="F6" i="72"/>
  <c r="AC6" i="72"/>
  <c r="F8" i="47"/>
  <c r="F39" i="47" s="1"/>
  <c r="F36" i="72" s="1"/>
  <c r="X7" i="44"/>
  <c r="F40" i="44"/>
  <c r="F6" i="54" s="1"/>
  <c r="E98" i="44"/>
  <c r="E68" i="44"/>
  <c r="E158" i="44"/>
  <c r="E218" i="44"/>
  <c r="D75" i="60"/>
  <c r="E248" i="44"/>
  <c r="E128" i="44"/>
  <c r="E176" i="60" l="1"/>
  <c r="Y7" i="44"/>
  <c r="H6" i="72" s="1"/>
  <c r="G6" i="72"/>
  <c r="AD6" i="72"/>
  <c r="G40" i="44"/>
  <c r="G6" i="54" s="1"/>
  <c r="AD36" i="72"/>
  <c r="H8" i="47"/>
  <c r="H39" i="47" s="1"/>
  <c r="H36" i="72" s="1"/>
  <c r="G8" i="47"/>
  <c r="G39" i="47" s="1"/>
  <c r="G36" i="72" s="1"/>
  <c r="F188" i="44"/>
  <c r="F98" i="44"/>
  <c r="F36" i="54"/>
  <c r="F158" i="44"/>
  <c r="F68" i="44"/>
  <c r="F248" i="44"/>
  <c r="F218" i="44"/>
  <c r="F128" i="44"/>
  <c r="Z7" i="44" l="1"/>
  <c r="I6" i="72" s="1"/>
  <c r="H40" i="44"/>
  <c r="AF36" i="72"/>
  <c r="AE6" i="72"/>
  <c r="AF6" i="72"/>
  <c r="AD66" i="72"/>
  <c r="G36" i="54"/>
  <c r="G98" i="44"/>
  <c r="H98" i="44" s="1"/>
  <c r="H6" i="54"/>
  <c r="G188" i="44"/>
  <c r="AG6" i="72"/>
  <c r="AE36" i="72"/>
  <c r="I8" i="47"/>
  <c r="I39" i="47" s="1"/>
  <c r="I36" i="72" s="1"/>
  <c r="D69" i="47"/>
  <c r="I40" i="44"/>
  <c r="AA7" i="44"/>
  <c r="J6" i="72" s="1"/>
  <c r="G248" i="44"/>
  <c r="G158" i="44"/>
  <c r="G68" i="44"/>
  <c r="G128" i="44"/>
  <c r="G218" i="44"/>
  <c r="E105" i="60"/>
  <c r="V6" i="49" s="1"/>
  <c r="H36" i="54" l="1"/>
  <c r="I6" i="54"/>
  <c r="F176" i="60"/>
  <c r="W6" i="49" s="1"/>
  <c r="AF66" i="72"/>
  <c r="AE66" i="72"/>
  <c r="AG36" i="72"/>
  <c r="G176" i="60"/>
  <c r="X6" i="49" s="1"/>
  <c r="AG66" i="72"/>
  <c r="AH6" i="72"/>
  <c r="E96" i="72"/>
  <c r="H188" i="44"/>
  <c r="I188" i="44" s="1"/>
  <c r="J8" i="47"/>
  <c r="J39" i="47" s="1"/>
  <c r="J36" i="72" s="1"/>
  <c r="J40" i="44"/>
  <c r="AB7" i="44"/>
  <c r="K6" i="72" s="1"/>
  <c r="I98" i="44"/>
  <c r="H158" i="44"/>
  <c r="H128" i="44"/>
  <c r="E69" i="47"/>
  <c r="H218" i="44"/>
  <c r="H68" i="44"/>
  <c r="H248" i="44"/>
  <c r="F105" i="60"/>
  <c r="J6" i="54" l="1"/>
  <c r="AH66" i="72" s="1"/>
  <c r="I36" i="54"/>
  <c r="AI6" i="72"/>
  <c r="F96" i="72"/>
  <c r="AC96" i="72"/>
  <c r="AC186" i="72" s="1"/>
  <c r="E186" i="72"/>
  <c r="AH36" i="72"/>
  <c r="K8" i="47"/>
  <c r="K39" i="47" s="1"/>
  <c r="K36" i="72" s="1"/>
  <c r="J36" i="54"/>
  <c r="I158" i="44"/>
  <c r="I128" i="44"/>
  <c r="AC7" i="44"/>
  <c r="L6" i="72" s="1"/>
  <c r="K40" i="44"/>
  <c r="K6" i="54" s="1"/>
  <c r="J98" i="44"/>
  <c r="J188" i="44"/>
  <c r="F69" i="47"/>
  <c r="I248" i="44"/>
  <c r="I68" i="44"/>
  <c r="I218" i="44"/>
  <c r="G105" i="60"/>
  <c r="I176" i="60" l="1"/>
  <c r="Z6" i="49" s="1"/>
  <c r="E217" i="72"/>
  <c r="H176" i="60"/>
  <c r="Y6" i="49" s="1"/>
  <c r="F186" i="72"/>
  <c r="AD96" i="72"/>
  <c r="AD186" i="72" s="1"/>
  <c r="AI66" i="72"/>
  <c r="AJ6" i="72"/>
  <c r="G96" i="72"/>
  <c r="AI36" i="72"/>
  <c r="L8" i="47"/>
  <c r="L39" i="47" s="1"/>
  <c r="L36" i="72" s="1"/>
  <c r="K36" i="54"/>
  <c r="G69" i="47"/>
  <c r="J128" i="44"/>
  <c r="K98" i="44"/>
  <c r="J218" i="44"/>
  <c r="K188" i="44"/>
  <c r="AD7" i="44"/>
  <c r="M6" i="72" s="1"/>
  <c r="L40" i="44"/>
  <c r="L6" i="54" s="1"/>
  <c r="J158" i="44"/>
  <c r="J68" i="44"/>
  <c r="J248" i="44"/>
  <c r="H105" i="60"/>
  <c r="H96" i="72" s="1"/>
  <c r="J176" i="60" l="1"/>
  <c r="AA6" i="49" s="1"/>
  <c r="F217" i="72"/>
  <c r="AJ36" i="72"/>
  <c r="H186" i="72"/>
  <c r="AF96" i="72"/>
  <c r="AF186" i="72" s="1"/>
  <c r="AJ66" i="72"/>
  <c r="AK6" i="72"/>
  <c r="G186" i="72"/>
  <c r="AE96" i="72"/>
  <c r="AE186" i="72" s="1"/>
  <c r="M8" i="47"/>
  <c r="M39" i="47" s="1"/>
  <c r="M36" i="72" s="1"/>
  <c r="L36" i="54"/>
  <c r="L188" i="44"/>
  <c r="K218" i="44"/>
  <c r="K128" i="44"/>
  <c r="AE7" i="44"/>
  <c r="M40" i="44"/>
  <c r="M6" i="54" s="1"/>
  <c r="G38" i="49"/>
  <c r="K158" i="44"/>
  <c r="L98" i="44"/>
  <c r="H69" i="47"/>
  <c r="K248" i="44"/>
  <c r="I105" i="60"/>
  <c r="I96" i="72" s="1"/>
  <c r="K68" i="44"/>
  <c r="K176" i="60" l="1"/>
  <c r="AB6" i="49" s="1"/>
  <c r="AG96" i="72"/>
  <c r="AG186" i="72" s="1"/>
  <c r="I186" i="72"/>
  <c r="I217" i="72" s="1"/>
  <c r="H217" i="72"/>
  <c r="AK36" i="72"/>
  <c r="AK66" i="72"/>
  <c r="G217" i="72"/>
  <c r="N6" i="72"/>
  <c r="N8" i="47"/>
  <c r="N39" i="47" s="1"/>
  <c r="N36" i="72" s="1"/>
  <c r="M36" i="54"/>
  <c r="L218" i="44"/>
  <c r="L248" i="44"/>
  <c r="I69" i="47"/>
  <c r="M188" i="44"/>
  <c r="M98" i="44"/>
  <c r="L68" i="44"/>
  <c r="L128" i="44"/>
  <c r="H38" i="49"/>
  <c r="N40" i="44"/>
  <c r="N6" i="54" s="1"/>
  <c r="AF7" i="44"/>
  <c r="J105" i="60"/>
  <c r="J96" i="72" s="1"/>
  <c r="L158" i="44"/>
  <c r="L176" i="60" l="1"/>
  <c r="AC6" i="49" s="1"/>
  <c r="AH96" i="72"/>
  <c r="AH186" i="72" s="1"/>
  <c r="J186" i="72"/>
  <c r="AL36" i="72"/>
  <c r="O6" i="72"/>
  <c r="AL6" i="72"/>
  <c r="AL66" i="72"/>
  <c r="O8" i="47"/>
  <c r="O39" i="47" s="1"/>
  <c r="O36" i="72" s="1"/>
  <c r="N36" i="54"/>
  <c r="N188" i="44"/>
  <c r="I38" i="49"/>
  <c r="M158" i="44"/>
  <c r="K105" i="60"/>
  <c r="K96" i="72" s="1"/>
  <c r="M128" i="44"/>
  <c r="M248" i="44"/>
  <c r="AG7" i="44"/>
  <c r="P6" i="72" s="1"/>
  <c r="O40" i="44"/>
  <c r="O6" i="54" s="1"/>
  <c r="N98" i="44"/>
  <c r="M218" i="44"/>
  <c r="J69" i="47"/>
  <c r="M68" i="44"/>
  <c r="M176" i="60" l="1"/>
  <c r="AD6" i="49" s="1"/>
  <c r="AM6" i="72"/>
  <c r="J217" i="72"/>
  <c r="AI96" i="72"/>
  <c r="AI186" i="72" s="1"/>
  <c r="K186" i="72"/>
  <c r="AM66" i="72"/>
  <c r="AM36" i="72"/>
  <c r="AN6" i="72"/>
  <c r="P8" i="47"/>
  <c r="P39" i="47" s="1"/>
  <c r="P36" i="72" s="1"/>
  <c r="O36" i="54"/>
  <c r="K69" i="47"/>
  <c r="L105" i="60"/>
  <c r="L96" i="72" s="1"/>
  <c r="N158" i="44"/>
  <c r="N128" i="44"/>
  <c r="N68" i="44"/>
  <c r="O98" i="44"/>
  <c r="O188" i="44"/>
  <c r="N218" i="44"/>
  <c r="N248" i="44"/>
  <c r="AH7" i="44"/>
  <c r="P40" i="44"/>
  <c r="P6" i="54" s="1"/>
  <c r="J38" i="49"/>
  <c r="N176" i="60" l="1"/>
  <c r="AE6" i="49" s="1"/>
  <c r="K217" i="72"/>
  <c r="Q6" i="72"/>
  <c r="AN36" i="72"/>
  <c r="AN66" i="72"/>
  <c r="AJ96" i="72"/>
  <c r="AJ186" i="72" s="1"/>
  <c r="L186" i="72"/>
  <c r="Q8" i="47"/>
  <c r="Q39" i="47" s="1"/>
  <c r="Q36" i="72" s="1"/>
  <c r="P36" i="54"/>
  <c r="P188" i="44"/>
  <c r="P98" i="44"/>
  <c r="M105" i="60"/>
  <c r="M96" i="72" s="1"/>
  <c r="O68" i="44"/>
  <c r="L69" i="47"/>
  <c r="O248" i="44"/>
  <c r="K38" i="49"/>
  <c r="O128" i="44"/>
  <c r="O158" i="44"/>
  <c r="AI7" i="44"/>
  <c r="Q40" i="44"/>
  <c r="Q6" i="54" s="1"/>
  <c r="O218" i="44"/>
  <c r="R6" i="72" l="1"/>
  <c r="AO66" i="72"/>
  <c r="AK96" i="72"/>
  <c r="AK186" i="72" s="1"/>
  <c r="M186" i="72"/>
  <c r="AO6" i="72"/>
  <c r="O176" i="60"/>
  <c r="AF6" i="49" s="1"/>
  <c r="AO36" i="72"/>
  <c r="L217" i="72"/>
  <c r="R8" i="47"/>
  <c r="R39" i="47" s="1"/>
  <c r="R36" i="72" s="1"/>
  <c r="Q36" i="54"/>
  <c r="M69" i="47"/>
  <c r="L38" i="49"/>
  <c r="P128" i="44"/>
  <c r="R40" i="44"/>
  <c r="R6" i="54" s="1"/>
  <c r="AJ7" i="44"/>
  <c r="P218" i="44"/>
  <c r="Q188" i="44"/>
  <c r="P68" i="44"/>
  <c r="Q98" i="44"/>
  <c r="N105" i="60"/>
  <c r="P158" i="44"/>
  <c r="P248" i="44"/>
  <c r="P176" i="60" l="1"/>
  <c r="AG6" i="49" s="1"/>
  <c r="AP66" i="72"/>
  <c r="S6" i="72"/>
  <c r="M217" i="72"/>
  <c r="N96" i="72"/>
  <c r="AP36" i="72"/>
  <c r="AP6" i="72"/>
  <c r="S8" i="47"/>
  <c r="S39" i="47" s="1"/>
  <c r="S36" i="72" s="1"/>
  <c r="R36" i="54"/>
  <c r="Q68" i="44"/>
  <c r="R188" i="44"/>
  <c r="N69" i="47"/>
  <c r="M38" i="49"/>
  <c r="Q158" i="44"/>
  <c r="O105" i="60"/>
  <c r="Q248" i="44"/>
  <c r="S40" i="44"/>
  <c r="S6" i="54" s="1"/>
  <c r="AK7" i="44"/>
  <c r="Q218" i="44"/>
  <c r="R98" i="44"/>
  <c r="Q128" i="44"/>
  <c r="Q176" i="60" l="1"/>
  <c r="AH6" i="49" s="1"/>
  <c r="AQ36" i="72"/>
  <c r="AQ6" i="72"/>
  <c r="T6" i="72"/>
  <c r="O96" i="72"/>
  <c r="AQ66" i="72"/>
  <c r="AL96" i="72"/>
  <c r="AL186" i="72" s="1"/>
  <c r="N186" i="72"/>
  <c r="T8" i="47"/>
  <c r="T39" i="47" s="1"/>
  <c r="T36" i="72" s="1"/>
  <c r="S36" i="54"/>
  <c r="O69" i="47"/>
  <c r="R158" i="44"/>
  <c r="R128" i="44"/>
  <c r="S188" i="44"/>
  <c r="P105" i="60"/>
  <c r="P96" i="72" s="1"/>
  <c r="N38" i="49"/>
  <c r="R248" i="44"/>
  <c r="R68" i="44"/>
  <c r="S98" i="44"/>
  <c r="AL7" i="44"/>
  <c r="T40" i="44"/>
  <c r="T6" i="54" s="1"/>
  <c r="R218" i="44"/>
  <c r="R176" i="60" l="1"/>
  <c r="AI6" i="49" s="1"/>
  <c r="AM96" i="72"/>
  <c r="AM186" i="72" s="1"/>
  <c r="O186" i="72"/>
  <c r="AR6" i="72"/>
  <c r="AR36" i="72"/>
  <c r="AR66" i="72"/>
  <c r="U6" i="72"/>
  <c r="N217" i="72"/>
  <c r="AN96" i="72"/>
  <c r="AN186" i="72" s="1"/>
  <c r="P186" i="72"/>
  <c r="U8" i="47"/>
  <c r="U39" i="47" s="1"/>
  <c r="U36" i="72" s="1"/>
  <c r="T36" i="54"/>
  <c r="S128" i="44"/>
  <c r="P69" i="47"/>
  <c r="S158" i="44"/>
  <c r="U40" i="44"/>
  <c r="U6" i="54" s="1"/>
  <c r="AM7" i="44"/>
  <c r="Q105" i="60"/>
  <c r="O38" i="49"/>
  <c r="T98" i="44"/>
  <c r="S68" i="44"/>
  <c r="S218" i="44"/>
  <c r="T188" i="44"/>
  <c r="S248" i="44"/>
  <c r="Q96" i="72" l="1"/>
  <c r="AO96" i="72" s="1"/>
  <c r="AO186" i="72" s="1"/>
  <c r="S176" i="60"/>
  <c r="AJ6" i="49" s="1"/>
  <c r="AS6" i="72"/>
  <c r="Q186" i="72"/>
  <c r="AS36" i="72"/>
  <c r="P217" i="72"/>
  <c r="O217" i="72"/>
  <c r="V6" i="72"/>
  <c r="AS66" i="72"/>
  <c r="V8" i="47"/>
  <c r="V39" i="47" s="1"/>
  <c r="V36" i="72" s="1"/>
  <c r="U36" i="54"/>
  <c r="U98" i="44"/>
  <c r="T158" i="44"/>
  <c r="P38" i="49"/>
  <c r="R105" i="60"/>
  <c r="T128" i="44"/>
  <c r="T68" i="44"/>
  <c r="U188" i="44"/>
  <c r="Q69" i="47"/>
  <c r="T248" i="44"/>
  <c r="AN7" i="44"/>
  <c r="V40" i="44"/>
  <c r="V6" i="54" s="1"/>
  <c r="T218" i="44"/>
  <c r="T176" i="60" l="1"/>
  <c r="AK6" i="49" s="1"/>
  <c r="Q217" i="72"/>
  <c r="AT66" i="72"/>
  <c r="AT36" i="72"/>
  <c r="W6" i="72"/>
  <c r="AT6" i="72"/>
  <c r="R96" i="72"/>
  <c r="W8" i="47"/>
  <c r="W39" i="47" s="1"/>
  <c r="W36" i="72" s="1"/>
  <c r="V36" i="54"/>
  <c r="S105" i="60"/>
  <c r="U248" i="44"/>
  <c r="U68" i="44"/>
  <c r="U158" i="44"/>
  <c r="R69" i="47"/>
  <c r="V98" i="44"/>
  <c r="U218" i="44"/>
  <c r="U128" i="44"/>
  <c r="Q38" i="49"/>
  <c r="AO7" i="44"/>
  <c r="X6" i="72" s="1"/>
  <c r="W40" i="44"/>
  <c r="W6" i="54" s="1"/>
  <c r="V188" i="44"/>
  <c r="U176" i="60" l="1"/>
  <c r="AL6" i="49" s="1"/>
  <c r="AU6" i="72"/>
  <c r="S96" i="72"/>
  <c r="AU66" i="72"/>
  <c r="AU36" i="72"/>
  <c r="AP96" i="72"/>
  <c r="AP186" i="72" s="1"/>
  <c r="R186" i="72"/>
  <c r="AV6" i="72"/>
  <c r="X8" i="47"/>
  <c r="X39" i="47" s="1"/>
  <c r="X36" i="72" s="1"/>
  <c r="W36" i="54"/>
  <c r="V128" i="44"/>
  <c r="V218" i="44"/>
  <c r="S69" i="47"/>
  <c r="W98" i="44"/>
  <c r="V158" i="44"/>
  <c r="W188" i="44"/>
  <c r="V68" i="44"/>
  <c r="V248" i="44"/>
  <c r="X40" i="44"/>
  <c r="X6" i="54" s="1"/>
  <c r="R38" i="49"/>
  <c r="T105" i="60"/>
  <c r="V176" i="60" l="1"/>
  <c r="AM6" i="49" s="1"/>
  <c r="T96" i="72"/>
  <c r="AV66" i="72"/>
  <c r="AQ96" i="72"/>
  <c r="AQ186" i="72" s="1"/>
  <c r="S186" i="72"/>
  <c r="AV36" i="72"/>
  <c r="R217" i="72"/>
  <c r="X36" i="54"/>
  <c r="T69" i="47"/>
  <c r="X188" i="44"/>
  <c r="X98" i="44"/>
  <c r="S38" i="49"/>
  <c r="W218" i="44"/>
  <c r="W158" i="44"/>
  <c r="W68" i="44"/>
  <c r="W128" i="44"/>
  <c r="W248" i="44"/>
  <c r="U105" i="60"/>
  <c r="W176" i="60" l="1"/>
  <c r="AN6" i="49" s="1"/>
  <c r="AR96" i="72"/>
  <c r="AR186" i="72" s="1"/>
  <c r="T186" i="72"/>
  <c r="S217" i="72"/>
  <c r="U96" i="72"/>
  <c r="X158" i="44"/>
  <c r="V105" i="60"/>
  <c r="U69" i="47"/>
  <c r="T38" i="49"/>
  <c r="X218" i="44"/>
  <c r="X128" i="44"/>
  <c r="X248" i="44"/>
  <c r="X68" i="44"/>
  <c r="X176" i="60" l="1"/>
  <c r="AO6" i="49" s="1"/>
  <c r="V96" i="72"/>
  <c r="T217" i="72"/>
  <c r="AS96" i="72"/>
  <c r="AS186" i="72" s="1"/>
  <c r="U186" i="72"/>
  <c r="U38" i="49"/>
  <c r="V69" i="47"/>
  <c r="W105" i="60"/>
  <c r="U217" i="72" l="1"/>
  <c r="W96" i="72"/>
  <c r="V186" i="72"/>
  <c r="AT96" i="72"/>
  <c r="AT186" i="72" s="1"/>
  <c r="V38" i="49"/>
  <c r="W69" i="47"/>
  <c r="X105" i="60"/>
  <c r="X96" i="72" s="1"/>
  <c r="AU96" i="72" l="1"/>
  <c r="AU186" i="72" s="1"/>
  <c r="W186" i="72"/>
  <c r="AV96" i="72"/>
  <c r="AV186" i="72" s="1"/>
  <c r="X186" i="72"/>
  <c r="V217" i="72"/>
  <c r="W38" i="49"/>
  <c r="X69" i="47"/>
  <c r="X217" i="72" l="1"/>
  <c r="W217" i="72"/>
  <c r="X38" i="49"/>
  <c r="V14" i="44" l="1"/>
  <c r="D47" i="44"/>
  <c r="V17" i="44"/>
  <c r="D50" i="44"/>
  <c r="D258" i="44" s="1"/>
  <c r="D49" i="44"/>
  <c r="D257" i="44" s="1"/>
  <c r="V16" i="44"/>
  <c r="E15" i="72" s="1"/>
  <c r="D54" i="44"/>
  <c r="V21" i="44"/>
  <c r="E20" i="72" s="1"/>
  <c r="D61" i="44"/>
  <c r="D89" i="44" s="1"/>
  <c r="V28" i="44"/>
  <c r="E27" i="72" s="1"/>
  <c r="D58" i="44"/>
  <c r="D266" i="44" s="1"/>
  <c r="V25" i="44"/>
  <c r="D51" i="44"/>
  <c r="D259" i="44" s="1"/>
  <c r="V18" i="44"/>
  <c r="D57" i="44"/>
  <c r="D265" i="44" s="1"/>
  <c r="V24" i="44"/>
  <c r="E23" i="72" s="1"/>
  <c r="D52" i="44"/>
  <c r="D260" i="44" s="1"/>
  <c r="D87" i="60" s="1"/>
  <c r="V19" i="44"/>
  <c r="D60" i="44"/>
  <c r="D268" i="44" s="1"/>
  <c r="V27" i="44"/>
  <c r="E26" i="72" s="1"/>
  <c r="D48" i="44"/>
  <c r="D76" i="44" s="1"/>
  <c r="V15" i="44"/>
  <c r="E14" i="72" s="1"/>
  <c r="D45" i="44"/>
  <c r="D73" i="44" s="1"/>
  <c r="V12" i="44"/>
  <c r="E11" i="72" s="1"/>
  <c r="D42" i="44"/>
  <c r="D250" i="44" s="1"/>
  <c r="V9" i="44"/>
  <c r="E8" i="72" s="1"/>
  <c r="D44" i="44"/>
  <c r="D252" i="44" s="1"/>
  <c r="V11" i="44"/>
  <c r="E10" i="72" s="1"/>
  <c r="D59" i="44"/>
  <c r="D267" i="44" s="1"/>
  <c r="V26" i="44"/>
  <c r="D56" i="44"/>
  <c r="D264" i="44" s="1"/>
  <c r="V23" i="44"/>
  <c r="D55" i="44"/>
  <c r="D263" i="44" s="1"/>
  <c r="V22" i="44"/>
  <c r="D43" i="44"/>
  <c r="D251" i="44" s="1"/>
  <c r="V10" i="44"/>
  <c r="D62" i="44"/>
  <c r="D270" i="44" s="1"/>
  <c r="V29" i="44"/>
  <c r="V30" i="44"/>
  <c r="E29" i="72" s="1"/>
  <c r="D63" i="44"/>
  <c r="D151" i="44" s="1"/>
  <c r="AC20" i="72" l="1"/>
  <c r="AC15" i="72"/>
  <c r="AC27" i="72"/>
  <c r="AC8" i="72"/>
  <c r="E16" i="72"/>
  <c r="AC29" i="72"/>
  <c r="E9" i="72"/>
  <c r="E18" i="72"/>
  <c r="E13" i="72"/>
  <c r="AC23" i="72"/>
  <c r="E28" i="72"/>
  <c r="AC26" i="72"/>
  <c r="E25" i="72"/>
  <c r="E17" i="72"/>
  <c r="E21" i="72"/>
  <c r="AC10" i="72"/>
  <c r="E24" i="72"/>
  <c r="AC11" i="72"/>
  <c r="AC14" i="72"/>
  <c r="E22" i="72"/>
  <c r="D271" i="44"/>
  <c r="E18" i="47"/>
  <c r="E49" i="47" s="1"/>
  <c r="E46" i="72" s="1"/>
  <c r="AC46" i="72" s="1"/>
  <c r="E27" i="47"/>
  <c r="E58" i="47" s="1"/>
  <c r="E55" i="72" s="1"/>
  <c r="AC55" i="72" s="1"/>
  <c r="E45" i="44"/>
  <c r="E13" i="47"/>
  <c r="E44" i="47" s="1"/>
  <c r="E41" i="72" s="1"/>
  <c r="AC41" i="72" s="1"/>
  <c r="E54" i="44"/>
  <c r="E22" i="47"/>
  <c r="E53" i="47" s="1"/>
  <c r="E50" i="72" s="1"/>
  <c r="AC50" i="72" s="1"/>
  <c r="E42" i="44"/>
  <c r="E250" i="44" s="1"/>
  <c r="E10" i="47"/>
  <c r="E41" i="47" s="1"/>
  <c r="E38" i="72" s="1"/>
  <c r="AC38" i="72" s="1"/>
  <c r="W30" i="44"/>
  <c r="F29" i="72" s="1"/>
  <c r="E31" i="47"/>
  <c r="E62" i="47" s="1"/>
  <c r="E59" i="72" s="1"/>
  <c r="AC59" i="72" s="1"/>
  <c r="E49" i="44"/>
  <c r="E257" i="44" s="1"/>
  <c r="E17" i="47"/>
  <c r="E48" i="47" s="1"/>
  <c r="E45" i="72" s="1"/>
  <c r="AC45" i="72" s="1"/>
  <c r="W22" i="44"/>
  <c r="E23" i="47"/>
  <c r="E54" i="47" s="1"/>
  <c r="E51" i="72" s="1"/>
  <c r="AC51" i="72" s="1"/>
  <c r="E52" i="44"/>
  <c r="E260" i="44" s="1"/>
  <c r="E20" i="47"/>
  <c r="E51" i="47" s="1"/>
  <c r="E48" i="72" s="1"/>
  <c r="AC48" i="72" s="1"/>
  <c r="W14" i="44"/>
  <c r="F13" i="72" s="1"/>
  <c r="E15" i="47"/>
  <c r="E46" i="47" s="1"/>
  <c r="E43" i="72" s="1"/>
  <c r="AC43" i="72" s="1"/>
  <c r="E48" i="44"/>
  <c r="E16" i="47"/>
  <c r="E47" i="47" s="1"/>
  <c r="E44" i="72" s="1"/>
  <c r="AC44" i="72" s="1"/>
  <c r="E60" i="44"/>
  <c r="E268" i="44" s="1"/>
  <c r="E28" i="47"/>
  <c r="E59" i="47" s="1"/>
  <c r="E56" i="72" s="1"/>
  <c r="AC56" i="72" s="1"/>
  <c r="E56" i="44"/>
  <c r="E264" i="44" s="1"/>
  <c r="E24" i="47"/>
  <c r="E55" i="47" s="1"/>
  <c r="E52" i="72" s="1"/>
  <c r="AC52" i="72" s="1"/>
  <c r="E57" i="44"/>
  <c r="E265" i="44" s="1"/>
  <c r="E25" i="47"/>
  <c r="E56" i="47" s="1"/>
  <c r="E53" i="72" s="1"/>
  <c r="AC53" i="72" s="1"/>
  <c r="E61" i="44"/>
  <c r="E89" i="44" s="1"/>
  <c r="E29" i="47"/>
  <c r="E60" i="47" s="1"/>
  <c r="E57" i="72" s="1"/>
  <c r="AC57" i="72" s="1"/>
  <c r="W29" i="44"/>
  <c r="E30" i="47"/>
  <c r="E61" i="47" s="1"/>
  <c r="E58" i="72" s="1"/>
  <c r="AC58" i="72" s="1"/>
  <c r="E51" i="44"/>
  <c r="E259" i="44" s="1"/>
  <c r="E19" i="47"/>
  <c r="E50" i="47" s="1"/>
  <c r="E47" i="72" s="1"/>
  <c r="AC47" i="72" s="1"/>
  <c r="E43" i="44"/>
  <c r="E251" i="44" s="1"/>
  <c r="E11" i="47"/>
  <c r="E42" i="47" s="1"/>
  <c r="E39" i="72" s="1"/>
  <c r="AC39" i="72" s="1"/>
  <c r="W11" i="44"/>
  <c r="F10" i="72" s="1"/>
  <c r="E12" i="47"/>
  <c r="E43" i="47" s="1"/>
  <c r="E40" i="72" s="1"/>
  <c r="AC40" i="72" s="1"/>
  <c r="W25" i="44"/>
  <c r="F24" i="72" s="1"/>
  <c r="E26" i="47"/>
  <c r="E57" i="47" s="1"/>
  <c r="E54" i="72" s="1"/>
  <c r="AC54" i="72" s="1"/>
  <c r="W21" i="44"/>
  <c r="D88" i="44"/>
  <c r="E63" i="44"/>
  <c r="E151" i="44" s="1"/>
  <c r="D269" i="44"/>
  <c r="D96" i="60" s="1"/>
  <c r="D253" i="44"/>
  <c r="D83" i="44"/>
  <c r="D85" i="60"/>
  <c r="E58" i="44"/>
  <c r="E266" i="44" s="1"/>
  <c r="W16" i="44"/>
  <c r="F15" i="72" s="1"/>
  <c r="D91" i="44"/>
  <c r="D256" i="44"/>
  <c r="W19" i="44"/>
  <c r="W27" i="44"/>
  <c r="F26" i="72" s="1"/>
  <c r="E44" i="44"/>
  <c r="E252" i="44" s="1"/>
  <c r="D98" i="60"/>
  <c r="D87" i="44"/>
  <c r="D211" i="44"/>
  <c r="W12" i="44"/>
  <c r="F11" i="72" s="1"/>
  <c r="D94" i="60"/>
  <c r="E73" i="44"/>
  <c r="D93" i="60"/>
  <c r="D95" i="60"/>
  <c r="D79" i="60"/>
  <c r="D84" i="60"/>
  <c r="D92" i="60"/>
  <c r="D90" i="60"/>
  <c r="D97" i="60"/>
  <c r="D77" i="60"/>
  <c r="E76" i="44"/>
  <c r="D86" i="60"/>
  <c r="D108" i="44"/>
  <c r="D228" i="44"/>
  <c r="D168" i="44"/>
  <c r="D198" i="44"/>
  <c r="D138" i="44"/>
  <c r="D181" i="44"/>
  <c r="D162" i="44"/>
  <c r="D132" i="44"/>
  <c r="D192" i="44"/>
  <c r="D222" i="44"/>
  <c r="D102" i="44"/>
  <c r="D116" i="44"/>
  <c r="D176" i="44"/>
  <c r="D236" i="44"/>
  <c r="D206" i="44"/>
  <c r="D146" i="44"/>
  <c r="D86" i="44"/>
  <c r="D110" i="44"/>
  <c r="D170" i="44"/>
  <c r="D200" i="44"/>
  <c r="D140" i="44"/>
  <c r="D284" i="44" s="1"/>
  <c r="D230" i="44"/>
  <c r="W26" i="44"/>
  <c r="D78" i="44"/>
  <c r="D105" i="44"/>
  <c r="D135" i="44"/>
  <c r="D78" i="60"/>
  <c r="D91" i="60"/>
  <c r="D226" i="44"/>
  <c r="D106" i="44"/>
  <c r="E106" i="44" s="1"/>
  <c r="D196" i="44"/>
  <c r="D136" i="44"/>
  <c r="E136" i="44" s="1"/>
  <c r="D166" i="44"/>
  <c r="D70" i="44"/>
  <c r="D227" i="44"/>
  <c r="D107" i="44"/>
  <c r="D167" i="44"/>
  <c r="D197" i="44"/>
  <c r="D137" i="44"/>
  <c r="E47" i="44"/>
  <c r="D202" i="44"/>
  <c r="D112" i="44"/>
  <c r="D232" i="44"/>
  <c r="D172" i="44"/>
  <c r="D142" i="44"/>
  <c r="D221" i="44"/>
  <c r="D131" i="44"/>
  <c r="D101" i="44"/>
  <c r="D191" i="44"/>
  <c r="D161" i="44"/>
  <c r="D234" i="44"/>
  <c r="D174" i="44"/>
  <c r="D204" i="44"/>
  <c r="D114" i="44"/>
  <c r="D144" i="44"/>
  <c r="D145" i="44"/>
  <c r="D235" i="44"/>
  <c r="D175" i="44"/>
  <c r="D205" i="44"/>
  <c r="D115" i="44"/>
  <c r="E62" i="44"/>
  <c r="E270" i="44" s="1"/>
  <c r="E55" i="44"/>
  <c r="E59" i="44"/>
  <c r="E50" i="44"/>
  <c r="E16" i="54" s="1"/>
  <c r="D77" i="44"/>
  <c r="D79" i="44"/>
  <c r="W28" i="44"/>
  <c r="F27" i="72" s="1"/>
  <c r="D179" i="44"/>
  <c r="D239" i="44"/>
  <c r="D209" i="44"/>
  <c r="D149" i="44"/>
  <c r="D119" i="44"/>
  <c r="D90" i="44"/>
  <c r="D82" i="44"/>
  <c r="D85" i="44"/>
  <c r="D148" i="44"/>
  <c r="D178" i="44"/>
  <c r="D208" i="44"/>
  <c r="D238" i="44"/>
  <c r="D118" i="44"/>
  <c r="D72" i="44"/>
  <c r="W9" i="44"/>
  <c r="F8" i="72" s="1"/>
  <c r="D71" i="44"/>
  <c r="F44" i="44"/>
  <c r="F10" i="54" s="1"/>
  <c r="AD70" i="72" s="1"/>
  <c r="D210" i="44"/>
  <c r="D180" i="44"/>
  <c r="D120" i="44"/>
  <c r="D240" i="44"/>
  <c r="D150" i="44"/>
  <c r="D233" i="44"/>
  <c r="D203" i="44"/>
  <c r="D143" i="44"/>
  <c r="D173" i="44"/>
  <c r="D113" i="44"/>
  <c r="D237" i="44"/>
  <c r="D147" i="44"/>
  <c r="D177" i="44"/>
  <c r="D117" i="44"/>
  <c r="D207" i="44"/>
  <c r="D199" i="44"/>
  <c r="D229" i="44"/>
  <c r="D169" i="44"/>
  <c r="D139" i="44"/>
  <c r="D109" i="44"/>
  <c r="W17" i="44"/>
  <c r="F16" i="72" s="1"/>
  <c r="W15" i="44"/>
  <c r="F14" i="72" s="1"/>
  <c r="D80" i="44"/>
  <c r="W23" i="44"/>
  <c r="D121" i="44"/>
  <c r="D84" i="44"/>
  <c r="D220" i="44"/>
  <c r="D190" i="44"/>
  <c r="D130" i="44"/>
  <c r="D100" i="44"/>
  <c r="D160" i="44"/>
  <c r="E160" i="44" s="1"/>
  <c r="D241" i="44"/>
  <c r="D193" i="44"/>
  <c r="E193" i="44" s="1"/>
  <c r="D223" i="44"/>
  <c r="E223" i="44" s="1"/>
  <c r="D133" i="44"/>
  <c r="E133" i="44" s="1"/>
  <c r="D163" i="44"/>
  <c r="E163" i="44" s="1"/>
  <c r="D103" i="44"/>
  <c r="E103" i="44" s="1"/>
  <c r="D262" i="44"/>
  <c r="W10" i="44"/>
  <c r="D75" i="44"/>
  <c r="W18" i="44"/>
  <c r="F17" i="72" s="1"/>
  <c r="W24" i="44"/>
  <c r="F23" i="72" s="1"/>
  <c r="F60" i="44"/>
  <c r="F26" i="54" s="1"/>
  <c r="AD86" i="72" s="1"/>
  <c r="E205" i="44" l="1"/>
  <c r="E88" i="44"/>
  <c r="E202" i="44"/>
  <c r="E178" i="44"/>
  <c r="E181" i="60"/>
  <c r="V11" i="49" s="1"/>
  <c r="E131" i="44"/>
  <c r="AC18" i="72"/>
  <c r="AD24" i="72"/>
  <c r="AC21" i="72"/>
  <c r="AC9" i="72"/>
  <c r="AD26" i="72"/>
  <c r="AD10" i="72"/>
  <c r="AD8" i="72"/>
  <c r="F18" i="72"/>
  <c r="AC17" i="72"/>
  <c r="F9" i="72"/>
  <c r="AC76" i="72"/>
  <c r="E90" i="72"/>
  <c r="AC90" i="72" s="1"/>
  <c r="AD13" i="72"/>
  <c r="F25" i="72"/>
  <c r="AC25" i="72"/>
  <c r="AC16" i="72"/>
  <c r="AD15" i="72"/>
  <c r="AD14" i="72"/>
  <c r="AD16" i="72"/>
  <c r="E221" i="44"/>
  <c r="AC22" i="72"/>
  <c r="E166" i="44"/>
  <c r="F28" i="72"/>
  <c r="F21" i="72"/>
  <c r="AC28" i="72"/>
  <c r="E196" i="44"/>
  <c r="E253" i="44"/>
  <c r="E110" i="60" s="1"/>
  <c r="AD23" i="72"/>
  <c r="E145" i="44"/>
  <c r="E226" i="44"/>
  <c r="AD29" i="72"/>
  <c r="AD17" i="72"/>
  <c r="AD11" i="72"/>
  <c r="AC24" i="72"/>
  <c r="AC13" i="72"/>
  <c r="AD27" i="72"/>
  <c r="F22" i="72"/>
  <c r="F20" i="72"/>
  <c r="E118" i="44"/>
  <c r="F118" i="44" s="1"/>
  <c r="E238" i="44"/>
  <c r="F238" i="44" s="1"/>
  <c r="E256" i="44"/>
  <c r="F52" i="44"/>
  <c r="F18" i="54" s="1"/>
  <c r="AD78" i="72" s="1"/>
  <c r="E234" i="44"/>
  <c r="E102" i="44"/>
  <c r="E230" i="44"/>
  <c r="E139" i="44"/>
  <c r="E140" i="44"/>
  <c r="E200" i="44"/>
  <c r="E229" i="44"/>
  <c r="E170" i="44"/>
  <c r="E110" i="44"/>
  <c r="E169" i="44"/>
  <c r="E109" i="44"/>
  <c r="E199" i="44"/>
  <c r="E149" i="44"/>
  <c r="E132" i="44"/>
  <c r="F132" i="44" s="1"/>
  <c r="E222" i="44"/>
  <c r="F222" i="44" s="1"/>
  <c r="E192" i="44"/>
  <c r="F62" i="44"/>
  <c r="F28" i="54" s="1"/>
  <c r="E208" i="44"/>
  <c r="E130" i="44"/>
  <c r="E162" i="44"/>
  <c r="F162" i="44" s="1"/>
  <c r="F54" i="44"/>
  <c r="F20" i="54" s="1"/>
  <c r="E220" i="44"/>
  <c r="E148" i="44"/>
  <c r="F148" i="44" s="1"/>
  <c r="E142" i="44"/>
  <c r="E172" i="44"/>
  <c r="E100" i="44"/>
  <c r="E190" i="44"/>
  <c r="E232" i="44"/>
  <c r="E144" i="44"/>
  <c r="E112" i="44"/>
  <c r="E204" i="44"/>
  <c r="E114" i="44"/>
  <c r="E174" i="44"/>
  <c r="E115" i="44"/>
  <c r="E269" i="44"/>
  <c r="E126" i="60" s="1"/>
  <c r="D80" i="60"/>
  <c r="E119" i="44"/>
  <c r="E175" i="44"/>
  <c r="E181" i="44"/>
  <c r="E211" i="44"/>
  <c r="F10" i="47"/>
  <c r="F41" i="47" s="1"/>
  <c r="F38" i="72" s="1"/>
  <c r="AD38" i="72" s="1"/>
  <c r="E239" i="44"/>
  <c r="F26" i="47"/>
  <c r="F57" i="47" s="1"/>
  <c r="F54" i="72" s="1"/>
  <c r="AD54" i="72" s="1"/>
  <c r="E209" i="44"/>
  <c r="E179" i="44"/>
  <c r="F29" i="47"/>
  <c r="F60" i="47" s="1"/>
  <c r="F57" i="72" s="1"/>
  <c r="AD57" i="72" s="1"/>
  <c r="E241" i="44"/>
  <c r="F24" i="47"/>
  <c r="F55" i="47" s="1"/>
  <c r="F52" i="72" s="1"/>
  <c r="AD52" i="72" s="1"/>
  <c r="F45" i="44"/>
  <c r="F11" i="54" s="1"/>
  <c r="E137" i="44"/>
  <c r="F15" i="47"/>
  <c r="F46" i="47" s="1"/>
  <c r="F43" i="72" s="1"/>
  <c r="AD43" i="72" s="1"/>
  <c r="F16" i="47"/>
  <c r="F47" i="47" s="1"/>
  <c r="F44" i="72" s="1"/>
  <c r="AD44" i="72" s="1"/>
  <c r="E197" i="44"/>
  <c r="E167" i="44"/>
  <c r="F17" i="47"/>
  <c r="F48" i="47" s="1"/>
  <c r="F45" i="72" s="1"/>
  <c r="AD45" i="72" s="1"/>
  <c r="E235" i="44"/>
  <c r="E193" i="60" s="1"/>
  <c r="V23" i="49" s="1"/>
  <c r="E107" i="44"/>
  <c r="F58" i="44"/>
  <c r="F24" i="54" s="1"/>
  <c r="E227" i="44"/>
  <c r="F27" i="47"/>
  <c r="F58" i="47" s="1"/>
  <c r="F55" i="72" s="1"/>
  <c r="AD55" i="72" s="1"/>
  <c r="X25" i="44"/>
  <c r="F30" i="47"/>
  <c r="F61" i="47" s="1"/>
  <c r="F58" i="72" s="1"/>
  <c r="AD58" i="72" s="1"/>
  <c r="F23" i="47"/>
  <c r="F54" i="47" s="1"/>
  <c r="F51" i="72" s="1"/>
  <c r="AD51" i="72" s="1"/>
  <c r="F11" i="47"/>
  <c r="F42" i="47" s="1"/>
  <c r="F39" i="72" s="1"/>
  <c r="AD39" i="72" s="1"/>
  <c r="F25" i="47"/>
  <c r="F56" i="47" s="1"/>
  <c r="F53" i="72" s="1"/>
  <c r="AD53" i="72" s="1"/>
  <c r="F19" i="47"/>
  <c r="F50" i="47" s="1"/>
  <c r="F47" i="72" s="1"/>
  <c r="AD47" i="72" s="1"/>
  <c r="F18" i="47"/>
  <c r="F49" i="47" s="1"/>
  <c r="F46" i="72" s="1"/>
  <c r="AD46" i="72" s="1"/>
  <c r="F63" i="44"/>
  <c r="F29" i="54" s="1"/>
  <c r="F47" i="44"/>
  <c r="F13" i="54" s="1"/>
  <c r="E161" i="44"/>
  <c r="E191" i="44"/>
  <c r="E101" i="44"/>
  <c r="X29" i="44"/>
  <c r="X12" i="44"/>
  <c r="F13" i="47"/>
  <c r="F44" i="47" s="1"/>
  <c r="F41" i="72" s="1"/>
  <c r="AD41" i="72" s="1"/>
  <c r="E271" i="44"/>
  <c r="E128" i="60" s="1"/>
  <c r="X16" i="44"/>
  <c r="X30" i="44"/>
  <c r="G29" i="72" s="1"/>
  <c r="F31" i="47"/>
  <c r="F62" i="47" s="1"/>
  <c r="F59" i="72" s="1"/>
  <c r="AD59" i="72" s="1"/>
  <c r="X27" i="44"/>
  <c r="G26" i="72" s="1"/>
  <c r="F28" i="47"/>
  <c r="F59" i="47" s="1"/>
  <c r="F56" i="72" s="1"/>
  <c r="AD56" i="72" s="1"/>
  <c r="E83" i="44"/>
  <c r="X14" i="44"/>
  <c r="G13" i="72" s="1"/>
  <c r="X19" i="44"/>
  <c r="F20" i="47"/>
  <c r="F51" i="47" s="1"/>
  <c r="F48" i="72" s="1"/>
  <c r="AD48" i="72" s="1"/>
  <c r="X21" i="44"/>
  <c r="G20" i="72" s="1"/>
  <c r="F22" i="47"/>
  <c r="F53" i="47" s="1"/>
  <c r="F50" i="72" s="1"/>
  <c r="AD50" i="72" s="1"/>
  <c r="F49" i="44"/>
  <c r="F15" i="54" s="1"/>
  <c r="E91" i="44"/>
  <c r="F55" i="44"/>
  <c r="F21" i="54" s="1"/>
  <c r="X22" i="44"/>
  <c r="X11" i="44"/>
  <c r="G10" i="72" s="1"/>
  <c r="F12" i="47"/>
  <c r="F43" i="47" s="1"/>
  <c r="F40" i="72" s="1"/>
  <c r="AD40" i="72" s="1"/>
  <c r="E113" i="44"/>
  <c r="E173" i="44"/>
  <c r="E116" i="44"/>
  <c r="E143" i="44"/>
  <c r="E203" i="44"/>
  <c r="E233" i="44"/>
  <c r="E121" i="60"/>
  <c r="E240" i="44"/>
  <c r="E146" i="44"/>
  <c r="E206" i="44"/>
  <c r="E194" i="60" s="1"/>
  <c r="E236" i="44"/>
  <c r="E176" i="44"/>
  <c r="E120" i="44"/>
  <c r="E150" i="44"/>
  <c r="E180" i="44"/>
  <c r="E210" i="44"/>
  <c r="E258" i="44"/>
  <c r="E115" i="60" s="1"/>
  <c r="D83" i="60"/>
  <c r="E87" i="44"/>
  <c r="E177" i="44"/>
  <c r="E127" i="60"/>
  <c r="E267" i="44"/>
  <c r="F56" i="54"/>
  <c r="E86" i="44"/>
  <c r="E122" i="60"/>
  <c r="E79" i="44"/>
  <c r="E116" i="60"/>
  <c r="E113" i="60"/>
  <c r="X18" i="44"/>
  <c r="G17" i="72" s="1"/>
  <c r="F51" i="44"/>
  <c r="F17" i="54" s="1"/>
  <c r="AD77" i="72" s="1"/>
  <c r="F178" i="44"/>
  <c r="E77" i="44"/>
  <c r="X26" i="44"/>
  <c r="F59" i="44"/>
  <c r="F25" i="54" s="1"/>
  <c r="AD85" i="72" s="1"/>
  <c r="E195" i="44"/>
  <c r="E165" i="44"/>
  <c r="E225" i="44"/>
  <c r="E255" i="44"/>
  <c r="E46" i="54"/>
  <c r="E60" i="54" s="1"/>
  <c r="E30" i="54"/>
  <c r="F88" i="44"/>
  <c r="E207" i="44"/>
  <c r="F40" i="54"/>
  <c r="E125" i="60"/>
  <c r="F268" i="44"/>
  <c r="E84" i="44"/>
  <c r="E117" i="44"/>
  <c r="E71" i="44"/>
  <c r="E117" i="60"/>
  <c r="X23" i="44"/>
  <c r="F56" i="44"/>
  <c r="E147" i="44"/>
  <c r="E85" i="44"/>
  <c r="E263" i="44"/>
  <c r="E78" i="44"/>
  <c r="X24" i="44"/>
  <c r="G23" i="72" s="1"/>
  <c r="F57" i="44"/>
  <c r="F23" i="54" s="1"/>
  <c r="AD83" i="72" s="1"/>
  <c r="E80" i="44"/>
  <c r="E237" i="44"/>
  <c r="E138" i="44"/>
  <c r="X9" i="44"/>
  <c r="G8" i="72" s="1"/>
  <c r="F42" i="44"/>
  <c r="F8" i="54" s="1"/>
  <c r="AD68" i="72" s="1"/>
  <c r="E82" i="44"/>
  <c r="F48" i="44"/>
  <c r="F14" i="54" s="1"/>
  <c r="AD74" i="72" s="1"/>
  <c r="X15" i="44"/>
  <c r="E90" i="44"/>
  <c r="E135" i="44"/>
  <c r="E198" i="44"/>
  <c r="E123" i="60"/>
  <c r="E72" i="44"/>
  <c r="E70" i="44"/>
  <c r="E105" i="44"/>
  <c r="E168" i="44"/>
  <c r="E107" i="60"/>
  <c r="E114" i="60"/>
  <c r="D89" i="60"/>
  <c r="E262" i="44"/>
  <c r="F50" i="44"/>
  <c r="F16" i="54" s="1"/>
  <c r="AD76" i="72" s="1"/>
  <c r="X17" i="44"/>
  <c r="F102" i="44"/>
  <c r="E228" i="44"/>
  <c r="F61" i="44"/>
  <c r="X28" i="44"/>
  <c r="G27" i="72" s="1"/>
  <c r="E75" i="44"/>
  <c r="E121" i="44"/>
  <c r="E108" i="44"/>
  <c r="E108" i="60"/>
  <c r="E109" i="60"/>
  <c r="F252" i="44"/>
  <c r="F43" i="44"/>
  <c r="F9" i="54" s="1"/>
  <c r="AD69" i="72" s="1"/>
  <c r="X10" i="44"/>
  <c r="V24" i="49" l="1"/>
  <c r="F260" i="44"/>
  <c r="F140" i="44"/>
  <c r="F48" i="54"/>
  <c r="F232" i="44"/>
  <c r="E179" i="60"/>
  <c r="V9" i="49" s="1"/>
  <c r="F110" i="44"/>
  <c r="F170" i="44"/>
  <c r="E195" i="60"/>
  <c r="E191" i="60"/>
  <c r="E185" i="60"/>
  <c r="E186" i="60"/>
  <c r="AD20" i="72"/>
  <c r="E199" i="60"/>
  <c r="V29" i="49" s="1"/>
  <c r="AD28" i="72"/>
  <c r="Y19" i="44"/>
  <c r="H18" i="72" s="1"/>
  <c r="G18" i="72"/>
  <c r="AD73" i="72"/>
  <c r="G16" i="72"/>
  <c r="AE13" i="72"/>
  <c r="F200" i="44"/>
  <c r="E188" i="60"/>
  <c r="E101" i="72"/>
  <c r="F59" i="54"/>
  <c r="AD89" i="72"/>
  <c r="F50" i="54"/>
  <c r="AD80" i="72"/>
  <c r="E184" i="60"/>
  <c r="V14" i="49" s="1"/>
  <c r="AD9" i="72"/>
  <c r="AE8" i="72"/>
  <c r="G25" i="72"/>
  <c r="AE23" i="72"/>
  <c r="AD22" i="72"/>
  <c r="AE26" i="72"/>
  <c r="F208" i="44"/>
  <c r="F166" i="60" s="1"/>
  <c r="F196" i="60" s="1"/>
  <c r="W26" i="49" s="1"/>
  <c r="E196" i="60"/>
  <c r="V26" i="49" s="1"/>
  <c r="G9" i="72"/>
  <c r="E198" i="60"/>
  <c r="AE29" i="72"/>
  <c r="AD71" i="72"/>
  <c r="F58" i="54"/>
  <c r="AD88" i="72"/>
  <c r="AE10" i="72"/>
  <c r="G15" i="72"/>
  <c r="F192" i="44"/>
  <c r="F150" i="60" s="1"/>
  <c r="F180" i="60" s="1"/>
  <c r="W10" i="49" s="1"/>
  <c r="E180" i="60"/>
  <c r="V10" i="49" s="1"/>
  <c r="AD18" i="72"/>
  <c r="AE17" i="72"/>
  <c r="G21" i="72"/>
  <c r="E192" i="60"/>
  <c r="V22" i="49" s="1"/>
  <c r="F51" i="54"/>
  <c r="AD81" i="72"/>
  <c r="G24" i="72"/>
  <c r="AD25" i="72"/>
  <c r="AE20" i="72"/>
  <c r="G11" i="72"/>
  <c r="G14" i="72"/>
  <c r="AE27" i="72"/>
  <c r="E183" i="60"/>
  <c r="V13" i="49" s="1"/>
  <c r="E113" i="72"/>
  <c r="G28" i="72"/>
  <c r="E197" i="60"/>
  <c r="V27" i="49" s="1"/>
  <c r="E187" i="60"/>
  <c r="G22" i="72"/>
  <c r="E114" i="72"/>
  <c r="AD75" i="72"/>
  <c r="AD84" i="72"/>
  <c r="E178" i="60"/>
  <c r="V8" i="49" s="1"/>
  <c r="E190" i="60"/>
  <c r="V20" i="49" s="1"/>
  <c r="E99" i="72"/>
  <c r="AD21" i="72"/>
  <c r="F230" i="44"/>
  <c r="F172" i="44"/>
  <c r="F142" i="44"/>
  <c r="F202" i="44"/>
  <c r="F160" i="60" s="1"/>
  <c r="F190" i="60" s="1"/>
  <c r="W20" i="49" s="1"/>
  <c r="F105" i="44"/>
  <c r="G62" i="44"/>
  <c r="F150" i="44"/>
  <c r="Y29" i="44"/>
  <c r="F180" i="44"/>
  <c r="Y16" i="44"/>
  <c r="G55" i="44"/>
  <c r="G21" i="54" s="1"/>
  <c r="AE81" i="72" s="1"/>
  <c r="Y22" i="44"/>
  <c r="F204" i="44"/>
  <c r="F120" i="44"/>
  <c r="F73" i="44"/>
  <c r="G49" i="44"/>
  <c r="G15" i="54" s="1"/>
  <c r="F210" i="44"/>
  <c r="F270" i="44"/>
  <c r="F97" i="60" s="1"/>
  <c r="F127" i="60" s="1"/>
  <c r="F41" i="54"/>
  <c r="F223" i="44"/>
  <c r="F240" i="44"/>
  <c r="F253" i="44"/>
  <c r="F80" i="60" s="1"/>
  <c r="F110" i="60" s="1"/>
  <c r="F163" i="44"/>
  <c r="F236" i="44"/>
  <c r="F54" i="54"/>
  <c r="F146" i="44"/>
  <c r="F206" i="44"/>
  <c r="F112" i="44"/>
  <c r="F266" i="44"/>
  <c r="F93" i="60" s="1"/>
  <c r="F123" i="60" s="1"/>
  <c r="F176" i="44"/>
  <c r="F91" i="44"/>
  <c r="G58" i="44"/>
  <c r="G24" i="54" s="1"/>
  <c r="AE84" i="72" s="1"/>
  <c r="Y25" i="44"/>
  <c r="F193" i="44"/>
  <c r="F133" i="44"/>
  <c r="F103" i="44"/>
  <c r="F241" i="44"/>
  <c r="F151" i="44"/>
  <c r="F113" i="44"/>
  <c r="G52" i="44"/>
  <c r="G18" i="54" s="1"/>
  <c r="F116" i="44"/>
  <c r="F165" i="44"/>
  <c r="F139" i="44"/>
  <c r="F195" i="44"/>
  <c r="F109" i="44"/>
  <c r="F225" i="44"/>
  <c r="F43" i="54"/>
  <c r="F179" i="44"/>
  <c r="F135" i="44"/>
  <c r="F271" i="44"/>
  <c r="F98" i="60" s="1"/>
  <c r="F128" i="60" s="1"/>
  <c r="F181" i="44"/>
  <c r="F167" i="44"/>
  <c r="Y12" i="44"/>
  <c r="G11" i="47"/>
  <c r="G42" i="47" s="1"/>
  <c r="G39" i="72" s="1"/>
  <c r="AE39" i="72" s="1"/>
  <c r="G18" i="47"/>
  <c r="G49" i="47" s="1"/>
  <c r="G46" i="72" s="1"/>
  <c r="AE46" i="72" s="1"/>
  <c r="G16" i="47"/>
  <c r="G47" i="47" s="1"/>
  <c r="G44" i="72" s="1"/>
  <c r="AE44" i="72" s="1"/>
  <c r="F227" i="44"/>
  <c r="G30" i="47"/>
  <c r="G61" i="47" s="1"/>
  <c r="G58" i="72" s="1"/>
  <c r="AE58" i="72" s="1"/>
  <c r="G26" i="47"/>
  <c r="G57" i="47" s="1"/>
  <c r="G54" i="72" s="1"/>
  <c r="AE54" i="72" s="1"/>
  <c r="F257" i="44"/>
  <c r="F114" i="60" s="1"/>
  <c r="G29" i="47"/>
  <c r="G60" i="47" s="1"/>
  <c r="G57" i="72" s="1"/>
  <c r="AE57" i="72" s="1"/>
  <c r="G10" i="47"/>
  <c r="G41" i="47" s="1"/>
  <c r="G38" i="72" s="1"/>
  <c r="AE38" i="72" s="1"/>
  <c r="F45" i="54"/>
  <c r="G19" i="47"/>
  <c r="G50" i="47" s="1"/>
  <c r="G47" i="72" s="1"/>
  <c r="AE47" i="72" s="1"/>
  <c r="F211" i="44"/>
  <c r="F203" i="44"/>
  <c r="G15" i="47"/>
  <c r="G46" i="47" s="1"/>
  <c r="G43" i="72" s="1"/>
  <c r="AE43" i="72" s="1"/>
  <c r="F143" i="44"/>
  <c r="F83" i="44"/>
  <c r="F173" i="44"/>
  <c r="G25" i="47"/>
  <c r="G56" i="47" s="1"/>
  <c r="G53" i="72" s="1"/>
  <c r="AE53" i="72" s="1"/>
  <c r="F107" i="44"/>
  <c r="G17" i="47"/>
  <c r="G48" i="47" s="1"/>
  <c r="G45" i="72" s="1"/>
  <c r="AE45" i="72" s="1"/>
  <c r="G24" i="47"/>
  <c r="G55" i="47" s="1"/>
  <c r="G52" i="72" s="1"/>
  <c r="AE52" i="72" s="1"/>
  <c r="G27" i="47"/>
  <c r="G58" i="47" s="1"/>
  <c r="G55" i="72" s="1"/>
  <c r="AE55" i="72" s="1"/>
  <c r="G23" i="47"/>
  <c r="G54" i="47" s="1"/>
  <c r="G51" i="72" s="1"/>
  <c r="AE51" i="72" s="1"/>
  <c r="G47" i="44"/>
  <c r="G13" i="54" s="1"/>
  <c r="Y14" i="44"/>
  <c r="G45" i="44"/>
  <c r="G11" i="54" s="1"/>
  <c r="F233" i="44"/>
  <c r="G22" i="47"/>
  <c r="G53" i="47" s="1"/>
  <c r="G50" i="72" s="1"/>
  <c r="AE50" i="72" s="1"/>
  <c r="G54" i="44"/>
  <c r="G20" i="54" s="1"/>
  <c r="Y21" i="44"/>
  <c r="H20" i="72" s="1"/>
  <c r="G20" i="47"/>
  <c r="G51" i="47" s="1"/>
  <c r="G48" i="72" s="1"/>
  <c r="AE48" i="72" s="1"/>
  <c r="F197" i="44"/>
  <c r="G60" i="44"/>
  <c r="G26" i="54" s="1"/>
  <c r="G28" i="47"/>
  <c r="G59" i="47" s="1"/>
  <c r="G56" i="72" s="1"/>
  <c r="AE56" i="72" s="1"/>
  <c r="Y27" i="44"/>
  <c r="H26" i="72" s="1"/>
  <c r="F137" i="44"/>
  <c r="G31" i="47"/>
  <c r="G62" i="47" s="1"/>
  <c r="G59" i="72" s="1"/>
  <c r="AE59" i="72" s="1"/>
  <c r="Y30" i="44"/>
  <c r="H29" i="72" s="1"/>
  <c r="G63" i="44"/>
  <c r="G29" i="54" s="1"/>
  <c r="G44" i="44"/>
  <c r="G10" i="54" s="1"/>
  <c r="G12" i="47"/>
  <c r="G43" i="47" s="1"/>
  <c r="G40" i="72" s="1"/>
  <c r="AE40" i="72" s="1"/>
  <c r="Y11" i="44"/>
  <c r="H10" i="72" s="1"/>
  <c r="G13" i="47"/>
  <c r="G44" i="47" s="1"/>
  <c r="G41" i="72" s="1"/>
  <c r="AE41" i="72" s="1"/>
  <c r="F229" i="44"/>
  <c r="F234" i="44"/>
  <c r="F237" i="44"/>
  <c r="F147" i="44"/>
  <c r="F117" i="44"/>
  <c r="F177" i="44"/>
  <c r="F239" i="44"/>
  <c r="F149" i="44"/>
  <c r="F250" i="44"/>
  <c r="F161" i="44"/>
  <c r="F136" i="44"/>
  <c r="F207" i="44"/>
  <c r="F251" i="44"/>
  <c r="F78" i="60" s="1"/>
  <c r="F108" i="60" s="1"/>
  <c r="F166" i="44"/>
  <c r="F174" i="44"/>
  <c r="F196" i="44"/>
  <c r="F101" i="44"/>
  <c r="F199" i="44"/>
  <c r="F169" i="44"/>
  <c r="F259" i="44"/>
  <c r="F86" i="60" s="1"/>
  <c r="F116" i="60" s="1"/>
  <c r="F144" i="44"/>
  <c r="F76" i="44"/>
  <c r="F114" i="44"/>
  <c r="F191" i="44"/>
  <c r="F209" i="44"/>
  <c r="F46" i="54"/>
  <c r="F79" i="60"/>
  <c r="F109" i="60" s="1"/>
  <c r="G57" i="44"/>
  <c r="G23" i="54" s="1"/>
  <c r="AE83" i="72" s="1"/>
  <c r="Y24" i="44"/>
  <c r="H23" i="72" s="1"/>
  <c r="E112" i="60"/>
  <c r="F255" i="44"/>
  <c r="Y26" i="44"/>
  <c r="G59" i="44"/>
  <c r="G25" i="54" s="1"/>
  <c r="AE85" i="72" s="1"/>
  <c r="F175" i="44"/>
  <c r="Y28" i="44"/>
  <c r="H27" i="72" s="1"/>
  <c r="G61" i="44"/>
  <c r="F27" i="54"/>
  <c r="AD87" i="72" s="1"/>
  <c r="F269" i="44"/>
  <c r="Y17" i="44"/>
  <c r="H16" i="72" s="1"/>
  <c r="G50" i="44"/>
  <c r="G16" i="54" s="1"/>
  <c r="AE76" i="72" s="1"/>
  <c r="F119" i="44"/>
  <c r="F38" i="54"/>
  <c r="F106" i="44"/>
  <c r="F130" i="44"/>
  <c r="F131" i="44"/>
  <c r="F70" i="44"/>
  <c r="F47" i="54"/>
  <c r="F79" i="44"/>
  <c r="E124" i="60"/>
  <c r="E115" i="72" s="1"/>
  <c r="F267" i="44"/>
  <c r="F72" i="44"/>
  <c r="Y9" i="44"/>
  <c r="G42" i="44"/>
  <c r="F87" i="60"/>
  <c r="F117" i="60" s="1"/>
  <c r="F220" i="44"/>
  <c r="G51" i="44"/>
  <c r="Y18" i="44"/>
  <c r="F78" i="44"/>
  <c r="F205" i="44"/>
  <c r="F265" i="44"/>
  <c r="F39" i="54"/>
  <c r="F121" i="44"/>
  <c r="E119" i="60"/>
  <c r="F262" i="44"/>
  <c r="F160" i="44"/>
  <c r="F85" i="44"/>
  <c r="F235" i="44"/>
  <c r="F53" i="54"/>
  <c r="Y10" i="44"/>
  <c r="G43" i="44"/>
  <c r="G9" i="54" s="1"/>
  <c r="AE69" i="72" s="1"/>
  <c r="D91" i="47"/>
  <c r="F168" i="44"/>
  <c r="F198" i="44"/>
  <c r="F90" i="44"/>
  <c r="F71" i="44"/>
  <c r="F221" i="44"/>
  <c r="F77" i="44"/>
  <c r="F75" i="44"/>
  <c r="F258" i="44"/>
  <c r="F228" i="44"/>
  <c r="F138" i="44"/>
  <c r="F145" i="44"/>
  <c r="F256" i="44"/>
  <c r="F108" i="44"/>
  <c r="F89" i="44"/>
  <c r="G48" i="44"/>
  <c r="Y15" i="44"/>
  <c r="F22" i="54"/>
  <c r="AD82" i="72" s="1"/>
  <c r="F264" i="44"/>
  <c r="F82" i="44"/>
  <c r="F44" i="54"/>
  <c r="E120" i="60"/>
  <c r="E111" i="72" s="1"/>
  <c r="F263" i="44"/>
  <c r="F95" i="60"/>
  <c r="F125" i="60" s="1"/>
  <c r="F115" i="44"/>
  <c r="F86" i="44"/>
  <c r="F87" i="44"/>
  <c r="Y23" i="44"/>
  <c r="H22" i="72" s="1"/>
  <c r="G56" i="44"/>
  <c r="F100" i="44"/>
  <c r="F80" i="44"/>
  <c r="F84" i="44"/>
  <c r="F190" i="44"/>
  <c r="F55" i="54"/>
  <c r="F226" i="44"/>
  <c r="V21" i="49" l="1"/>
  <c r="V25" i="49"/>
  <c r="E107" i="72"/>
  <c r="V17" i="49"/>
  <c r="E118" i="72"/>
  <c r="V28" i="49"/>
  <c r="E106" i="72"/>
  <c r="AC106" i="72" s="1"/>
  <c r="AC196" i="72" s="1"/>
  <c r="V16" i="49"/>
  <c r="E105" i="72"/>
  <c r="V15" i="49"/>
  <c r="E108" i="72"/>
  <c r="AC108" i="72" s="1"/>
  <c r="AC198" i="72" s="1"/>
  <c r="V18" i="49"/>
  <c r="F155" i="60"/>
  <c r="F185" i="60" s="1"/>
  <c r="W15" i="49" s="1"/>
  <c r="F151" i="60"/>
  <c r="F181" i="60" s="1"/>
  <c r="W11" i="49" s="1"/>
  <c r="F290" i="44"/>
  <c r="E119" i="72"/>
  <c r="AC119" i="72" s="1"/>
  <c r="AC209" i="72" s="1"/>
  <c r="E290" i="44"/>
  <c r="E104" i="72"/>
  <c r="AC104" i="72" s="1"/>
  <c r="AC194" i="72" s="1"/>
  <c r="E98" i="72"/>
  <c r="H52" i="44"/>
  <c r="Z19" i="44"/>
  <c r="F168" i="60"/>
  <c r="F198" i="60" s="1"/>
  <c r="H20" i="47"/>
  <c r="H51" i="47" s="1"/>
  <c r="H48" i="72" s="1"/>
  <c r="AF48" i="72" s="1"/>
  <c r="F154" i="60"/>
  <c r="F184" i="60" s="1"/>
  <c r="W14" i="49" s="1"/>
  <c r="G150" i="44"/>
  <c r="E196" i="72"/>
  <c r="E227" i="72" s="1"/>
  <c r="F149" i="60"/>
  <c r="F179" i="60" s="1"/>
  <c r="W9" i="49" s="1"/>
  <c r="F169" i="60"/>
  <c r="F199" i="60" s="1"/>
  <c r="W29" i="49" s="1"/>
  <c r="F156" i="60"/>
  <c r="F186" i="60" s="1"/>
  <c r="W16" i="49" s="1"/>
  <c r="F157" i="60"/>
  <c r="F187" i="60" s="1"/>
  <c r="W17" i="49" s="1"/>
  <c r="E198" i="72"/>
  <c r="E229" i="72" s="1"/>
  <c r="AC115" i="72"/>
  <c r="AC205" i="72" s="1"/>
  <c r="E205" i="72"/>
  <c r="E236" i="72" s="1"/>
  <c r="AC111" i="72"/>
  <c r="AC201" i="72" s="1"/>
  <c r="E201" i="72"/>
  <c r="E232" i="72" s="1"/>
  <c r="I18" i="72"/>
  <c r="E103" i="72"/>
  <c r="E117" i="72"/>
  <c r="F158" i="60"/>
  <c r="F188" i="60" s="1"/>
  <c r="AE71" i="72"/>
  <c r="F101" i="72"/>
  <c r="H13" i="72"/>
  <c r="H26" i="47"/>
  <c r="H57" i="47" s="1"/>
  <c r="H54" i="72" s="1"/>
  <c r="AF54" i="72" s="1"/>
  <c r="H24" i="72"/>
  <c r="AE75" i="72"/>
  <c r="AE21" i="72"/>
  <c r="AE15" i="72"/>
  <c r="AC114" i="72"/>
  <c r="AC204" i="72" s="1"/>
  <c r="E204" i="72"/>
  <c r="E235" i="72" s="1"/>
  <c r="AF26" i="72"/>
  <c r="F105" i="72"/>
  <c r="F153" i="60"/>
  <c r="F183" i="60" s="1"/>
  <c r="W13" i="49" s="1"/>
  <c r="AE14" i="72"/>
  <c r="AC118" i="72"/>
  <c r="AC208" i="72" s="1"/>
  <c r="E208" i="72"/>
  <c r="E239" i="72" s="1"/>
  <c r="E100" i="72"/>
  <c r="E112" i="72"/>
  <c r="AF22" i="72"/>
  <c r="F162" i="60"/>
  <c r="F192" i="60" s="1"/>
  <c r="W22" i="49" s="1"/>
  <c r="AE22" i="72"/>
  <c r="H23" i="47"/>
  <c r="H54" i="47" s="1"/>
  <c r="H51" i="72" s="1"/>
  <c r="AF51" i="72" s="1"/>
  <c r="H21" i="72"/>
  <c r="AE24" i="72"/>
  <c r="E116" i="72"/>
  <c r="AC105" i="72"/>
  <c r="AC195" i="72" s="1"/>
  <c r="E195" i="72"/>
  <c r="E226" i="72" s="1"/>
  <c r="AE9" i="72"/>
  <c r="AE16" i="72"/>
  <c r="H8" i="72"/>
  <c r="AE86" i="72"/>
  <c r="F164" i="60"/>
  <c r="F194" i="60" s="1"/>
  <c r="W24" i="49" s="1"/>
  <c r="AE73" i="72"/>
  <c r="H14" i="72"/>
  <c r="AE78" i="72"/>
  <c r="H17" i="47"/>
  <c r="H48" i="47" s="1"/>
  <c r="H45" i="72" s="1"/>
  <c r="AF45" i="72" s="1"/>
  <c r="H15" i="72"/>
  <c r="AC99" i="72"/>
  <c r="AC189" i="72" s="1"/>
  <c r="E189" i="72"/>
  <c r="E220" i="72" s="1"/>
  <c r="AC98" i="72"/>
  <c r="AC188" i="72" s="1"/>
  <c r="E188" i="72"/>
  <c r="E219" i="72" s="1"/>
  <c r="AC107" i="72"/>
  <c r="AC197" i="72" s="1"/>
  <c r="E197" i="72"/>
  <c r="E228" i="72" s="1"/>
  <c r="H9" i="72"/>
  <c r="AF10" i="72"/>
  <c r="H28" i="72"/>
  <c r="H25" i="72"/>
  <c r="E110" i="72"/>
  <c r="F100" i="72"/>
  <c r="F116" i="72"/>
  <c r="F163" i="60"/>
  <c r="F193" i="60" s="1"/>
  <c r="W23" i="49" s="1"/>
  <c r="AF20" i="72"/>
  <c r="H13" i="47"/>
  <c r="H44" i="47" s="1"/>
  <c r="H41" i="72" s="1"/>
  <c r="AF41" i="72" s="1"/>
  <c r="H11" i="72"/>
  <c r="AE11" i="72"/>
  <c r="AE18" i="72"/>
  <c r="E284" i="44"/>
  <c r="F165" i="60"/>
  <c r="F195" i="60" s="1"/>
  <c r="W25" i="49" s="1"/>
  <c r="G40" i="54"/>
  <c r="AE70" i="72"/>
  <c r="G50" i="54"/>
  <c r="AE80" i="72"/>
  <c r="AE28" i="72"/>
  <c r="AF18" i="72"/>
  <c r="F284" i="44"/>
  <c r="AF23" i="72"/>
  <c r="AF16" i="72"/>
  <c r="F148" i="60"/>
  <c r="F178" i="60" s="1"/>
  <c r="W8" i="49" s="1"/>
  <c r="F167" i="60"/>
  <c r="F197" i="60" s="1"/>
  <c r="W27" i="49" s="1"/>
  <c r="AE89" i="72"/>
  <c r="AE25" i="72"/>
  <c r="AC101" i="72"/>
  <c r="AC191" i="72" s="1"/>
  <c r="E191" i="72"/>
  <c r="E222" i="72" s="1"/>
  <c r="H17" i="72"/>
  <c r="AF27" i="72"/>
  <c r="AF29" i="72"/>
  <c r="F161" i="60"/>
  <c r="F191" i="60" s="1"/>
  <c r="W21" i="49" s="1"/>
  <c r="F119" i="72"/>
  <c r="AC113" i="72"/>
  <c r="AC203" i="72" s="1"/>
  <c r="E203" i="72"/>
  <c r="E234" i="72" s="1"/>
  <c r="G120" i="44"/>
  <c r="G240" i="44"/>
  <c r="G28" i="54"/>
  <c r="H55" i="44"/>
  <c r="Z22" i="44"/>
  <c r="G41" i="54"/>
  <c r="G253" i="44"/>
  <c r="G80" i="60" s="1"/>
  <c r="G110" i="60" s="1"/>
  <c r="G204" i="44"/>
  <c r="H30" i="47"/>
  <c r="H61" i="47" s="1"/>
  <c r="H58" i="72" s="1"/>
  <c r="AF58" i="72" s="1"/>
  <c r="G210" i="44"/>
  <c r="G168" i="60" s="1"/>
  <c r="G198" i="60" s="1"/>
  <c r="X28" i="49" s="1"/>
  <c r="H49" i="44"/>
  <c r="H15" i="54" s="1"/>
  <c r="AF75" i="72" s="1"/>
  <c r="H62" i="44"/>
  <c r="H240" i="44" s="1"/>
  <c r="G203" i="44"/>
  <c r="Z16" i="44"/>
  <c r="AA16" i="44" s="1"/>
  <c r="G173" i="44"/>
  <c r="Z29" i="44"/>
  <c r="G170" i="44"/>
  <c r="H170" i="44" s="1"/>
  <c r="G227" i="44"/>
  <c r="G137" i="44"/>
  <c r="G197" i="44"/>
  <c r="G155" i="60" s="1"/>
  <c r="G185" i="60" s="1"/>
  <c r="X15" i="49" s="1"/>
  <c r="G180" i="44"/>
  <c r="G83" i="44"/>
  <c r="G270" i="44"/>
  <c r="G97" i="60" s="1"/>
  <c r="G127" i="60" s="1"/>
  <c r="G260" i="44"/>
  <c r="G87" i="60" s="1"/>
  <c r="G117" i="60" s="1"/>
  <c r="G140" i="44"/>
  <c r="H140" i="44" s="1"/>
  <c r="G107" i="44"/>
  <c r="H107" i="44" s="1"/>
  <c r="G230" i="44"/>
  <c r="H230" i="44" s="1"/>
  <c r="G233" i="44"/>
  <c r="G143" i="44"/>
  <c r="G167" i="44"/>
  <c r="G48" i="54"/>
  <c r="G113" i="44"/>
  <c r="G195" i="44"/>
  <c r="G236" i="44"/>
  <c r="G168" i="44"/>
  <c r="G266" i="44"/>
  <c r="G93" i="60" s="1"/>
  <c r="G123" i="60" s="1"/>
  <c r="G110" i="44"/>
  <c r="H110" i="44" s="1"/>
  <c r="G116" i="44"/>
  <c r="G139" i="44"/>
  <c r="G200" i="44"/>
  <c r="Z25" i="44"/>
  <c r="H58" i="44"/>
  <c r="G206" i="44"/>
  <c r="H47" i="44"/>
  <c r="H13" i="54" s="1"/>
  <c r="AF73" i="72" s="1"/>
  <c r="G176" i="44"/>
  <c r="G146" i="44"/>
  <c r="Z12" i="44"/>
  <c r="G257" i="44"/>
  <c r="G135" i="44"/>
  <c r="G43" i="54"/>
  <c r="G56" i="54"/>
  <c r="G45" i="54"/>
  <c r="G211" i="44"/>
  <c r="G59" i="54"/>
  <c r="G121" i="44"/>
  <c r="G91" i="44"/>
  <c r="G252" i="44"/>
  <c r="G79" i="60" s="1"/>
  <c r="G109" i="60" s="1"/>
  <c r="H45" i="44"/>
  <c r="H11" i="54" s="1"/>
  <c r="G73" i="44"/>
  <c r="G151" i="44"/>
  <c r="G271" i="44"/>
  <c r="G98" i="60" s="1"/>
  <c r="G128" i="60" s="1"/>
  <c r="G112" i="44"/>
  <c r="H15" i="47"/>
  <c r="H46" i="47" s="1"/>
  <c r="H43" i="72" s="1"/>
  <c r="AF43" i="72" s="1"/>
  <c r="H24" i="47"/>
  <c r="H55" i="47" s="1"/>
  <c r="H52" i="72" s="1"/>
  <c r="AF52" i="72" s="1"/>
  <c r="H16" i="47"/>
  <c r="H47" i="47" s="1"/>
  <c r="H44" i="72" s="1"/>
  <c r="AF44" i="72" s="1"/>
  <c r="H27" i="47"/>
  <c r="H58" i="47" s="1"/>
  <c r="H55" i="72" s="1"/>
  <c r="AF55" i="72" s="1"/>
  <c r="G118" i="44"/>
  <c r="G268" i="44"/>
  <c r="G95" i="60" s="1"/>
  <c r="G125" i="60" s="1"/>
  <c r="H10" i="47"/>
  <c r="H41" i="47" s="1"/>
  <c r="H38" i="72" s="1"/>
  <c r="AF38" i="72" s="1"/>
  <c r="G165" i="44"/>
  <c r="G202" i="44"/>
  <c r="H19" i="47"/>
  <c r="H50" i="47" s="1"/>
  <c r="H47" i="72" s="1"/>
  <c r="AF47" i="72" s="1"/>
  <c r="H18" i="47"/>
  <c r="H49" i="47" s="1"/>
  <c r="H46" i="72" s="1"/>
  <c r="AF46" i="72" s="1"/>
  <c r="H25" i="47"/>
  <c r="H56" i="47" s="1"/>
  <c r="H53" i="72" s="1"/>
  <c r="AF53" i="72" s="1"/>
  <c r="H11" i="47"/>
  <c r="H42" i="47" s="1"/>
  <c r="H39" i="72" s="1"/>
  <c r="AF39" i="72" s="1"/>
  <c r="G88" i="44"/>
  <c r="Z14" i="44"/>
  <c r="G225" i="44"/>
  <c r="G105" i="44"/>
  <c r="H29" i="47"/>
  <c r="H60" i="47" s="1"/>
  <c r="H57" i="72" s="1"/>
  <c r="AF57" i="72" s="1"/>
  <c r="G142" i="44"/>
  <c r="G241" i="44"/>
  <c r="G193" i="44"/>
  <c r="G237" i="44"/>
  <c r="G192" i="44"/>
  <c r="G223" i="44"/>
  <c r="G163" i="44"/>
  <c r="G133" i="44"/>
  <c r="G232" i="44"/>
  <c r="G132" i="44"/>
  <c r="G103" i="44"/>
  <c r="I20" i="47"/>
  <c r="I51" i="47" s="1"/>
  <c r="I48" i="72" s="1"/>
  <c r="AG48" i="72" s="1"/>
  <c r="H28" i="47"/>
  <c r="H59" i="47" s="1"/>
  <c r="H56" i="72" s="1"/>
  <c r="AF56" i="72" s="1"/>
  <c r="Z27" i="44"/>
  <c r="I26" i="72" s="1"/>
  <c r="H60" i="44"/>
  <c r="H22" i="47"/>
  <c r="H53" i="47" s="1"/>
  <c r="H50" i="72" s="1"/>
  <c r="AF50" i="72" s="1"/>
  <c r="H54" i="44"/>
  <c r="Z21" i="44"/>
  <c r="H12" i="47"/>
  <c r="H43" i="47" s="1"/>
  <c r="H40" i="72" s="1"/>
  <c r="AF40" i="72" s="1"/>
  <c r="Z11" i="44"/>
  <c r="I10" i="72" s="1"/>
  <c r="H44" i="44"/>
  <c r="H10" i="54" s="1"/>
  <c r="G181" i="44"/>
  <c r="G102" i="44"/>
  <c r="G162" i="44"/>
  <c r="H31" i="47"/>
  <c r="H62" i="47" s="1"/>
  <c r="H59" i="72" s="1"/>
  <c r="AF59" i="72" s="1"/>
  <c r="H63" i="44"/>
  <c r="H29" i="54" s="1"/>
  <c r="Z30" i="44"/>
  <c r="I29" i="72" s="1"/>
  <c r="G222" i="44"/>
  <c r="G148" i="44"/>
  <c r="G208" i="44"/>
  <c r="G172" i="44"/>
  <c r="G178" i="44"/>
  <c r="G238" i="44"/>
  <c r="G229" i="44"/>
  <c r="G101" i="44"/>
  <c r="G196" i="44"/>
  <c r="G115" i="44"/>
  <c r="AA19" i="44"/>
  <c r="I52" i="44"/>
  <c r="G117" i="44"/>
  <c r="G147" i="44"/>
  <c r="G138" i="44"/>
  <c r="G177" i="44"/>
  <c r="G58" i="54"/>
  <c r="G108" i="44"/>
  <c r="G228" i="44"/>
  <c r="G198" i="44"/>
  <c r="G207" i="44"/>
  <c r="G250" i="44"/>
  <c r="G77" i="60" s="1"/>
  <c r="G107" i="60" s="1"/>
  <c r="F77" i="60"/>
  <c r="F107" i="60" s="1"/>
  <c r="G209" i="44"/>
  <c r="G199" i="44"/>
  <c r="G161" i="44"/>
  <c r="G221" i="44"/>
  <c r="E84" i="47"/>
  <c r="G14" i="54"/>
  <c r="G235" i="44"/>
  <c r="G179" i="44"/>
  <c r="G205" i="44"/>
  <c r="G239" i="44"/>
  <c r="G119" i="44"/>
  <c r="G145" i="44"/>
  <c r="G149" i="44"/>
  <c r="G76" i="44"/>
  <c r="H18" i="54"/>
  <c r="AF78" i="72" s="1"/>
  <c r="G169" i="44"/>
  <c r="G46" i="54"/>
  <c r="G39" i="54"/>
  <c r="G84" i="44"/>
  <c r="G114" i="44"/>
  <c r="Z18" i="44"/>
  <c r="H51" i="44"/>
  <c r="H42" i="44"/>
  <c r="Z9" i="44"/>
  <c r="G17" i="54"/>
  <c r="AE77" i="72" s="1"/>
  <c r="D90" i="47"/>
  <c r="G8" i="54"/>
  <c r="AE68" i="72" s="1"/>
  <c r="D79" i="47"/>
  <c r="G109" i="44"/>
  <c r="D88" i="47"/>
  <c r="G226" i="44"/>
  <c r="G100" i="44"/>
  <c r="D81" i="47"/>
  <c r="Z15" i="44"/>
  <c r="I14" i="72" s="1"/>
  <c r="H48" i="44"/>
  <c r="E90" i="47"/>
  <c r="G255" i="44"/>
  <c r="F82" i="60"/>
  <c r="F112" i="60" s="1"/>
  <c r="D86" i="47"/>
  <c r="D78" i="47"/>
  <c r="G136" i="44"/>
  <c r="D84" i="47"/>
  <c r="Z17" i="44"/>
  <c r="I16" i="72" s="1"/>
  <c r="H50" i="44"/>
  <c r="H16" i="54" s="1"/>
  <c r="AF76" i="72" s="1"/>
  <c r="F83" i="60"/>
  <c r="F113" i="60" s="1"/>
  <c r="G256" i="44"/>
  <c r="F52" i="54"/>
  <c r="G22" i="54"/>
  <c r="AE82" i="72" s="1"/>
  <c r="G166" i="44"/>
  <c r="D77" i="47"/>
  <c r="G174" i="44"/>
  <c r="F91" i="60"/>
  <c r="F121" i="60" s="1"/>
  <c r="G264" i="44"/>
  <c r="D71" i="47"/>
  <c r="G75" i="44"/>
  <c r="G77" i="44"/>
  <c r="E77" i="47"/>
  <c r="G160" i="44"/>
  <c r="G259" i="44"/>
  <c r="G251" i="44"/>
  <c r="G70" i="44"/>
  <c r="Z23" i="44"/>
  <c r="I22" i="72" s="1"/>
  <c r="H56" i="44"/>
  <c r="G82" i="44"/>
  <c r="G258" i="44"/>
  <c r="F85" i="60"/>
  <c r="F115" i="60" s="1"/>
  <c r="F96" i="60"/>
  <c r="F126" i="60" s="1"/>
  <c r="G269" i="44"/>
  <c r="H57" i="44"/>
  <c r="Z24" i="44"/>
  <c r="I23" i="72" s="1"/>
  <c r="G234" i="44"/>
  <c r="D89" i="47"/>
  <c r="G55" i="54"/>
  <c r="G85" i="44"/>
  <c r="G265" i="44"/>
  <c r="F92" i="60"/>
  <c r="F122" i="60" s="1"/>
  <c r="G78" i="44"/>
  <c r="G220" i="44"/>
  <c r="G190" i="44"/>
  <c r="F90" i="60"/>
  <c r="F120" i="60" s="1"/>
  <c r="G263" i="44"/>
  <c r="D72" i="47"/>
  <c r="D74" i="47"/>
  <c r="G87" i="44"/>
  <c r="G89" i="44"/>
  <c r="F89" i="60"/>
  <c r="F119" i="60" s="1"/>
  <c r="G262" i="44"/>
  <c r="G72" i="44"/>
  <c r="G191" i="44"/>
  <c r="G149" i="60" s="1"/>
  <c r="G179" i="60" s="1"/>
  <c r="X9" i="49" s="1"/>
  <c r="G27" i="54"/>
  <c r="AE87" i="72" s="1"/>
  <c r="F57" i="54"/>
  <c r="D87" i="47"/>
  <c r="D73" i="47"/>
  <c r="E89" i="47"/>
  <c r="G131" i="44"/>
  <c r="G106" i="44"/>
  <c r="E74" i="47"/>
  <c r="G80" i="44"/>
  <c r="G90" i="44"/>
  <c r="G86" i="44"/>
  <c r="H43" i="44"/>
  <c r="Z10" i="44"/>
  <c r="I9" i="72" s="1"/>
  <c r="F94" i="60"/>
  <c r="F124" i="60" s="1"/>
  <c r="G267" i="44"/>
  <c r="D85" i="47"/>
  <c r="G144" i="44"/>
  <c r="D76" i="47"/>
  <c r="G71" i="44"/>
  <c r="D80" i="47"/>
  <c r="G175" i="44"/>
  <c r="G54" i="54"/>
  <c r="G51" i="54"/>
  <c r="H21" i="54"/>
  <c r="AF81" i="72" s="1"/>
  <c r="D83" i="47"/>
  <c r="G53" i="54"/>
  <c r="G130" i="44"/>
  <c r="H61" i="44"/>
  <c r="Z28" i="44"/>
  <c r="Z26" i="44"/>
  <c r="I25" i="72" s="1"/>
  <c r="H59" i="44"/>
  <c r="G79" i="44"/>
  <c r="F108" i="72" l="1"/>
  <c r="W18" i="49"/>
  <c r="F118" i="72"/>
  <c r="W28" i="49"/>
  <c r="E194" i="72"/>
  <c r="E225" i="72" s="1"/>
  <c r="E209" i="72"/>
  <c r="E240" i="72" s="1"/>
  <c r="G163" i="60"/>
  <c r="G193" i="60" s="1"/>
  <c r="X23" i="49" s="1"/>
  <c r="F99" i="72"/>
  <c r="G290" i="44"/>
  <c r="AA22" i="44"/>
  <c r="H204" i="44"/>
  <c r="G166" i="60"/>
  <c r="G196" i="60" s="1"/>
  <c r="X26" i="49" s="1"/>
  <c r="H203" i="44"/>
  <c r="H150" i="44"/>
  <c r="G151" i="60"/>
  <c r="G181" i="60" s="1"/>
  <c r="H270" i="44"/>
  <c r="G153" i="60"/>
  <c r="G183" i="60" s="1"/>
  <c r="X13" i="49" s="1"/>
  <c r="G148" i="60"/>
  <c r="G178" i="60" s="1"/>
  <c r="X8" i="49" s="1"/>
  <c r="G157" i="60"/>
  <c r="G187" i="60" s="1"/>
  <c r="X17" i="49" s="1"/>
  <c r="H120" i="44"/>
  <c r="F107" i="72"/>
  <c r="AD107" i="72" s="1"/>
  <c r="AD197" i="72" s="1"/>
  <c r="G156" i="60"/>
  <c r="G186" i="60" s="1"/>
  <c r="X16" i="49" s="1"/>
  <c r="G118" i="72"/>
  <c r="AE118" i="72" s="1"/>
  <c r="F114" i="72"/>
  <c r="AD114" i="72" s="1"/>
  <c r="AD204" i="72" s="1"/>
  <c r="I26" i="47"/>
  <c r="I57" i="47" s="1"/>
  <c r="I54" i="72" s="1"/>
  <c r="AG54" i="72" s="1"/>
  <c r="I24" i="72"/>
  <c r="G116" i="72"/>
  <c r="G169" i="60"/>
  <c r="G199" i="60" s="1"/>
  <c r="X29" i="49" s="1"/>
  <c r="AF14" i="72"/>
  <c r="AD105" i="72"/>
  <c r="AD195" i="72" s="1"/>
  <c r="F195" i="72"/>
  <c r="F226" i="72" s="1"/>
  <c r="AD101" i="72"/>
  <c r="AD191" i="72" s="1"/>
  <c r="F191" i="72"/>
  <c r="F222" i="72" s="1"/>
  <c r="F115" i="72"/>
  <c r="I55" i="44"/>
  <c r="AG26" i="72"/>
  <c r="G162" i="60"/>
  <c r="G192" i="60" s="1"/>
  <c r="X22" i="49" s="1"/>
  <c r="AF25" i="72"/>
  <c r="AC116" i="72"/>
  <c r="AC206" i="72" s="1"/>
  <c r="E206" i="72"/>
  <c r="E237" i="72" s="1"/>
  <c r="F111" i="72"/>
  <c r="F104" i="72"/>
  <c r="J21" i="72"/>
  <c r="AG25" i="72"/>
  <c r="AG16" i="72"/>
  <c r="AG29" i="72"/>
  <c r="H83" i="44"/>
  <c r="AE74" i="72"/>
  <c r="AD108" i="72"/>
  <c r="AD198" i="72" s="1"/>
  <c r="F198" i="72"/>
  <c r="F229" i="72" s="1"/>
  <c r="F117" i="72"/>
  <c r="F113" i="72"/>
  <c r="I21" i="72"/>
  <c r="AF11" i="72"/>
  <c r="J18" i="72"/>
  <c r="AF21" i="72"/>
  <c r="AC112" i="72"/>
  <c r="AC202" i="72" s="1"/>
  <c r="E202" i="72"/>
  <c r="E233" i="72" s="1"/>
  <c r="J15" i="72"/>
  <c r="AF13" i="72"/>
  <c r="AG9" i="72"/>
  <c r="F112" i="72"/>
  <c r="I13" i="72"/>
  <c r="I13" i="47"/>
  <c r="I44" i="47" s="1"/>
  <c r="I41" i="72" s="1"/>
  <c r="AG41" i="72" s="1"/>
  <c r="I11" i="72"/>
  <c r="AD99" i="72"/>
  <c r="AD189" i="72" s="1"/>
  <c r="F189" i="72"/>
  <c r="F220" i="72" s="1"/>
  <c r="AC100" i="72"/>
  <c r="AC190" i="72" s="1"/>
  <c r="E190" i="72"/>
  <c r="E221" i="72" s="1"/>
  <c r="AC117" i="72"/>
  <c r="AC207" i="72" s="1"/>
  <c r="E207" i="72"/>
  <c r="E238" i="72" s="1"/>
  <c r="G154" i="60"/>
  <c r="G184" i="60" s="1"/>
  <c r="X14" i="49" s="1"/>
  <c r="I23" i="47"/>
  <c r="I54" i="47" s="1"/>
  <c r="I51" i="72" s="1"/>
  <c r="AG51" i="72" s="1"/>
  <c r="AE88" i="72"/>
  <c r="AF17" i="72"/>
  <c r="F103" i="72"/>
  <c r="AG22" i="72"/>
  <c r="F110" i="72"/>
  <c r="AG14" i="72"/>
  <c r="G167" i="60"/>
  <c r="G197" i="60" s="1"/>
  <c r="X27" i="49" s="1"/>
  <c r="H40" i="54"/>
  <c r="AF70" i="72"/>
  <c r="H113" i="44"/>
  <c r="I113" i="44" s="1"/>
  <c r="I30" i="47"/>
  <c r="I61" i="47" s="1"/>
  <c r="I58" i="72" s="1"/>
  <c r="AG58" i="72" s="1"/>
  <c r="I28" i="72"/>
  <c r="AF28" i="72"/>
  <c r="AC103" i="72"/>
  <c r="AC193" i="72" s="1"/>
  <c r="E193" i="72"/>
  <c r="E224" i="72" s="1"/>
  <c r="AC110" i="72"/>
  <c r="AC200" i="72" s="1"/>
  <c r="E200" i="72"/>
  <c r="E231" i="72" s="1"/>
  <c r="F98" i="72"/>
  <c r="AF8" i="72"/>
  <c r="AD118" i="72"/>
  <c r="AD208" i="72" s="1"/>
  <c r="F208" i="72"/>
  <c r="F239" i="72" s="1"/>
  <c r="H200" i="44"/>
  <c r="H158" i="60" s="1"/>
  <c r="H188" i="60" s="1"/>
  <c r="Y18" i="49" s="1"/>
  <c r="G158" i="60"/>
  <c r="G188" i="60" s="1"/>
  <c r="F106" i="72"/>
  <c r="AF89" i="72"/>
  <c r="G98" i="72"/>
  <c r="AG10" i="72"/>
  <c r="H173" i="44"/>
  <c r="I173" i="44" s="1"/>
  <c r="AD116" i="72"/>
  <c r="AD206" i="72" s="1"/>
  <c r="F206" i="72"/>
  <c r="AF15" i="72"/>
  <c r="I17" i="72"/>
  <c r="AD119" i="72"/>
  <c r="AD209" i="72" s="1"/>
  <c r="F209" i="72"/>
  <c r="F240" i="72" s="1"/>
  <c r="I8" i="72"/>
  <c r="G165" i="60"/>
  <c r="G195" i="60" s="1"/>
  <c r="X25" i="49" s="1"/>
  <c r="H41" i="54"/>
  <c r="AF71" i="72"/>
  <c r="G164" i="60"/>
  <c r="G194" i="60" s="1"/>
  <c r="H143" i="44"/>
  <c r="I17" i="47"/>
  <c r="I48" i="47" s="1"/>
  <c r="I45" i="72" s="1"/>
  <c r="AG45" i="72" s="1"/>
  <c r="I15" i="72"/>
  <c r="I27" i="72"/>
  <c r="H233" i="44"/>
  <c r="H161" i="60" s="1"/>
  <c r="H191" i="60" s="1"/>
  <c r="Y21" i="49" s="1"/>
  <c r="G161" i="60"/>
  <c r="G191" i="60" s="1"/>
  <c r="X21" i="49" s="1"/>
  <c r="AD100" i="72"/>
  <c r="AD190" i="72" s="1"/>
  <c r="F190" i="72"/>
  <c r="AF24" i="72"/>
  <c r="AG18" i="72"/>
  <c r="AF9" i="72"/>
  <c r="AG23" i="72"/>
  <c r="I20" i="72"/>
  <c r="G150" i="60"/>
  <c r="G180" i="60" s="1"/>
  <c r="X10" i="49" s="1"/>
  <c r="G160" i="60"/>
  <c r="G190" i="60" s="1"/>
  <c r="X20" i="49" s="1"/>
  <c r="H28" i="54"/>
  <c r="H227" i="44"/>
  <c r="H103" i="44"/>
  <c r="H73" i="44"/>
  <c r="H223" i="44"/>
  <c r="H253" i="44"/>
  <c r="I49" i="44"/>
  <c r="I15" i="54" s="1"/>
  <c r="AG75" i="72" s="1"/>
  <c r="H167" i="44"/>
  <c r="H210" i="44"/>
  <c r="H168" i="60" s="1"/>
  <c r="H198" i="60" s="1"/>
  <c r="Y28" i="49" s="1"/>
  <c r="H180" i="44"/>
  <c r="AA29" i="44"/>
  <c r="I62" i="44"/>
  <c r="I120" i="44" s="1"/>
  <c r="H197" i="44"/>
  <c r="H257" i="44"/>
  <c r="H114" i="60" s="1"/>
  <c r="H137" i="44"/>
  <c r="H139" i="44"/>
  <c r="H260" i="44"/>
  <c r="H87" i="60" s="1"/>
  <c r="H117" i="60" s="1"/>
  <c r="I47" i="44"/>
  <c r="I13" i="54" s="1"/>
  <c r="AG73" i="72" s="1"/>
  <c r="AA14" i="44"/>
  <c r="H266" i="44"/>
  <c r="H93" i="60" s="1"/>
  <c r="H123" i="60" s="1"/>
  <c r="H236" i="44"/>
  <c r="I58" i="44"/>
  <c r="AA25" i="44"/>
  <c r="H176" i="44"/>
  <c r="H24" i="54"/>
  <c r="AF84" i="72" s="1"/>
  <c r="H116" i="44"/>
  <c r="H146" i="44"/>
  <c r="H206" i="44"/>
  <c r="H268" i="44"/>
  <c r="H95" i="60" s="1"/>
  <c r="H125" i="60" s="1"/>
  <c r="H196" i="44"/>
  <c r="H135" i="44"/>
  <c r="H165" i="44"/>
  <c r="H149" i="44"/>
  <c r="H161" i="44"/>
  <c r="H43" i="54"/>
  <c r="G114" i="60"/>
  <c r="H105" i="44"/>
  <c r="H225" i="44"/>
  <c r="H195" i="44"/>
  <c r="H133" i="44"/>
  <c r="H163" i="44"/>
  <c r="AB19" i="44"/>
  <c r="H117" i="44"/>
  <c r="H193" i="44"/>
  <c r="AA12" i="44"/>
  <c r="I45" i="44"/>
  <c r="H238" i="44"/>
  <c r="H88" i="44"/>
  <c r="J52" i="44"/>
  <c r="H202" i="44"/>
  <c r="H106" i="44"/>
  <c r="H232" i="44"/>
  <c r="I230" i="44"/>
  <c r="I170" i="44"/>
  <c r="I140" i="44"/>
  <c r="H252" i="44"/>
  <c r="H79" i="60" s="1"/>
  <c r="H109" i="60" s="1"/>
  <c r="I25" i="47"/>
  <c r="I56" i="47" s="1"/>
  <c r="I53" i="72" s="1"/>
  <c r="AG53" i="72" s="1"/>
  <c r="I24" i="47"/>
  <c r="I55" i="47" s="1"/>
  <c r="I52" i="72" s="1"/>
  <c r="AG52" i="72" s="1"/>
  <c r="I29" i="47"/>
  <c r="I60" i="47" s="1"/>
  <c r="I57" i="72" s="1"/>
  <c r="AG57" i="72" s="1"/>
  <c r="I18" i="47"/>
  <c r="I49" i="47" s="1"/>
  <c r="I46" i="72" s="1"/>
  <c r="AG46" i="72" s="1"/>
  <c r="I16" i="47"/>
  <c r="I47" i="47" s="1"/>
  <c r="I44" i="72" s="1"/>
  <c r="AG44" i="72" s="1"/>
  <c r="H172" i="44"/>
  <c r="I15" i="47"/>
  <c r="I46" i="47" s="1"/>
  <c r="I43" i="72" s="1"/>
  <c r="AG43" i="72" s="1"/>
  <c r="I19" i="47"/>
  <c r="I50" i="47" s="1"/>
  <c r="I47" i="72" s="1"/>
  <c r="AG47" i="72" s="1"/>
  <c r="J23" i="47"/>
  <c r="J54" i="47" s="1"/>
  <c r="J51" i="72" s="1"/>
  <c r="AH51" i="72" s="1"/>
  <c r="I11" i="47"/>
  <c r="I42" i="47" s="1"/>
  <c r="I39" i="72" s="1"/>
  <c r="AG39" i="72" s="1"/>
  <c r="J17" i="47"/>
  <c r="J48" i="47" s="1"/>
  <c r="J45" i="72" s="1"/>
  <c r="AH45" i="72" s="1"/>
  <c r="J20" i="47"/>
  <c r="J51" i="47" s="1"/>
  <c r="J48" i="72" s="1"/>
  <c r="AH48" i="72" s="1"/>
  <c r="I27" i="47"/>
  <c r="I58" i="47" s="1"/>
  <c r="I55" i="72" s="1"/>
  <c r="AG55" i="72" s="1"/>
  <c r="I110" i="44"/>
  <c r="I10" i="47"/>
  <c r="I41" i="47" s="1"/>
  <c r="I38" i="72" s="1"/>
  <c r="AG38" i="72" s="1"/>
  <c r="H142" i="44"/>
  <c r="H250" i="44"/>
  <c r="H77" i="60" s="1"/>
  <c r="H107" i="60" s="1"/>
  <c r="H115" i="44"/>
  <c r="H151" i="44"/>
  <c r="H175" i="44"/>
  <c r="H162" i="44"/>
  <c r="H211" i="44"/>
  <c r="H102" i="44"/>
  <c r="H26" i="54"/>
  <c r="AF86" i="72" s="1"/>
  <c r="H118" i="44"/>
  <c r="H181" i="44"/>
  <c r="I28" i="47"/>
  <c r="I59" i="47" s="1"/>
  <c r="I56" i="72" s="1"/>
  <c r="AG56" i="72" s="1"/>
  <c r="I60" i="44"/>
  <c r="AA27" i="44"/>
  <c r="J26" i="72" s="1"/>
  <c r="H241" i="44"/>
  <c r="H178" i="44"/>
  <c r="H121" i="44"/>
  <c r="I12" i="47"/>
  <c r="I43" i="47" s="1"/>
  <c r="I40" i="72" s="1"/>
  <c r="AG40" i="72" s="1"/>
  <c r="I44" i="44"/>
  <c r="I10" i="54" s="1"/>
  <c r="AA11" i="44"/>
  <c r="J10" i="72" s="1"/>
  <c r="H271" i="44"/>
  <c r="H98" i="60" s="1"/>
  <c r="H128" i="60" s="1"/>
  <c r="H208" i="44"/>
  <c r="H59" i="54"/>
  <c r="H91" i="44"/>
  <c r="H148" i="44"/>
  <c r="H222" i="44"/>
  <c r="H132" i="44"/>
  <c r="I22" i="47"/>
  <c r="I53" i="47" s="1"/>
  <c r="I50" i="72" s="1"/>
  <c r="AG50" i="72" s="1"/>
  <c r="AA21" i="44"/>
  <c r="I54" i="44"/>
  <c r="I31" i="47"/>
  <c r="I62" i="47" s="1"/>
  <c r="I59" i="72" s="1"/>
  <c r="AG59" i="72" s="1"/>
  <c r="AA30" i="44"/>
  <c r="J29" i="72" s="1"/>
  <c r="I63" i="44"/>
  <c r="I29" i="54" s="1"/>
  <c r="AG89" i="72" s="1"/>
  <c r="H20" i="54"/>
  <c r="AF80" i="72" s="1"/>
  <c r="H112" i="44"/>
  <c r="H192" i="44"/>
  <c r="H130" i="44"/>
  <c r="I18" i="54"/>
  <c r="AG78" i="72" s="1"/>
  <c r="H205" i="44"/>
  <c r="H235" i="44"/>
  <c r="H144" i="44"/>
  <c r="H190" i="44"/>
  <c r="H136" i="44"/>
  <c r="I143" i="44"/>
  <c r="H48" i="54"/>
  <c r="H166" i="44"/>
  <c r="G44" i="54"/>
  <c r="H169" i="44"/>
  <c r="H76" i="44"/>
  <c r="H138" i="44"/>
  <c r="H160" i="44"/>
  <c r="H234" i="44"/>
  <c r="H162" i="60" s="1"/>
  <c r="H192" i="60" s="1"/>
  <c r="Y22" i="49" s="1"/>
  <c r="H220" i="44"/>
  <c r="H199" i="44"/>
  <c r="H198" i="44"/>
  <c r="H168" i="44"/>
  <c r="H228" i="44"/>
  <c r="H131" i="44"/>
  <c r="H101" i="44"/>
  <c r="H108" i="44"/>
  <c r="H226" i="44"/>
  <c r="H23" i="54"/>
  <c r="H229" i="44"/>
  <c r="H109" i="44"/>
  <c r="H46" i="54"/>
  <c r="F84" i="47"/>
  <c r="H89" i="44"/>
  <c r="E83" i="47"/>
  <c r="H8" i="54"/>
  <c r="AF68" i="72" s="1"/>
  <c r="G38" i="54"/>
  <c r="AA9" i="44"/>
  <c r="I42" i="44"/>
  <c r="I83" i="44"/>
  <c r="H14" i="54"/>
  <c r="H9" i="54"/>
  <c r="AF69" i="72" s="1"/>
  <c r="F89" i="47"/>
  <c r="H87" i="44"/>
  <c r="G96" i="60"/>
  <c r="G126" i="60" s="1"/>
  <c r="H269" i="44"/>
  <c r="E91" i="47"/>
  <c r="E88" i="47"/>
  <c r="G90" i="60"/>
  <c r="G120" i="60" s="1"/>
  <c r="H263" i="44"/>
  <c r="H207" i="44"/>
  <c r="G83" i="60"/>
  <c r="G113" i="60" s="1"/>
  <c r="H256" i="44"/>
  <c r="J62" i="44"/>
  <c r="E87" i="47"/>
  <c r="H25" i="54"/>
  <c r="AF85" i="72" s="1"/>
  <c r="F74" i="47"/>
  <c r="H84" i="44"/>
  <c r="G85" i="60"/>
  <c r="G115" i="60" s="1"/>
  <c r="G106" i="72" s="1"/>
  <c r="H258" i="44"/>
  <c r="H77" i="44"/>
  <c r="I61" i="44"/>
  <c r="AA28" i="44"/>
  <c r="H79" i="44"/>
  <c r="H90" i="44"/>
  <c r="G89" i="60"/>
  <c r="G119" i="60" s="1"/>
  <c r="H262" i="44"/>
  <c r="H78" i="44"/>
  <c r="H174" i="44"/>
  <c r="E86" i="47"/>
  <c r="AA18" i="44"/>
  <c r="I51" i="44"/>
  <c r="I139" i="44" s="1"/>
  <c r="H177" i="44"/>
  <c r="H97" i="60"/>
  <c r="H127" i="60" s="1"/>
  <c r="AA10" i="44"/>
  <c r="J9" i="72" s="1"/>
  <c r="I43" i="44"/>
  <c r="E72" i="47"/>
  <c r="E78" i="47"/>
  <c r="H75" i="44"/>
  <c r="AA17" i="44"/>
  <c r="J16" i="72" s="1"/>
  <c r="I50" i="44"/>
  <c r="G86" i="60"/>
  <c r="G116" i="60" s="1"/>
  <c r="H259" i="44"/>
  <c r="E71" i="47"/>
  <c r="H80" i="44"/>
  <c r="H70" i="44"/>
  <c r="H145" i="44"/>
  <c r="H209" i="44"/>
  <c r="E73" i="47"/>
  <c r="H82" i="44"/>
  <c r="E80" i="47"/>
  <c r="H239" i="44"/>
  <c r="E76" i="47"/>
  <c r="G92" i="60"/>
  <c r="G122" i="60" s="1"/>
  <c r="H265" i="44"/>
  <c r="AA24" i="44"/>
  <c r="I57" i="44"/>
  <c r="AA23" i="44"/>
  <c r="J22" i="72" s="1"/>
  <c r="I56" i="44"/>
  <c r="I204" i="44" s="1"/>
  <c r="H179" i="44"/>
  <c r="G82" i="60"/>
  <c r="G112" i="60" s="1"/>
  <c r="H255" i="44"/>
  <c r="E85" i="47"/>
  <c r="H86" i="44"/>
  <c r="H221" i="44"/>
  <c r="H237" i="44"/>
  <c r="AA15" i="44"/>
  <c r="J14" i="72" s="1"/>
  <c r="I48" i="44"/>
  <c r="H119" i="44"/>
  <c r="G94" i="60"/>
  <c r="G124" i="60" s="1"/>
  <c r="H267" i="44"/>
  <c r="G57" i="54"/>
  <c r="H27" i="54"/>
  <c r="AF87" i="72" s="1"/>
  <c r="H85" i="44"/>
  <c r="G91" i="60"/>
  <c r="G121" i="60" s="1"/>
  <c r="H264" i="44"/>
  <c r="H45" i="54"/>
  <c r="H72" i="44"/>
  <c r="H51" i="54"/>
  <c r="I21" i="54"/>
  <c r="AG81" i="72" s="1"/>
  <c r="AB22" i="44"/>
  <c r="J55" i="44"/>
  <c r="H147" i="44"/>
  <c r="G78" i="60"/>
  <c r="G108" i="60" s="1"/>
  <c r="H251" i="44"/>
  <c r="H100" i="44"/>
  <c r="H80" i="60"/>
  <c r="H110" i="60" s="1"/>
  <c r="E81" i="47"/>
  <c r="AA26" i="44"/>
  <c r="J25" i="72" s="1"/>
  <c r="I59" i="44"/>
  <c r="H71" i="44"/>
  <c r="AB16" i="44"/>
  <c r="K15" i="72" s="1"/>
  <c r="J49" i="44"/>
  <c r="H191" i="44"/>
  <c r="I107" i="44"/>
  <c r="E79" i="47"/>
  <c r="H22" i="54"/>
  <c r="AF82" i="72" s="1"/>
  <c r="G52" i="54"/>
  <c r="H17" i="54"/>
  <c r="AF77" i="72" s="1"/>
  <c r="G47" i="54"/>
  <c r="H114" i="44"/>
  <c r="G101" i="72" l="1"/>
  <c r="AE101" i="72" s="1"/>
  <c r="AE191" i="72" s="1"/>
  <c r="X11" i="49"/>
  <c r="G108" i="72"/>
  <c r="X18" i="49"/>
  <c r="G114" i="72"/>
  <c r="X24" i="49"/>
  <c r="F197" i="72"/>
  <c r="F228" i="72" s="1"/>
  <c r="H166" i="60"/>
  <c r="H196" i="60" s="1"/>
  <c r="Y26" i="49" s="1"/>
  <c r="H290" i="44"/>
  <c r="I203" i="44"/>
  <c r="I227" i="44"/>
  <c r="G119" i="72"/>
  <c r="H151" i="60"/>
  <c r="H181" i="60" s="1"/>
  <c r="Y11" i="49" s="1"/>
  <c r="G208" i="72"/>
  <c r="G239" i="72" s="1"/>
  <c r="H149" i="60"/>
  <c r="H179" i="60" s="1"/>
  <c r="Y9" i="49" s="1"/>
  <c r="AE208" i="72"/>
  <c r="I233" i="44"/>
  <c r="I260" i="44"/>
  <c r="F204" i="72"/>
  <c r="F235" i="72" s="1"/>
  <c r="G191" i="72"/>
  <c r="G222" i="72" s="1"/>
  <c r="F237" i="72"/>
  <c r="I167" i="44"/>
  <c r="I165" i="44"/>
  <c r="I200" i="44"/>
  <c r="H167" i="60"/>
  <c r="H197" i="60" s="1"/>
  <c r="Y27" i="49" s="1"/>
  <c r="H157" i="60"/>
  <c r="H187" i="60" s="1"/>
  <c r="Y17" i="49" s="1"/>
  <c r="H163" i="60"/>
  <c r="H193" i="60" s="1"/>
  <c r="Y23" i="49" s="1"/>
  <c r="H153" i="60"/>
  <c r="H183" i="60" s="1"/>
  <c r="Y13" i="49" s="1"/>
  <c r="AE108" i="72"/>
  <c r="AE198" i="72" s="1"/>
  <c r="G198" i="72"/>
  <c r="G229" i="72" s="1"/>
  <c r="AE106" i="72"/>
  <c r="AE196" i="72" s="1"/>
  <c r="G196" i="72"/>
  <c r="J26" i="47"/>
  <c r="J57" i="47" s="1"/>
  <c r="J54" i="72" s="1"/>
  <c r="AH54" i="72" s="1"/>
  <c r="J24" i="72"/>
  <c r="H118" i="72"/>
  <c r="AG20" i="72"/>
  <c r="G284" i="44"/>
  <c r="AD111" i="72"/>
  <c r="AD201" i="72" s="1"/>
  <c r="F201" i="72"/>
  <c r="F232" i="72" s="1"/>
  <c r="AD103" i="72"/>
  <c r="AD193" i="72" s="1"/>
  <c r="F193" i="72"/>
  <c r="F224" i="72" s="1"/>
  <c r="H160" i="60"/>
  <c r="H190" i="60" s="1"/>
  <c r="Y20" i="49" s="1"/>
  <c r="G100" i="72"/>
  <c r="AD98" i="72"/>
  <c r="AD188" i="72" s="1"/>
  <c r="F188" i="72"/>
  <c r="F219" i="72" s="1"/>
  <c r="AG21" i="72"/>
  <c r="AG24" i="72"/>
  <c r="J30" i="47"/>
  <c r="J61" i="47" s="1"/>
  <c r="J58" i="72" s="1"/>
  <c r="AH58" i="72" s="1"/>
  <c r="J28" i="72"/>
  <c r="AI15" i="72"/>
  <c r="K21" i="72"/>
  <c r="AE98" i="72"/>
  <c r="AE188" i="72" s="1"/>
  <c r="G188" i="72"/>
  <c r="AH15" i="72"/>
  <c r="G105" i="72"/>
  <c r="AF74" i="72"/>
  <c r="H165" i="60"/>
  <c r="H195" i="60" s="1"/>
  <c r="Y25" i="49" s="1"/>
  <c r="AG8" i="72"/>
  <c r="G104" i="72"/>
  <c r="H150" i="60"/>
  <c r="H180" i="60" s="1"/>
  <c r="Y10" i="49" s="1"/>
  <c r="AH25" i="72"/>
  <c r="G115" i="72"/>
  <c r="G110" i="72"/>
  <c r="H169" i="60"/>
  <c r="H199" i="60" s="1"/>
  <c r="Y29" i="49" s="1"/>
  <c r="J15" i="47"/>
  <c r="J46" i="47" s="1"/>
  <c r="J43" i="72" s="1"/>
  <c r="AH43" i="72" s="1"/>
  <c r="J13" i="72"/>
  <c r="AD113" i="72"/>
  <c r="AD203" i="72" s="1"/>
  <c r="F203" i="72"/>
  <c r="F234" i="72" s="1"/>
  <c r="G113" i="72"/>
  <c r="G111" i="72"/>
  <c r="G53" i="49"/>
  <c r="AF83" i="72"/>
  <c r="I73" i="44"/>
  <c r="AG27" i="72"/>
  <c r="AD115" i="72"/>
  <c r="AD205" i="72" s="1"/>
  <c r="F205" i="72"/>
  <c r="F236" i="72" s="1"/>
  <c r="G103" i="72"/>
  <c r="AH9" i="72"/>
  <c r="J8" i="72"/>
  <c r="AH29" i="72"/>
  <c r="AH10" i="72"/>
  <c r="AD106" i="72"/>
  <c r="AD196" i="72" s="1"/>
  <c r="F196" i="72"/>
  <c r="F227" i="72" s="1"/>
  <c r="AG11" i="72"/>
  <c r="AD117" i="72"/>
  <c r="AD207" i="72" s="1"/>
  <c r="F207" i="72"/>
  <c r="F238" i="72" s="1"/>
  <c r="G107" i="72"/>
  <c r="I40" i="54"/>
  <c r="AG70" i="72"/>
  <c r="J11" i="72"/>
  <c r="H108" i="72"/>
  <c r="AG17" i="72"/>
  <c r="AD110" i="72"/>
  <c r="AD200" i="72" s="1"/>
  <c r="F200" i="72"/>
  <c r="F231" i="72" s="1"/>
  <c r="H101" i="72"/>
  <c r="H154" i="60"/>
  <c r="H184" i="60" s="1"/>
  <c r="Y14" i="49" s="1"/>
  <c r="AG13" i="72"/>
  <c r="AE114" i="72"/>
  <c r="AE204" i="72" s="1"/>
  <c r="G204" i="72"/>
  <c r="AH14" i="72"/>
  <c r="H116" i="72"/>
  <c r="AE119" i="72"/>
  <c r="AE209" i="72" s="1"/>
  <c r="G209" i="72"/>
  <c r="G240" i="72" s="1"/>
  <c r="AG28" i="72"/>
  <c r="AH22" i="72"/>
  <c r="K20" i="47"/>
  <c r="K51" i="47" s="1"/>
  <c r="K48" i="72" s="1"/>
  <c r="AI48" i="72" s="1"/>
  <c r="K18" i="72"/>
  <c r="H164" i="60"/>
  <c r="H194" i="60" s="1"/>
  <c r="Y24" i="49" s="1"/>
  <c r="AD112" i="72"/>
  <c r="AD202" i="72" s="1"/>
  <c r="F202" i="72"/>
  <c r="F233" i="72" s="1"/>
  <c r="AH16" i="72"/>
  <c r="J17" i="72"/>
  <c r="G117" i="72"/>
  <c r="H148" i="60"/>
  <c r="H178" i="60" s="1"/>
  <c r="J20" i="72"/>
  <c r="I197" i="44"/>
  <c r="I155" i="60" s="1"/>
  <c r="I185" i="60" s="1"/>
  <c r="Z15" i="49" s="1"/>
  <c r="H155" i="60"/>
  <c r="H185" i="60" s="1"/>
  <c r="Y15" i="49" s="1"/>
  <c r="AG15" i="72"/>
  <c r="G99" i="72"/>
  <c r="J27" i="72"/>
  <c r="H156" i="60"/>
  <c r="H186" i="60" s="1"/>
  <c r="Y16" i="49" s="1"/>
  <c r="AH26" i="72"/>
  <c r="H58" i="54"/>
  <c r="AF88" i="72"/>
  <c r="F221" i="72"/>
  <c r="AH18" i="72"/>
  <c r="AH21" i="72"/>
  <c r="G112" i="72"/>
  <c r="J23" i="72"/>
  <c r="AB29" i="44"/>
  <c r="K28" i="72" s="1"/>
  <c r="I161" i="60"/>
  <c r="I191" i="60" s="1"/>
  <c r="Z21" i="49" s="1"/>
  <c r="I158" i="60"/>
  <c r="I188" i="60" s="1"/>
  <c r="Z18" i="49" s="1"/>
  <c r="AD104" i="72"/>
  <c r="AD194" i="72" s="1"/>
  <c r="F194" i="72"/>
  <c r="F225" i="72" s="1"/>
  <c r="AE116" i="72"/>
  <c r="AE206" i="72" s="1"/>
  <c r="G206" i="72"/>
  <c r="G237" i="72" s="1"/>
  <c r="I257" i="44"/>
  <c r="J257" i="44" s="1"/>
  <c r="I240" i="44"/>
  <c r="J240" i="44" s="1"/>
  <c r="I270" i="44"/>
  <c r="I97" i="60" s="1"/>
  <c r="I127" i="60" s="1"/>
  <c r="I210" i="44"/>
  <c r="I137" i="44"/>
  <c r="J137" i="44" s="1"/>
  <c r="I180" i="44"/>
  <c r="J180" i="44" s="1"/>
  <c r="I150" i="44"/>
  <c r="I28" i="54"/>
  <c r="J28" i="54" s="1"/>
  <c r="J47" i="44"/>
  <c r="J165" i="44" s="1"/>
  <c r="AB14" i="44"/>
  <c r="K13" i="72" s="1"/>
  <c r="I253" i="44"/>
  <c r="J173" i="44"/>
  <c r="I266" i="44"/>
  <c r="I225" i="44"/>
  <c r="I105" i="44"/>
  <c r="I206" i="44"/>
  <c r="I146" i="44"/>
  <c r="I116" i="44"/>
  <c r="I24" i="54"/>
  <c r="I195" i="44"/>
  <c r="I236" i="44"/>
  <c r="H54" i="54"/>
  <c r="I135" i="44"/>
  <c r="J135" i="44" s="1"/>
  <c r="J58" i="44"/>
  <c r="J146" i="44" s="1"/>
  <c r="AB25" i="44"/>
  <c r="I176" i="44"/>
  <c r="I100" i="44"/>
  <c r="I149" i="44"/>
  <c r="I161" i="44"/>
  <c r="J200" i="44"/>
  <c r="I238" i="44"/>
  <c r="J110" i="44"/>
  <c r="J18" i="54"/>
  <c r="J140" i="44"/>
  <c r="J230" i="44"/>
  <c r="I130" i="44"/>
  <c r="I117" i="44"/>
  <c r="I48" i="54"/>
  <c r="K52" i="44"/>
  <c r="AC19" i="44"/>
  <c r="I88" i="44"/>
  <c r="I268" i="44"/>
  <c r="I95" i="60" s="1"/>
  <c r="I125" i="60" s="1"/>
  <c r="J170" i="44"/>
  <c r="I11" i="54"/>
  <c r="AG71" i="72" s="1"/>
  <c r="I223" i="44"/>
  <c r="I133" i="44"/>
  <c r="AB12" i="44"/>
  <c r="K11" i="72" s="1"/>
  <c r="J45" i="44"/>
  <c r="J13" i="47"/>
  <c r="J44" i="47" s="1"/>
  <c r="J41" i="72" s="1"/>
  <c r="AH41" i="72" s="1"/>
  <c r="I193" i="44"/>
  <c r="I151" i="60" s="1"/>
  <c r="I181" i="60" s="1"/>
  <c r="Z11" i="49" s="1"/>
  <c r="I163" i="44"/>
  <c r="I103" i="44"/>
  <c r="I250" i="44"/>
  <c r="I77" i="60" s="1"/>
  <c r="I107" i="60" s="1"/>
  <c r="I59" i="54"/>
  <c r="I91" i="44"/>
  <c r="I271" i="44"/>
  <c r="I98" i="60" s="1"/>
  <c r="I128" i="60" s="1"/>
  <c r="I132" i="44"/>
  <c r="I252" i="44"/>
  <c r="I79" i="60" s="1"/>
  <c r="I109" i="60" s="1"/>
  <c r="I222" i="44"/>
  <c r="I192" i="44"/>
  <c r="J19" i="47"/>
  <c r="J50" i="47" s="1"/>
  <c r="J47" i="72" s="1"/>
  <c r="AH47" i="72" s="1"/>
  <c r="J10" i="47"/>
  <c r="J41" i="47" s="1"/>
  <c r="J38" i="72" s="1"/>
  <c r="AH38" i="72" s="1"/>
  <c r="J27" i="47"/>
  <c r="J58" i="47" s="1"/>
  <c r="J55" i="72" s="1"/>
  <c r="AH55" i="72" s="1"/>
  <c r="J16" i="47"/>
  <c r="J47" i="47" s="1"/>
  <c r="J44" i="72" s="1"/>
  <c r="AH44" i="72" s="1"/>
  <c r="I169" i="44"/>
  <c r="J29" i="47"/>
  <c r="J60" i="47" s="1"/>
  <c r="J57" i="72" s="1"/>
  <c r="AH57" i="72" s="1"/>
  <c r="J18" i="47"/>
  <c r="J49" i="47" s="1"/>
  <c r="J46" i="72" s="1"/>
  <c r="AH46" i="72" s="1"/>
  <c r="K23" i="47"/>
  <c r="K54" i="47" s="1"/>
  <c r="K51" i="72" s="1"/>
  <c r="AI51" i="72" s="1"/>
  <c r="J24" i="47"/>
  <c r="J55" i="47" s="1"/>
  <c r="J52" i="72" s="1"/>
  <c r="AH52" i="72" s="1"/>
  <c r="J11" i="47"/>
  <c r="J42" i="47" s="1"/>
  <c r="J39" i="72" s="1"/>
  <c r="AH39" i="72" s="1"/>
  <c r="I162" i="44"/>
  <c r="K17" i="47"/>
  <c r="K48" i="47" s="1"/>
  <c r="K45" i="72" s="1"/>
  <c r="AI45" i="72" s="1"/>
  <c r="J25" i="47"/>
  <c r="J56" i="47" s="1"/>
  <c r="J53" i="72" s="1"/>
  <c r="AH53" i="72" s="1"/>
  <c r="I148" i="44"/>
  <c r="I102" i="44"/>
  <c r="I121" i="44"/>
  <c r="I178" i="44"/>
  <c r="I220" i="44"/>
  <c r="I142" i="44"/>
  <c r="I172" i="44"/>
  <c r="I202" i="44"/>
  <c r="J22" i="47"/>
  <c r="J53" i="47" s="1"/>
  <c r="J50" i="72" s="1"/>
  <c r="AH50" i="72" s="1"/>
  <c r="AB21" i="44"/>
  <c r="J54" i="44"/>
  <c r="I221" i="44"/>
  <c r="J28" i="47"/>
  <c r="J59" i="47" s="1"/>
  <c r="J56" i="72" s="1"/>
  <c r="AH56" i="72" s="1"/>
  <c r="J60" i="44"/>
  <c r="AB27" i="44"/>
  <c r="K26" i="72" s="1"/>
  <c r="H53" i="54"/>
  <c r="I114" i="44"/>
  <c r="I181" i="44"/>
  <c r="I118" i="44"/>
  <c r="I112" i="44"/>
  <c r="H56" i="54"/>
  <c r="I26" i="54"/>
  <c r="AG86" i="72" s="1"/>
  <c r="H50" i="54"/>
  <c r="I20" i="54"/>
  <c r="I208" i="44"/>
  <c r="I241" i="44"/>
  <c r="I211" i="44"/>
  <c r="J120" i="44"/>
  <c r="J31" i="47"/>
  <c r="J62" i="47" s="1"/>
  <c r="J59" i="72" s="1"/>
  <c r="AH59" i="72" s="1"/>
  <c r="AB30" i="44"/>
  <c r="K29" i="72" s="1"/>
  <c r="J63" i="44"/>
  <c r="J29" i="54" s="1"/>
  <c r="J12" i="47"/>
  <c r="J43" i="47" s="1"/>
  <c r="J40" i="72" s="1"/>
  <c r="AH40" i="72" s="1"/>
  <c r="AB11" i="44"/>
  <c r="K10" i="72" s="1"/>
  <c r="J44" i="44"/>
  <c r="I190" i="44"/>
  <c r="I151" i="44"/>
  <c r="I232" i="44"/>
  <c r="I136" i="44"/>
  <c r="I235" i="44"/>
  <c r="I108" i="44"/>
  <c r="I76" i="44"/>
  <c r="I109" i="44"/>
  <c r="J107" i="44"/>
  <c r="I191" i="44"/>
  <c r="I138" i="44"/>
  <c r="I199" i="44"/>
  <c r="I160" i="44"/>
  <c r="I119" i="44"/>
  <c r="I131" i="44"/>
  <c r="J113" i="44"/>
  <c r="I228" i="44"/>
  <c r="I229" i="44"/>
  <c r="I144" i="44"/>
  <c r="I106" i="44"/>
  <c r="I234" i="44"/>
  <c r="I162" i="60" s="1"/>
  <c r="I192" i="60" s="1"/>
  <c r="Z22" i="49" s="1"/>
  <c r="I145" i="44"/>
  <c r="J143" i="44"/>
  <c r="I237" i="44"/>
  <c r="G84" i="47"/>
  <c r="J203" i="44"/>
  <c r="F76" i="47"/>
  <c r="I23" i="54"/>
  <c r="AG83" i="72" s="1"/>
  <c r="I177" i="44"/>
  <c r="F79" i="47"/>
  <c r="H96" i="60"/>
  <c r="H126" i="60" s="1"/>
  <c r="I269" i="44"/>
  <c r="I72" i="44"/>
  <c r="F86" i="47"/>
  <c r="J233" i="44"/>
  <c r="J56" i="44"/>
  <c r="AB23" i="44"/>
  <c r="K22" i="72" s="1"/>
  <c r="I174" i="44"/>
  <c r="AB18" i="44"/>
  <c r="J51" i="44"/>
  <c r="J139" i="44" s="1"/>
  <c r="F78" i="47"/>
  <c r="I101" i="44"/>
  <c r="I16" i="54"/>
  <c r="AG76" i="72" s="1"/>
  <c r="I80" i="44"/>
  <c r="I45" i="54"/>
  <c r="J15" i="54"/>
  <c r="AH75" i="72" s="1"/>
  <c r="F80" i="47"/>
  <c r="F72" i="47"/>
  <c r="F71" i="47"/>
  <c r="F87" i="47"/>
  <c r="I70" i="44"/>
  <c r="I147" i="44"/>
  <c r="AC16" i="44"/>
  <c r="L15" i="72" s="1"/>
  <c r="K49" i="44"/>
  <c r="AB26" i="44"/>
  <c r="K25" i="72" s="1"/>
  <c r="J59" i="44"/>
  <c r="I239" i="44"/>
  <c r="I209" i="44"/>
  <c r="G89" i="47"/>
  <c r="G58" i="49"/>
  <c r="AB17" i="44"/>
  <c r="K16" i="72" s="1"/>
  <c r="J50" i="44"/>
  <c r="F81" i="47"/>
  <c r="J61" i="44"/>
  <c r="AB28" i="44"/>
  <c r="I207" i="44"/>
  <c r="H38" i="54"/>
  <c r="I8" i="54"/>
  <c r="AG68" i="72" s="1"/>
  <c r="I196" i="44"/>
  <c r="I80" i="60"/>
  <c r="I110" i="60" s="1"/>
  <c r="J253" i="44"/>
  <c r="H91" i="60"/>
  <c r="H121" i="60" s="1"/>
  <c r="I264" i="44"/>
  <c r="H94" i="60"/>
  <c r="H124" i="60" s="1"/>
  <c r="I267" i="44"/>
  <c r="I86" i="44"/>
  <c r="AB10" i="44"/>
  <c r="K9" i="72" s="1"/>
  <c r="J43" i="44"/>
  <c r="I175" i="44"/>
  <c r="F85" i="47"/>
  <c r="H90" i="60"/>
  <c r="H120" i="60" s="1"/>
  <c r="I263" i="44"/>
  <c r="I9" i="54"/>
  <c r="AG69" i="72" s="1"/>
  <c r="H39" i="54"/>
  <c r="I205" i="44"/>
  <c r="H83" i="60"/>
  <c r="H113" i="60" s="1"/>
  <c r="I256" i="44"/>
  <c r="H86" i="60"/>
  <c r="H116" i="60" s="1"/>
  <c r="I259" i="44"/>
  <c r="I78" i="44"/>
  <c r="H44" i="54"/>
  <c r="I14" i="54"/>
  <c r="AG74" i="72" s="1"/>
  <c r="J48" i="44"/>
  <c r="AB15" i="44"/>
  <c r="H85" i="60"/>
  <c r="H115" i="60" s="1"/>
  <c r="I258" i="44"/>
  <c r="I87" i="44"/>
  <c r="I226" i="44"/>
  <c r="I90" i="44"/>
  <c r="J57" i="44"/>
  <c r="AB24" i="44"/>
  <c r="K23" i="72" s="1"/>
  <c r="AC25" i="44"/>
  <c r="K58" i="44"/>
  <c r="I79" i="44"/>
  <c r="I198" i="44"/>
  <c r="I115" i="44"/>
  <c r="I168" i="44"/>
  <c r="AB9" i="44"/>
  <c r="J42" i="44"/>
  <c r="H82" i="60"/>
  <c r="H112" i="60" s="1"/>
  <c r="I255" i="44"/>
  <c r="H52" i="54"/>
  <c r="I22" i="54"/>
  <c r="AG82" i="72" s="1"/>
  <c r="I251" i="44"/>
  <c r="H78" i="60"/>
  <c r="H108" i="60" s="1"/>
  <c r="F90" i="47"/>
  <c r="F91" i="47"/>
  <c r="J167" i="44"/>
  <c r="F73" i="47"/>
  <c r="J83" i="44"/>
  <c r="I27" i="54"/>
  <c r="AG87" i="72" s="1"/>
  <c r="H57" i="54"/>
  <c r="H55" i="54"/>
  <c r="I25" i="54"/>
  <c r="AG85" i="72" s="1"/>
  <c r="I179" i="44"/>
  <c r="I75" i="44"/>
  <c r="G74" i="47"/>
  <c r="G43" i="49"/>
  <c r="I84" i="44"/>
  <c r="I89" i="44"/>
  <c r="I43" i="54"/>
  <c r="I17" i="54"/>
  <c r="AG77" i="72" s="1"/>
  <c r="H47" i="54"/>
  <c r="I85" i="44"/>
  <c r="I166" i="44"/>
  <c r="H92" i="60"/>
  <c r="H122" i="60" s="1"/>
  <c r="I265" i="44"/>
  <c r="I93" i="60"/>
  <c r="I123" i="60" s="1"/>
  <c r="F83" i="47"/>
  <c r="I87" i="60"/>
  <c r="I117" i="60" s="1"/>
  <c r="J260" i="44"/>
  <c r="H89" i="60"/>
  <c r="H119" i="60" s="1"/>
  <c r="I262" i="44"/>
  <c r="I77" i="44"/>
  <c r="I71" i="44"/>
  <c r="AC22" i="44"/>
  <c r="K55" i="44"/>
  <c r="I51" i="54"/>
  <c r="J21" i="54"/>
  <c r="AH81" i="72" s="1"/>
  <c r="F77" i="47"/>
  <c r="I82" i="44"/>
  <c r="J227" i="44"/>
  <c r="F88" i="47"/>
  <c r="H98" i="72" l="1"/>
  <c r="Y8" i="49"/>
  <c r="K15" i="47"/>
  <c r="K46" i="47" s="1"/>
  <c r="K43" i="72" s="1"/>
  <c r="AI43" i="72" s="1"/>
  <c r="J73" i="44"/>
  <c r="K62" i="44"/>
  <c r="I164" i="60"/>
  <c r="I194" i="60" s="1"/>
  <c r="Z24" i="49" s="1"/>
  <c r="AC29" i="44"/>
  <c r="L28" i="72" s="1"/>
  <c r="J13" i="54"/>
  <c r="AH73" i="72" s="1"/>
  <c r="G235" i="72"/>
  <c r="AC14" i="44"/>
  <c r="I290" i="44"/>
  <c r="I168" i="60"/>
  <c r="I198" i="60" s="1"/>
  <c r="Z28" i="49" s="1"/>
  <c r="J158" i="60"/>
  <c r="J188" i="60" s="1"/>
  <c r="AA18" i="49" s="1"/>
  <c r="J225" i="44"/>
  <c r="J197" i="44"/>
  <c r="K197" i="44" s="1"/>
  <c r="K30" i="47"/>
  <c r="K61" i="47" s="1"/>
  <c r="K58" i="72" s="1"/>
  <c r="AI58" i="72" s="1"/>
  <c r="I163" i="60"/>
  <c r="I193" i="60" s="1"/>
  <c r="Z23" i="49" s="1"/>
  <c r="I157" i="60"/>
  <c r="I187" i="60" s="1"/>
  <c r="Z17" i="49" s="1"/>
  <c r="K47" i="44"/>
  <c r="I114" i="60"/>
  <c r="I150" i="60"/>
  <c r="I180" i="60" s="1"/>
  <c r="Z10" i="49" s="1"/>
  <c r="H100" i="72"/>
  <c r="I166" i="60"/>
  <c r="I196" i="60" s="1"/>
  <c r="Z26" i="49" s="1"/>
  <c r="J105" i="44"/>
  <c r="I156" i="60"/>
  <c r="I186" i="60" s="1"/>
  <c r="Z16" i="49" s="1"/>
  <c r="H119" i="72"/>
  <c r="AF119" i="72" s="1"/>
  <c r="AF209" i="72" s="1"/>
  <c r="G219" i="72"/>
  <c r="H115" i="72"/>
  <c r="I169" i="60"/>
  <c r="I199" i="60" s="1"/>
  <c r="Z29" i="49" s="1"/>
  <c r="AE112" i="72"/>
  <c r="AE202" i="72" s="1"/>
  <c r="G202" i="72"/>
  <c r="G233" i="72" s="1"/>
  <c r="AI18" i="72"/>
  <c r="H107" i="72"/>
  <c r="I54" i="54"/>
  <c r="AG84" i="72"/>
  <c r="AH27" i="72"/>
  <c r="AI16" i="72"/>
  <c r="AI22" i="72"/>
  <c r="J210" i="44"/>
  <c r="J168" i="60" s="1"/>
  <c r="J198" i="60" s="1"/>
  <c r="AA28" i="49" s="1"/>
  <c r="I114" i="72"/>
  <c r="AE99" i="72"/>
  <c r="AE189" i="72" s="1"/>
  <c r="G189" i="72"/>
  <c r="G220" i="72" s="1"/>
  <c r="AE103" i="72"/>
  <c r="AE193" i="72" s="1"/>
  <c r="G193" i="72"/>
  <c r="G224" i="72" s="1"/>
  <c r="AE111" i="72"/>
  <c r="AE201" i="72" s="1"/>
  <c r="G201" i="72"/>
  <c r="G232" i="72" s="1"/>
  <c r="AH28" i="72"/>
  <c r="AH17" i="72"/>
  <c r="AE110" i="72"/>
  <c r="AE200" i="72" s="1"/>
  <c r="G200" i="72"/>
  <c r="G231" i="72" s="1"/>
  <c r="G227" i="72"/>
  <c r="AG80" i="72"/>
  <c r="AE113" i="72"/>
  <c r="AE203" i="72" s="1"/>
  <c r="G203" i="72"/>
  <c r="G234" i="72" s="1"/>
  <c r="H106" i="72"/>
  <c r="L21" i="72"/>
  <c r="AH88" i="72"/>
  <c r="H99" i="72"/>
  <c r="K14" i="72"/>
  <c r="I154" i="60"/>
  <c r="I184" i="60" s="1"/>
  <c r="Z14" i="49" s="1"/>
  <c r="K20" i="72"/>
  <c r="AE115" i="72"/>
  <c r="AE205" i="72" s="1"/>
  <c r="G205" i="72"/>
  <c r="G236" i="72" s="1"/>
  <c r="AE105" i="72"/>
  <c r="AE195" i="72" s="1"/>
  <c r="G195" i="72"/>
  <c r="AF98" i="72"/>
  <c r="AF188" i="72" s="1"/>
  <c r="H188" i="72"/>
  <c r="H219" i="72" s="1"/>
  <c r="AH24" i="72"/>
  <c r="AH78" i="72"/>
  <c r="AJ28" i="72"/>
  <c r="L24" i="72"/>
  <c r="H111" i="72"/>
  <c r="J161" i="60"/>
  <c r="J191" i="60" s="1"/>
  <c r="AA21" i="49" s="1"/>
  <c r="I148" i="60"/>
  <c r="I178" i="60" s="1"/>
  <c r="L18" i="72"/>
  <c r="AF108" i="72"/>
  <c r="AF198" i="72" s="1"/>
  <c r="H198" i="72"/>
  <c r="I167" i="60"/>
  <c r="I197" i="60" s="1"/>
  <c r="Z27" i="49" s="1"/>
  <c r="I160" i="60"/>
  <c r="I190" i="60" s="1"/>
  <c r="Z20" i="49" s="1"/>
  <c r="K26" i="47"/>
  <c r="K57" i="47" s="1"/>
  <c r="K54" i="72" s="1"/>
  <c r="AI54" i="72" s="1"/>
  <c r="K24" i="72"/>
  <c r="L13" i="72"/>
  <c r="AI23" i="72"/>
  <c r="AI10" i="72"/>
  <c r="AI13" i="72"/>
  <c r="H105" i="72"/>
  <c r="H284" i="44"/>
  <c r="AF116" i="72"/>
  <c r="AF206" i="72" s="1"/>
  <c r="H206" i="72"/>
  <c r="H237" i="72" s="1"/>
  <c r="H112" i="72"/>
  <c r="I165" i="60"/>
  <c r="I195" i="60" s="1"/>
  <c r="Z25" i="49" s="1"/>
  <c r="K17" i="72"/>
  <c r="I105" i="72"/>
  <c r="AH11" i="72"/>
  <c r="AJ15" i="72"/>
  <c r="AH23" i="72"/>
  <c r="AI26" i="72"/>
  <c r="I101" i="72"/>
  <c r="I58" i="54"/>
  <c r="AG88" i="72"/>
  <c r="I108" i="72"/>
  <c r="AF100" i="72"/>
  <c r="AF190" i="72" s="1"/>
  <c r="H190" i="72"/>
  <c r="AE104" i="72"/>
  <c r="AE194" i="72" s="1"/>
  <c r="G194" i="72"/>
  <c r="G225" i="72" s="1"/>
  <c r="AH8" i="72"/>
  <c r="H114" i="72"/>
  <c r="J270" i="44"/>
  <c r="K270" i="44" s="1"/>
  <c r="H103" i="72"/>
  <c r="AI25" i="72"/>
  <c r="H117" i="72"/>
  <c r="AH89" i="72"/>
  <c r="J150" i="44"/>
  <c r="K150" i="44" s="1"/>
  <c r="AH13" i="72"/>
  <c r="H110" i="72"/>
  <c r="AI9" i="72"/>
  <c r="AI29" i="72"/>
  <c r="AI28" i="72"/>
  <c r="H104" i="72"/>
  <c r="AE107" i="72"/>
  <c r="AE197" i="72" s="1"/>
  <c r="G197" i="72"/>
  <c r="G228" i="72" s="1"/>
  <c r="AE100" i="72"/>
  <c r="AE190" i="72" s="1"/>
  <c r="G190" i="72"/>
  <c r="G221" i="72" s="1"/>
  <c r="AF118" i="72"/>
  <c r="AF208" i="72" s="1"/>
  <c r="H208" i="72"/>
  <c r="H239" i="72" s="1"/>
  <c r="AE117" i="72"/>
  <c r="AE207" i="72" s="1"/>
  <c r="G207" i="72"/>
  <c r="G238" i="72" s="1"/>
  <c r="K27" i="72"/>
  <c r="I149" i="60"/>
  <c r="I179" i="60" s="1"/>
  <c r="Z9" i="49" s="1"/>
  <c r="H113" i="72"/>
  <c r="K8" i="72"/>
  <c r="AI11" i="72"/>
  <c r="I153" i="60"/>
  <c r="I183" i="60" s="1"/>
  <c r="Z13" i="49" s="1"/>
  <c r="AH20" i="72"/>
  <c r="AF101" i="72"/>
  <c r="AF191" i="72" s="1"/>
  <c r="H191" i="72"/>
  <c r="H222" i="72" s="1"/>
  <c r="AI21" i="72"/>
  <c r="J195" i="44"/>
  <c r="J153" i="60" s="1"/>
  <c r="J183" i="60" s="1"/>
  <c r="AA13" i="49" s="1"/>
  <c r="J206" i="44"/>
  <c r="J176" i="44"/>
  <c r="K176" i="44" s="1"/>
  <c r="J24" i="54"/>
  <c r="AH84" i="72" s="1"/>
  <c r="J236" i="44"/>
  <c r="J266" i="44"/>
  <c r="J93" i="60" s="1"/>
  <c r="J123" i="60" s="1"/>
  <c r="J116" i="44"/>
  <c r="J103" i="44"/>
  <c r="J149" i="44"/>
  <c r="J48" i="54"/>
  <c r="K110" i="44"/>
  <c r="K140" i="44"/>
  <c r="AD19" i="44"/>
  <c r="L52" i="44"/>
  <c r="L20" i="47"/>
  <c r="L51" i="47" s="1"/>
  <c r="L48" i="72" s="1"/>
  <c r="AJ48" i="72" s="1"/>
  <c r="K230" i="44"/>
  <c r="K18" i="54"/>
  <c r="K200" i="44"/>
  <c r="J250" i="44"/>
  <c r="J77" i="60" s="1"/>
  <c r="J107" i="60" s="1"/>
  <c r="K170" i="44"/>
  <c r="J252" i="44"/>
  <c r="J79" i="60" s="1"/>
  <c r="J109" i="60" s="1"/>
  <c r="J88" i="44"/>
  <c r="J208" i="44"/>
  <c r="J268" i="44"/>
  <c r="J95" i="60" s="1"/>
  <c r="J125" i="60" s="1"/>
  <c r="K225" i="44"/>
  <c r="J163" i="44"/>
  <c r="J193" i="44"/>
  <c r="K45" i="44"/>
  <c r="K73" i="44" s="1"/>
  <c r="K13" i="47"/>
  <c r="K44" i="47" s="1"/>
  <c r="K41" i="72" s="1"/>
  <c r="AI41" i="72" s="1"/>
  <c r="AC12" i="44"/>
  <c r="J133" i="44"/>
  <c r="J223" i="44"/>
  <c r="I41" i="54"/>
  <c r="J11" i="54"/>
  <c r="AH71" i="72" s="1"/>
  <c r="J232" i="44"/>
  <c r="J121" i="44"/>
  <c r="J211" i="44"/>
  <c r="J234" i="44"/>
  <c r="J241" i="44"/>
  <c r="J91" i="44"/>
  <c r="J59" i="54"/>
  <c r="J237" i="44"/>
  <c r="G61" i="49"/>
  <c r="J271" i="44"/>
  <c r="J98" i="60" s="1"/>
  <c r="J128" i="60" s="1"/>
  <c r="L15" i="47"/>
  <c r="L46" i="47" s="1"/>
  <c r="L43" i="72" s="1"/>
  <c r="AJ43" i="72" s="1"/>
  <c r="K18" i="47"/>
  <c r="K49" i="47" s="1"/>
  <c r="K46" i="72" s="1"/>
  <c r="AI46" i="72" s="1"/>
  <c r="K24" i="47"/>
  <c r="K55" i="47" s="1"/>
  <c r="K52" i="72" s="1"/>
  <c r="AI52" i="72" s="1"/>
  <c r="K11" i="47"/>
  <c r="K42" i="47" s="1"/>
  <c r="K39" i="72" s="1"/>
  <c r="AI39" i="72" s="1"/>
  <c r="L26" i="47"/>
  <c r="L57" i="47" s="1"/>
  <c r="L54" i="72" s="1"/>
  <c r="AJ54" i="72" s="1"/>
  <c r="K29" i="47"/>
  <c r="K60" i="47" s="1"/>
  <c r="K57" i="72" s="1"/>
  <c r="AI57" i="72" s="1"/>
  <c r="L23" i="47"/>
  <c r="L54" i="47" s="1"/>
  <c r="L51" i="72" s="1"/>
  <c r="AJ51" i="72" s="1"/>
  <c r="K16" i="47"/>
  <c r="K47" i="47" s="1"/>
  <c r="K44" i="72" s="1"/>
  <c r="AI44" i="72" s="1"/>
  <c r="K19" i="47"/>
  <c r="K50" i="47" s="1"/>
  <c r="K47" i="72" s="1"/>
  <c r="AI47" i="72" s="1"/>
  <c r="L30" i="47"/>
  <c r="L61" i="47" s="1"/>
  <c r="L58" i="72" s="1"/>
  <c r="AJ58" i="72" s="1"/>
  <c r="K25" i="47"/>
  <c r="K56" i="47" s="1"/>
  <c r="K53" i="72" s="1"/>
  <c r="AI53" i="72" s="1"/>
  <c r="K27" i="47"/>
  <c r="K58" i="47" s="1"/>
  <c r="K55" i="72" s="1"/>
  <c r="AI55" i="72" s="1"/>
  <c r="K10" i="47"/>
  <c r="K41" i="47" s="1"/>
  <c r="K38" i="72" s="1"/>
  <c r="AI38" i="72" s="1"/>
  <c r="L17" i="47"/>
  <c r="L48" i="47" s="1"/>
  <c r="L45" i="72" s="1"/>
  <c r="AJ45" i="72" s="1"/>
  <c r="J228" i="44"/>
  <c r="J151" i="44"/>
  <c r="K28" i="47"/>
  <c r="K59" i="47" s="1"/>
  <c r="K56" i="72" s="1"/>
  <c r="AI56" i="72" s="1"/>
  <c r="AC27" i="44"/>
  <c r="L26" i="72" s="1"/>
  <c r="K60" i="44"/>
  <c r="J238" i="44"/>
  <c r="J148" i="44"/>
  <c r="J178" i="44"/>
  <c r="I50" i="54"/>
  <c r="J20" i="54"/>
  <c r="AH80" i="72" s="1"/>
  <c r="J235" i="44"/>
  <c r="J10" i="54"/>
  <c r="AH70" i="72" s="1"/>
  <c r="J102" i="44"/>
  <c r="J132" i="44"/>
  <c r="J192" i="44"/>
  <c r="K22" i="47"/>
  <c r="K53" i="47" s="1"/>
  <c r="K50" i="72" s="1"/>
  <c r="AI50" i="72" s="1"/>
  <c r="K54" i="44"/>
  <c r="AC21" i="44"/>
  <c r="K12" i="47"/>
  <c r="K43" i="47" s="1"/>
  <c r="K40" i="72" s="1"/>
  <c r="AI40" i="72" s="1"/>
  <c r="K44" i="44"/>
  <c r="AC11" i="44"/>
  <c r="L10" i="72" s="1"/>
  <c r="J26" i="54"/>
  <c r="AH86" i="72" s="1"/>
  <c r="I56" i="54"/>
  <c r="J112" i="44"/>
  <c r="J202" i="44"/>
  <c r="J109" i="44"/>
  <c r="J118" i="44"/>
  <c r="J172" i="44"/>
  <c r="K120" i="44"/>
  <c r="K31" i="47"/>
  <c r="K62" i="47" s="1"/>
  <c r="K59" i="72" s="1"/>
  <c r="AI59" i="72" s="1"/>
  <c r="K63" i="44"/>
  <c r="AC30" i="44"/>
  <c r="J181" i="44"/>
  <c r="J142" i="44"/>
  <c r="J162" i="44"/>
  <c r="J222" i="44"/>
  <c r="K113" i="44"/>
  <c r="J58" i="54"/>
  <c r="J191" i="44"/>
  <c r="J106" i="44"/>
  <c r="J199" i="44"/>
  <c r="J229" i="44"/>
  <c r="J169" i="44"/>
  <c r="J179" i="44"/>
  <c r="J166" i="44"/>
  <c r="J145" i="44"/>
  <c r="K210" i="44"/>
  <c r="J108" i="44"/>
  <c r="J101" i="44"/>
  <c r="J138" i="44"/>
  <c r="J100" i="44"/>
  <c r="K135" i="44"/>
  <c r="J160" i="44"/>
  <c r="J115" i="44"/>
  <c r="J198" i="44"/>
  <c r="J130" i="44"/>
  <c r="H77" i="47"/>
  <c r="G77" i="47"/>
  <c r="G46" i="49"/>
  <c r="J190" i="44"/>
  <c r="J205" i="44"/>
  <c r="J80" i="44"/>
  <c r="K137" i="44"/>
  <c r="G80" i="47"/>
  <c r="G49" i="49"/>
  <c r="J43" i="54"/>
  <c r="K13" i="54"/>
  <c r="AI73" i="72" s="1"/>
  <c r="J226" i="44"/>
  <c r="J207" i="44"/>
  <c r="AC26" i="44"/>
  <c r="L25" i="72" s="1"/>
  <c r="K59" i="44"/>
  <c r="H74" i="47"/>
  <c r="H43" i="49"/>
  <c r="K236" i="44"/>
  <c r="K203" i="44"/>
  <c r="G91" i="47"/>
  <c r="G60" i="49"/>
  <c r="G90" i="47"/>
  <c r="G59" i="49"/>
  <c r="J14" i="54"/>
  <c r="AH74" i="72" s="1"/>
  <c r="I44" i="54"/>
  <c r="J220" i="44"/>
  <c r="J72" i="44"/>
  <c r="J79" i="44"/>
  <c r="J71" i="44"/>
  <c r="G85" i="47"/>
  <c r="G54" i="49"/>
  <c r="K83" i="44"/>
  <c r="J175" i="44"/>
  <c r="AC28" i="44"/>
  <c r="K61" i="44"/>
  <c r="K149" i="44" s="1"/>
  <c r="J76" i="44"/>
  <c r="G71" i="47"/>
  <c r="G40" i="49"/>
  <c r="K233" i="44"/>
  <c r="J204" i="44"/>
  <c r="J162" i="60" s="1"/>
  <c r="J192" i="60" s="1"/>
  <c r="AA22" i="49" s="1"/>
  <c r="AC17" i="44"/>
  <c r="L16" i="72" s="1"/>
  <c r="K50" i="44"/>
  <c r="J114" i="44"/>
  <c r="J86" i="44"/>
  <c r="J16" i="54"/>
  <c r="AH76" i="72" s="1"/>
  <c r="I46" i="54"/>
  <c r="K173" i="44"/>
  <c r="AC9" i="44"/>
  <c r="K42" i="44"/>
  <c r="G81" i="47"/>
  <c r="G50" i="49"/>
  <c r="J84" i="44"/>
  <c r="J78" i="44"/>
  <c r="G79" i="47"/>
  <c r="G48" i="49"/>
  <c r="K146" i="44"/>
  <c r="J131" i="44"/>
  <c r="K107" i="44"/>
  <c r="G76" i="47"/>
  <c r="G45" i="49"/>
  <c r="G78" i="47"/>
  <c r="G47" i="49"/>
  <c r="J87" i="44"/>
  <c r="K48" i="44"/>
  <c r="AC15" i="44"/>
  <c r="J119" i="44"/>
  <c r="J80" i="60"/>
  <c r="J110" i="60" s="1"/>
  <c r="L49" i="44"/>
  <c r="AD16" i="44"/>
  <c r="H61" i="49"/>
  <c r="J51" i="54"/>
  <c r="K21" i="54"/>
  <c r="AI81" i="72" s="1"/>
  <c r="K266" i="44"/>
  <c r="J77" i="44"/>
  <c r="J87" i="60"/>
  <c r="J117" i="60" s="1"/>
  <c r="K260" i="44"/>
  <c r="AD14" i="44"/>
  <c r="M13" i="72" s="1"/>
  <c r="L47" i="44"/>
  <c r="J85" i="44"/>
  <c r="I86" i="60"/>
  <c r="I116" i="60" s="1"/>
  <c r="J259" i="44"/>
  <c r="I94" i="60"/>
  <c r="I124" i="60" s="1"/>
  <c r="J267" i="44"/>
  <c r="J209" i="44"/>
  <c r="J136" i="44"/>
  <c r="H84" i="47"/>
  <c r="H53" i="49"/>
  <c r="I89" i="60"/>
  <c r="I119" i="60" s="1"/>
  <c r="J262" i="44"/>
  <c r="I55" i="54"/>
  <c r="J25" i="54"/>
  <c r="AH85" i="72" s="1"/>
  <c r="I78" i="60"/>
  <c r="I108" i="60" s="1"/>
  <c r="J251" i="44"/>
  <c r="I39" i="54"/>
  <c r="J9" i="54"/>
  <c r="AH69" i="72" s="1"/>
  <c r="J239" i="44"/>
  <c r="J174" i="44"/>
  <c r="G73" i="47"/>
  <c r="G42" i="49"/>
  <c r="J117" i="44"/>
  <c r="AD29" i="44"/>
  <c r="M28" i="72" s="1"/>
  <c r="L62" i="44"/>
  <c r="G88" i="47"/>
  <c r="G57" i="49"/>
  <c r="AD25" i="44"/>
  <c r="L58" i="44"/>
  <c r="J196" i="44"/>
  <c r="AC18" i="44"/>
  <c r="L17" i="72" s="1"/>
  <c r="K51" i="44"/>
  <c r="K143" i="44"/>
  <c r="K180" i="44"/>
  <c r="H89" i="47"/>
  <c r="H58" i="49"/>
  <c r="I90" i="60"/>
  <c r="I120" i="60" s="1"/>
  <c r="J263" i="44"/>
  <c r="K43" i="44"/>
  <c r="AC10" i="44"/>
  <c r="L9" i="72" s="1"/>
  <c r="I91" i="60"/>
  <c r="I121" i="60" s="1"/>
  <c r="J264" i="44"/>
  <c r="J144" i="44"/>
  <c r="J161" i="44"/>
  <c r="J22" i="54"/>
  <c r="AH82" i="72" s="1"/>
  <c r="I52" i="54"/>
  <c r="I85" i="60"/>
  <c r="I115" i="60" s="1"/>
  <c r="J258" i="44"/>
  <c r="K227" i="44"/>
  <c r="K240" i="44"/>
  <c r="K28" i="54"/>
  <c r="AI88" i="72" s="1"/>
  <c r="K167" i="44"/>
  <c r="J168" i="44"/>
  <c r="K57" i="44"/>
  <c r="AC24" i="44"/>
  <c r="L23" i="72" s="1"/>
  <c r="I38" i="54"/>
  <c r="J8" i="54"/>
  <c r="AH68" i="72" s="1"/>
  <c r="J147" i="44"/>
  <c r="J221" i="44"/>
  <c r="J177" i="44"/>
  <c r="G83" i="47"/>
  <c r="G52" i="49"/>
  <c r="J114" i="60"/>
  <c r="K257" i="44"/>
  <c r="K105" i="44"/>
  <c r="J23" i="54"/>
  <c r="AH83" i="72" s="1"/>
  <c r="I53" i="54"/>
  <c r="I47" i="54"/>
  <c r="J17" i="54"/>
  <c r="AH77" i="72" s="1"/>
  <c r="J82" i="44"/>
  <c r="J89" i="44"/>
  <c r="J97" i="60"/>
  <c r="J127" i="60" s="1"/>
  <c r="J27" i="54"/>
  <c r="I57" i="54"/>
  <c r="K165" i="44"/>
  <c r="I92" i="60"/>
  <c r="I122" i="60" s="1"/>
  <c r="J265" i="44"/>
  <c r="J75" i="44"/>
  <c r="I82" i="60"/>
  <c r="I112" i="60" s="1"/>
  <c r="J255" i="44"/>
  <c r="K116" i="44"/>
  <c r="G87" i="47"/>
  <c r="G56" i="49"/>
  <c r="J70" i="44"/>
  <c r="K15" i="54"/>
  <c r="AI75" i="72" s="1"/>
  <c r="J45" i="54"/>
  <c r="I96" i="60"/>
  <c r="I126" i="60" s="1"/>
  <c r="J269" i="44"/>
  <c r="G72" i="47"/>
  <c r="G41" i="49"/>
  <c r="G86" i="47"/>
  <c r="G55" i="49"/>
  <c r="L55" i="44"/>
  <c r="AD22" i="44"/>
  <c r="M21" i="72" s="1"/>
  <c r="J90" i="44"/>
  <c r="I83" i="60"/>
  <c r="I113" i="60" s="1"/>
  <c r="J256" i="44"/>
  <c r="AC23" i="44"/>
  <c r="L22" i="72" s="1"/>
  <c r="K56" i="44"/>
  <c r="K195" i="44"/>
  <c r="K153" i="60" s="1"/>
  <c r="K183" i="60" s="1"/>
  <c r="AB13" i="49" s="1"/>
  <c r="I98" i="72" l="1"/>
  <c r="Z8" i="49"/>
  <c r="I118" i="72"/>
  <c r="I116" i="72"/>
  <c r="H209" i="72"/>
  <c r="H240" i="72" s="1"/>
  <c r="J155" i="60"/>
  <c r="J185" i="60" s="1"/>
  <c r="AA15" i="49" s="1"/>
  <c r="J290" i="44"/>
  <c r="K158" i="60"/>
  <c r="K188" i="60" s="1"/>
  <c r="AB18" i="49" s="1"/>
  <c r="I100" i="72"/>
  <c r="I190" i="72" s="1"/>
  <c r="J160" i="60"/>
  <c r="J190" i="60" s="1"/>
  <c r="AA20" i="49" s="1"/>
  <c r="J154" i="60"/>
  <c r="J184" i="60" s="1"/>
  <c r="AA14" i="49" s="1"/>
  <c r="K161" i="60"/>
  <c r="K191" i="60" s="1"/>
  <c r="AB21" i="49" s="1"/>
  <c r="I119" i="72"/>
  <c r="I209" i="72" s="1"/>
  <c r="I240" i="72" s="1"/>
  <c r="J164" i="60"/>
  <c r="J194" i="60" s="1"/>
  <c r="AA24" i="49" s="1"/>
  <c r="J165" i="60"/>
  <c r="J195" i="60" s="1"/>
  <c r="AA25" i="49" s="1"/>
  <c r="J150" i="60"/>
  <c r="J180" i="60" s="1"/>
  <c r="AA10" i="49" s="1"/>
  <c r="I110" i="72"/>
  <c r="AG110" i="72" s="1"/>
  <c r="AG200" i="72" s="1"/>
  <c r="I117" i="72"/>
  <c r="AG117" i="72" s="1"/>
  <c r="AG207" i="72" s="1"/>
  <c r="J169" i="60"/>
  <c r="J199" i="60" s="1"/>
  <c r="K168" i="60"/>
  <c r="K198" i="60" s="1"/>
  <c r="AB28" i="49" s="1"/>
  <c r="K155" i="60"/>
  <c r="K185" i="60" s="1"/>
  <c r="AB15" i="49" s="1"/>
  <c r="AG100" i="72"/>
  <c r="AG190" i="72" s="1"/>
  <c r="L20" i="72"/>
  <c r="AF110" i="72"/>
  <c r="AF200" i="72" s="1"/>
  <c r="H200" i="72"/>
  <c r="H231" i="72" s="1"/>
  <c r="AF103" i="72"/>
  <c r="AF193" i="72" s="1"/>
  <c r="H193" i="72"/>
  <c r="AI20" i="72"/>
  <c r="AI78" i="72"/>
  <c r="AG101" i="72"/>
  <c r="AG191" i="72" s="1"/>
  <c r="I191" i="72"/>
  <c r="I222" i="72" s="1"/>
  <c r="AF112" i="72"/>
  <c r="AF202" i="72" s="1"/>
  <c r="H202" i="72"/>
  <c r="AJ26" i="72"/>
  <c r="AH87" i="72"/>
  <c r="I107" i="72"/>
  <c r="M15" i="72"/>
  <c r="L27" i="72"/>
  <c r="H229" i="72"/>
  <c r="AF115" i="72"/>
  <c r="AF205" i="72" s="1"/>
  <c r="H205" i="72"/>
  <c r="H236" i="72" s="1"/>
  <c r="AK28" i="72"/>
  <c r="L11" i="72"/>
  <c r="AF114" i="72"/>
  <c r="AF204" i="72" s="1"/>
  <c r="H204" i="72"/>
  <c r="H235" i="72" s="1"/>
  <c r="AI14" i="72"/>
  <c r="J108" i="72"/>
  <c r="I115" i="72"/>
  <c r="AF99" i="72"/>
  <c r="AF189" i="72" s="1"/>
  <c r="H189" i="72"/>
  <c r="H220" i="72" s="1"/>
  <c r="M20" i="47"/>
  <c r="M51" i="47" s="1"/>
  <c r="M48" i="72" s="1"/>
  <c r="AK48" i="72" s="1"/>
  <c r="M18" i="72"/>
  <c r="AI8" i="72"/>
  <c r="AJ13" i="72"/>
  <c r="I99" i="72"/>
  <c r="AK13" i="72"/>
  <c r="J156" i="60"/>
  <c r="J186" i="60" s="1"/>
  <c r="AA16" i="49" s="1"/>
  <c r="J157" i="60"/>
  <c r="J187" i="60" s="1"/>
  <c r="AA17" i="49" s="1"/>
  <c r="J151" i="60"/>
  <c r="J181" i="60" s="1"/>
  <c r="AF113" i="72"/>
  <c r="AF203" i="72" s="1"/>
  <c r="H203" i="72"/>
  <c r="H234" i="72" s="1"/>
  <c r="AF104" i="72"/>
  <c r="AF194" i="72" s="1"/>
  <c r="H194" i="72"/>
  <c r="H225" i="72" s="1"/>
  <c r="AG119" i="72"/>
  <c r="AG209" i="72" s="1"/>
  <c r="AJ18" i="72"/>
  <c r="AJ23" i="72"/>
  <c r="AJ17" i="72"/>
  <c r="I112" i="72"/>
  <c r="J54" i="54"/>
  <c r="I284" i="44"/>
  <c r="AJ9" i="72"/>
  <c r="AJ16" i="72"/>
  <c r="J149" i="60"/>
  <c r="J179" i="60" s="1"/>
  <c r="AA9" i="49" s="1"/>
  <c r="AG98" i="72"/>
  <c r="AG188" i="72" s="1"/>
  <c r="I188" i="72"/>
  <c r="I219" i="72" s="1"/>
  <c r="I104" i="72"/>
  <c r="J118" i="72"/>
  <c r="I103" i="72"/>
  <c r="I106" i="72"/>
  <c r="K24" i="54"/>
  <c r="AJ21" i="72"/>
  <c r="AG116" i="72"/>
  <c r="AG206" i="72" s="1"/>
  <c r="I206" i="72"/>
  <c r="I237" i="72" s="1"/>
  <c r="AK21" i="72"/>
  <c r="J166" i="60"/>
  <c r="J196" i="60" s="1"/>
  <c r="AA26" i="49" s="1"/>
  <c r="AI27" i="72"/>
  <c r="G226" i="72"/>
  <c r="AF106" i="72"/>
  <c r="AF196" i="72" s="1"/>
  <c r="H196" i="72"/>
  <c r="H227" i="72" s="1"/>
  <c r="L29" i="72"/>
  <c r="AI17" i="72"/>
  <c r="K206" i="44"/>
  <c r="K164" i="60" s="1"/>
  <c r="K194" i="60" s="1"/>
  <c r="AB24" i="49" s="1"/>
  <c r="H221" i="72"/>
  <c r="AF111" i="72"/>
  <c r="AF201" i="72" s="1"/>
  <c r="H201" i="72"/>
  <c r="H232" i="72" s="1"/>
  <c r="AF107" i="72"/>
  <c r="AF197" i="72" s="1"/>
  <c r="H197" i="72"/>
  <c r="H228" i="72" s="1"/>
  <c r="L14" i="72"/>
  <c r="L8" i="72"/>
  <c r="AJ22" i="72"/>
  <c r="I113" i="72"/>
  <c r="I111" i="72"/>
  <c r="J114" i="72"/>
  <c r="J163" i="60"/>
  <c r="J193" i="60" s="1"/>
  <c r="AA23" i="49" s="1"/>
  <c r="AJ10" i="72"/>
  <c r="AF117" i="72"/>
  <c r="AF207" i="72" s="1"/>
  <c r="H207" i="72"/>
  <c r="H238" i="72" s="1"/>
  <c r="M24" i="72"/>
  <c r="AJ25" i="72"/>
  <c r="J148" i="60"/>
  <c r="J178" i="60" s="1"/>
  <c r="AA8" i="49" s="1"/>
  <c r="AG118" i="72"/>
  <c r="AG208" i="72" s="1"/>
  <c r="I208" i="72"/>
  <c r="I239" i="72" s="1"/>
  <c r="AG108" i="72"/>
  <c r="AG198" i="72" s="1"/>
  <c r="I198" i="72"/>
  <c r="I229" i="72" s="1"/>
  <c r="AG105" i="72"/>
  <c r="AG195" i="72" s="1"/>
  <c r="I195" i="72"/>
  <c r="AF105" i="72"/>
  <c r="AF195" i="72" s="1"/>
  <c r="H195" i="72"/>
  <c r="H226" i="72" s="1"/>
  <c r="AI24" i="72"/>
  <c r="J167" i="60"/>
  <c r="J197" i="60" s="1"/>
  <c r="AA27" i="49" s="1"/>
  <c r="AJ24" i="72"/>
  <c r="J105" i="72"/>
  <c r="AG114" i="72"/>
  <c r="AG204" i="72" s="1"/>
  <c r="I204" i="72"/>
  <c r="K253" i="44"/>
  <c r="K80" i="60" s="1"/>
  <c r="K110" i="60" s="1"/>
  <c r="M52" i="44"/>
  <c r="L230" i="44"/>
  <c r="L200" i="44"/>
  <c r="AE19" i="44"/>
  <c r="N18" i="72" s="1"/>
  <c r="K48" i="54"/>
  <c r="K133" i="44"/>
  <c r="L140" i="44"/>
  <c r="L110" i="44"/>
  <c r="K252" i="44"/>
  <c r="L170" i="44"/>
  <c r="L18" i="54"/>
  <c r="L197" i="44"/>
  <c r="K88" i="44"/>
  <c r="L225" i="44"/>
  <c r="L113" i="44"/>
  <c r="K237" i="44"/>
  <c r="L120" i="44"/>
  <c r="K166" i="44"/>
  <c r="K148" i="44"/>
  <c r="K223" i="44"/>
  <c r="K234" i="44"/>
  <c r="K11" i="54"/>
  <c r="AI71" i="72" s="1"/>
  <c r="J41" i="54"/>
  <c r="AD12" i="44"/>
  <c r="L13" i="47"/>
  <c r="L44" i="47" s="1"/>
  <c r="L41" i="72" s="1"/>
  <c r="AJ41" i="72" s="1"/>
  <c r="L45" i="44"/>
  <c r="L73" i="44" s="1"/>
  <c r="K235" i="44"/>
  <c r="K103" i="44"/>
  <c r="K193" i="44"/>
  <c r="K163" i="44"/>
  <c r="K228" i="44"/>
  <c r="K151" i="44"/>
  <c r="K222" i="44"/>
  <c r="K229" i="44"/>
  <c r="K268" i="44"/>
  <c r="K95" i="60" s="1"/>
  <c r="K125" i="60" s="1"/>
  <c r="K160" i="44"/>
  <c r="L165" i="44"/>
  <c r="L24" i="47"/>
  <c r="L55" i="47" s="1"/>
  <c r="L52" i="72" s="1"/>
  <c r="AJ52" i="72" s="1"/>
  <c r="M30" i="47"/>
  <c r="M61" i="47" s="1"/>
  <c r="M58" i="72" s="1"/>
  <c r="AK58" i="72" s="1"/>
  <c r="L19" i="47"/>
  <c r="L50" i="47" s="1"/>
  <c r="L47" i="72" s="1"/>
  <c r="AJ47" i="72" s="1"/>
  <c r="M15" i="47"/>
  <c r="M46" i="47" s="1"/>
  <c r="M43" i="72" s="1"/>
  <c r="AK43" i="72" s="1"/>
  <c r="L29" i="47"/>
  <c r="L60" i="47" s="1"/>
  <c r="L57" i="72" s="1"/>
  <c r="AJ57" i="72" s="1"/>
  <c r="L27" i="47"/>
  <c r="L58" i="47" s="1"/>
  <c r="L55" i="72" s="1"/>
  <c r="AJ55" i="72" s="1"/>
  <c r="L11" i="47"/>
  <c r="L42" i="47" s="1"/>
  <c r="L39" i="72" s="1"/>
  <c r="AJ39" i="72" s="1"/>
  <c r="M17" i="47"/>
  <c r="M48" i="47" s="1"/>
  <c r="M45" i="72" s="1"/>
  <c r="AK45" i="72" s="1"/>
  <c r="L16" i="47"/>
  <c r="L47" i="47" s="1"/>
  <c r="L44" i="72" s="1"/>
  <c r="AJ44" i="72" s="1"/>
  <c r="L18" i="47"/>
  <c r="L49" i="47" s="1"/>
  <c r="L46" i="72" s="1"/>
  <c r="AJ46" i="72" s="1"/>
  <c r="K172" i="44"/>
  <c r="L25" i="47"/>
  <c r="L56" i="47" s="1"/>
  <c r="L53" i="72" s="1"/>
  <c r="AJ53" i="72" s="1"/>
  <c r="M26" i="47"/>
  <c r="M57" i="47" s="1"/>
  <c r="M54" i="72" s="1"/>
  <c r="AK54" i="72" s="1"/>
  <c r="L10" i="47"/>
  <c r="L41" i="47" s="1"/>
  <c r="L38" i="72" s="1"/>
  <c r="AJ38" i="72" s="1"/>
  <c r="M23" i="47"/>
  <c r="M54" i="47" s="1"/>
  <c r="M51" i="72" s="1"/>
  <c r="AK51" i="72" s="1"/>
  <c r="K102" i="44"/>
  <c r="K202" i="44"/>
  <c r="K112" i="44"/>
  <c r="K162" i="44"/>
  <c r="J40" i="54"/>
  <c r="K10" i="54"/>
  <c r="AI70" i="72" s="1"/>
  <c r="K121" i="44"/>
  <c r="K20" i="54"/>
  <c r="J50" i="54"/>
  <c r="K26" i="54"/>
  <c r="AI86" i="72" s="1"/>
  <c r="J56" i="54"/>
  <c r="L12" i="47"/>
  <c r="L43" i="47" s="1"/>
  <c r="L40" i="72" s="1"/>
  <c r="AJ40" i="72" s="1"/>
  <c r="AD11" i="44"/>
  <c r="L44" i="44"/>
  <c r="L252" i="44" s="1"/>
  <c r="K181" i="44"/>
  <c r="K178" i="44"/>
  <c r="L31" i="47"/>
  <c r="L62" i="47" s="1"/>
  <c r="L59" i="72" s="1"/>
  <c r="AJ59" i="72" s="1"/>
  <c r="AD30" i="44"/>
  <c r="M29" i="72" s="1"/>
  <c r="L63" i="44"/>
  <c r="K211" i="44"/>
  <c r="K29" i="54"/>
  <c r="AI89" i="72" s="1"/>
  <c r="K91" i="44"/>
  <c r="L22" i="47"/>
  <c r="L53" i="47" s="1"/>
  <c r="L50" i="72" s="1"/>
  <c r="AJ50" i="72" s="1"/>
  <c r="AD21" i="44"/>
  <c r="L54" i="44"/>
  <c r="K238" i="44"/>
  <c r="K208" i="44"/>
  <c r="K142" i="44"/>
  <c r="L28" i="47"/>
  <c r="L59" i="47" s="1"/>
  <c r="L56" i="72" s="1"/>
  <c r="AJ56" i="72" s="1"/>
  <c r="L60" i="44"/>
  <c r="AD27" i="44"/>
  <c r="K118" i="44"/>
  <c r="K192" i="44"/>
  <c r="K241" i="44"/>
  <c r="K271" i="44"/>
  <c r="K132" i="44"/>
  <c r="K232" i="44"/>
  <c r="L240" i="44"/>
  <c r="L180" i="44"/>
  <c r="L150" i="44"/>
  <c r="K147" i="44"/>
  <c r="L176" i="44"/>
  <c r="K168" i="44"/>
  <c r="K138" i="44"/>
  <c r="K177" i="44"/>
  <c r="K198" i="44"/>
  <c r="K117" i="44"/>
  <c r="K130" i="44"/>
  <c r="K209" i="44"/>
  <c r="K179" i="44"/>
  <c r="K101" i="44"/>
  <c r="K119" i="44"/>
  <c r="K136" i="44"/>
  <c r="K196" i="44"/>
  <c r="K221" i="44"/>
  <c r="L105" i="44"/>
  <c r="K108" i="44"/>
  <c r="L173" i="44"/>
  <c r="L210" i="44"/>
  <c r="K220" i="44"/>
  <c r="K239" i="44"/>
  <c r="L135" i="44"/>
  <c r="L203" i="44"/>
  <c r="L116" i="44"/>
  <c r="L195" i="44"/>
  <c r="J90" i="60"/>
  <c r="J120" i="60" s="1"/>
  <c r="K263" i="44"/>
  <c r="L42" i="44"/>
  <c r="AD9" i="44"/>
  <c r="J92" i="60"/>
  <c r="J122" i="60" s="1"/>
  <c r="K265" i="44"/>
  <c r="K199" i="44"/>
  <c r="L167" i="44"/>
  <c r="J39" i="54"/>
  <c r="K9" i="54"/>
  <c r="AI69" i="72" s="1"/>
  <c r="L51" i="44"/>
  <c r="AD18" i="44"/>
  <c r="M17" i="72" s="1"/>
  <c r="L21" i="54"/>
  <c r="AJ81" i="72" s="1"/>
  <c r="K51" i="54"/>
  <c r="H88" i="47"/>
  <c r="H57" i="49"/>
  <c r="K204" i="44"/>
  <c r="J96" i="60"/>
  <c r="J126" i="60" s="1"/>
  <c r="K269" i="44"/>
  <c r="K115" i="44"/>
  <c r="K58" i="54"/>
  <c r="L28" i="54"/>
  <c r="AJ88" i="72" s="1"/>
  <c r="M58" i="44"/>
  <c r="AE25" i="44"/>
  <c r="N24" i="72" s="1"/>
  <c r="H73" i="47"/>
  <c r="H42" i="49"/>
  <c r="K175" i="44"/>
  <c r="K71" i="44"/>
  <c r="J44" i="54"/>
  <c r="K14" i="54"/>
  <c r="AI74" i="72" s="1"/>
  <c r="H72" i="47"/>
  <c r="H41" i="49"/>
  <c r="K79" i="60"/>
  <c r="K109" i="60" s="1"/>
  <c r="K109" i="44"/>
  <c r="K191" i="44"/>
  <c r="J83" i="60"/>
  <c r="J113" i="60" s="1"/>
  <c r="K256" i="44"/>
  <c r="AE22" i="44"/>
  <c r="N21" i="72" s="1"/>
  <c r="M55" i="44"/>
  <c r="K23" i="54"/>
  <c r="AI83" i="72" s="1"/>
  <c r="J53" i="54"/>
  <c r="L233" i="44"/>
  <c r="K100" i="44"/>
  <c r="H46" i="49"/>
  <c r="J57" i="54"/>
  <c r="K27" i="54"/>
  <c r="H90" i="47"/>
  <c r="H59" i="49"/>
  <c r="M47" i="44"/>
  <c r="AE14" i="44"/>
  <c r="N13" i="72" s="1"/>
  <c r="K131" i="44"/>
  <c r="L56" i="44"/>
  <c r="AD23" i="44"/>
  <c r="K89" i="44"/>
  <c r="K174" i="44"/>
  <c r="L146" i="44"/>
  <c r="H85" i="47"/>
  <c r="H54" i="49"/>
  <c r="K86" i="44"/>
  <c r="K79" i="44"/>
  <c r="K205" i="44"/>
  <c r="K163" i="60" s="1"/>
  <c r="K193" i="60" s="1"/>
  <c r="AB23" i="49" s="1"/>
  <c r="K139" i="44"/>
  <c r="J78" i="60"/>
  <c r="J108" i="60" s="1"/>
  <c r="K251" i="44"/>
  <c r="AD15" i="44"/>
  <c r="L48" i="44"/>
  <c r="K84" i="44"/>
  <c r="H79" i="47"/>
  <c r="H48" i="49"/>
  <c r="J52" i="54"/>
  <c r="K22" i="54"/>
  <c r="AI82" i="72" s="1"/>
  <c r="K87" i="60"/>
  <c r="K117" i="60" s="1"/>
  <c r="L260" i="44"/>
  <c r="H87" i="47"/>
  <c r="H56" i="49"/>
  <c r="L83" i="44"/>
  <c r="K169" i="44"/>
  <c r="K106" i="44"/>
  <c r="K190" i="44"/>
  <c r="K148" i="60" s="1"/>
  <c r="K178" i="60" s="1"/>
  <c r="AB8" i="49" s="1"/>
  <c r="L206" i="44"/>
  <c r="K97" i="60"/>
  <c r="K127" i="60" s="1"/>
  <c r="L270" i="44"/>
  <c r="H91" i="47"/>
  <c r="H60" i="49"/>
  <c r="L227" i="44"/>
  <c r="M62" i="44"/>
  <c r="AE29" i="44"/>
  <c r="N28" i="72" s="1"/>
  <c r="J94" i="60"/>
  <c r="J124" i="60" s="1"/>
  <c r="K267" i="44"/>
  <c r="K77" i="44"/>
  <c r="K76" i="44"/>
  <c r="K72" i="44"/>
  <c r="AD26" i="44"/>
  <c r="M25" i="72" s="1"/>
  <c r="L59" i="44"/>
  <c r="K226" i="44"/>
  <c r="H80" i="47"/>
  <c r="H49" i="49"/>
  <c r="K250" i="44"/>
  <c r="L15" i="54"/>
  <c r="AJ75" i="72" s="1"/>
  <c r="K45" i="54"/>
  <c r="J85" i="60"/>
  <c r="J115" i="60" s="1"/>
  <c r="K258" i="44"/>
  <c r="AD10" i="44"/>
  <c r="M9" i="72" s="1"/>
  <c r="L43" i="44"/>
  <c r="L143" i="44"/>
  <c r="K25" i="54"/>
  <c r="AI85" i="72" s="1"/>
  <c r="J55" i="54"/>
  <c r="AE16" i="44"/>
  <c r="N15" i="72" s="1"/>
  <c r="M49" i="44"/>
  <c r="L236" i="44"/>
  <c r="L137" i="44"/>
  <c r="H78" i="47"/>
  <c r="H47" i="49"/>
  <c r="K114" i="60"/>
  <c r="L257" i="44"/>
  <c r="I74" i="47"/>
  <c r="I43" i="49"/>
  <c r="K85" i="44"/>
  <c r="K93" i="60"/>
  <c r="K123" i="60" s="1"/>
  <c r="L266" i="44"/>
  <c r="I61" i="49"/>
  <c r="K80" i="44"/>
  <c r="J38" i="54"/>
  <c r="K8" i="54"/>
  <c r="J91" i="60"/>
  <c r="J121" i="60" s="1"/>
  <c r="K264" i="44"/>
  <c r="K114" i="44"/>
  <c r="AD24" i="44"/>
  <c r="L57" i="44"/>
  <c r="H86" i="47"/>
  <c r="H55" i="49"/>
  <c r="K87" i="44"/>
  <c r="L107" i="44"/>
  <c r="L13" i="54"/>
  <c r="K43" i="54"/>
  <c r="K90" i="44"/>
  <c r="K82" i="44"/>
  <c r="K70" i="44"/>
  <c r="J82" i="60"/>
  <c r="J112" i="60" s="1"/>
  <c r="K255" i="44"/>
  <c r="H71" i="47"/>
  <c r="H40" i="49"/>
  <c r="K161" i="44"/>
  <c r="J86" i="60"/>
  <c r="J116" i="60" s="1"/>
  <c r="K259" i="44"/>
  <c r="K145" i="44"/>
  <c r="J46" i="54"/>
  <c r="K16" i="54"/>
  <c r="AI76" i="72" s="1"/>
  <c r="H81" i="47"/>
  <c r="H50" i="49"/>
  <c r="J89" i="60"/>
  <c r="J119" i="60" s="1"/>
  <c r="K262" i="44"/>
  <c r="K78" i="44"/>
  <c r="L50" i="44"/>
  <c r="AD17" i="44"/>
  <c r="AD28" i="44"/>
  <c r="L61" i="44"/>
  <c r="K207" i="44"/>
  <c r="J47" i="54"/>
  <c r="K17" i="54"/>
  <c r="AI77" i="72" s="1"/>
  <c r="K75" i="44"/>
  <c r="H76" i="47"/>
  <c r="H45" i="49"/>
  <c r="K144" i="44"/>
  <c r="H83" i="47"/>
  <c r="H52" i="49"/>
  <c r="I89" i="47"/>
  <c r="I58" i="49"/>
  <c r="J119" i="72" l="1"/>
  <c r="AA29" i="49"/>
  <c r="J101" i="72"/>
  <c r="AA11" i="49"/>
  <c r="I235" i="72"/>
  <c r="K156" i="60"/>
  <c r="K186" i="60" s="1"/>
  <c r="AB16" i="49" s="1"/>
  <c r="I207" i="72"/>
  <c r="K149" i="60"/>
  <c r="K179" i="60" s="1"/>
  <c r="AB9" i="49" s="1"/>
  <c r="J100" i="72"/>
  <c r="M140" i="44"/>
  <c r="K290" i="44"/>
  <c r="L158" i="60"/>
  <c r="L188" i="60" s="1"/>
  <c r="AC18" i="49" s="1"/>
  <c r="I200" i="72"/>
  <c r="I231" i="72" s="1"/>
  <c r="I226" i="72"/>
  <c r="M230" i="44"/>
  <c r="K165" i="60"/>
  <c r="K195" i="60" s="1"/>
  <c r="AB25" i="49" s="1"/>
  <c r="L168" i="60"/>
  <c r="L198" i="60" s="1"/>
  <c r="AC28" i="49" s="1"/>
  <c r="K150" i="60"/>
  <c r="K180" i="60" s="1"/>
  <c r="AB10" i="49" s="1"/>
  <c r="K169" i="60"/>
  <c r="K199" i="60" s="1"/>
  <c r="AB29" i="49" s="1"/>
  <c r="M200" i="44"/>
  <c r="N200" i="44" s="1"/>
  <c r="L164" i="60"/>
  <c r="L194" i="60" s="1"/>
  <c r="AC24" i="49" s="1"/>
  <c r="J113" i="72"/>
  <c r="AH113" i="72" s="1"/>
  <c r="AH203" i="72" s="1"/>
  <c r="AK18" i="72"/>
  <c r="H233" i="72"/>
  <c r="AL18" i="72"/>
  <c r="AH119" i="72"/>
  <c r="AH209" i="72" s="1"/>
  <c r="J209" i="72"/>
  <c r="J240" i="72" s="1"/>
  <c r="AK9" i="72"/>
  <c r="K157" i="60"/>
  <c r="K187" i="60" s="1"/>
  <c r="AB17" i="49" s="1"/>
  <c r="AJ27" i="72"/>
  <c r="AJ73" i="72"/>
  <c r="L153" i="60"/>
  <c r="L183" i="60" s="1"/>
  <c r="AC13" i="49" s="1"/>
  <c r="K167" i="60"/>
  <c r="K197" i="60" s="1"/>
  <c r="AB27" i="49" s="1"/>
  <c r="J117" i="72"/>
  <c r="AG103" i="72"/>
  <c r="AG193" i="72" s="1"/>
  <c r="I193" i="72"/>
  <c r="I224" i="72" s="1"/>
  <c r="AJ20" i="72"/>
  <c r="AG106" i="72"/>
  <c r="AG196" i="72" s="1"/>
  <c r="I196" i="72"/>
  <c r="I227" i="72" s="1"/>
  <c r="M16" i="72"/>
  <c r="K105" i="72"/>
  <c r="AK25" i="72"/>
  <c r="M22" i="72"/>
  <c r="K162" i="60"/>
  <c r="K192" i="60" s="1"/>
  <c r="AB22" i="49" s="1"/>
  <c r="AG111" i="72"/>
  <c r="AG201" i="72" s="1"/>
  <c r="I201" i="72"/>
  <c r="I232" i="72" s="1"/>
  <c r="AG99" i="72"/>
  <c r="AG189" i="72" s="1"/>
  <c r="I189" i="72"/>
  <c r="I220" i="72" s="1"/>
  <c r="AK15" i="72"/>
  <c r="I221" i="72"/>
  <c r="J99" i="72"/>
  <c r="AI84" i="72"/>
  <c r="J111" i="72"/>
  <c r="M20" i="72"/>
  <c r="J107" i="72"/>
  <c r="J106" i="72"/>
  <c r="K118" i="72"/>
  <c r="L161" i="60"/>
  <c r="L191" i="60" s="1"/>
  <c r="AC21" i="49" s="1"/>
  <c r="AI80" i="72"/>
  <c r="AK24" i="72"/>
  <c r="J43" i="49"/>
  <c r="AH118" i="72"/>
  <c r="AH208" i="72" s="1"/>
  <c r="J208" i="72"/>
  <c r="J239" i="72" s="1"/>
  <c r="K108" i="72"/>
  <c r="AG107" i="72"/>
  <c r="AG197" i="72" s="1"/>
  <c r="I197" i="72"/>
  <c r="I228" i="72" s="1"/>
  <c r="J203" i="72"/>
  <c r="AG112" i="72"/>
  <c r="AG202" i="72" s="1"/>
  <c r="I202" i="72"/>
  <c r="I233" i="72" s="1"/>
  <c r="K151" i="60"/>
  <c r="K181" i="60" s="1"/>
  <c r="AB11" i="49" s="1"/>
  <c r="AG113" i="72"/>
  <c r="AG203" i="72" s="1"/>
  <c r="I203" i="72"/>
  <c r="I234" i="72" s="1"/>
  <c r="AG115" i="72"/>
  <c r="AG205" i="72" s="1"/>
  <c r="I205" i="72"/>
  <c r="I236" i="72" s="1"/>
  <c r="AH101" i="72"/>
  <c r="AH191" i="72" s="1"/>
  <c r="J191" i="72"/>
  <c r="J222" i="72" s="1"/>
  <c r="AJ11" i="72"/>
  <c r="AI87" i="72"/>
  <c r="N52" i="44"/>
  <c r="AK29" i="72"/>
  <c r="AG104" i="72"/>
  <c r="AG194" i="72" s="1"/>
  <c r="I194" i="72"/>
  <c r="I225" i="72" s="1"/>
  <c r="J98" i="72"/>
  <c r="J110" i="72"/>
  <c r="AL13" i="72"/>
  <c r="AF19" i="44"/>
  <c r="O18" i="72" s="1"/>
  <c r="M26" i="72"/>
  <c r="AH108" i="72"/>
  <c r="AH198" i="72" s="1"/>
  <c r="J198" i="72"/>
  <c r="L155" i="60"/>
  <c r="L185" i="60" s="1"/>
  <c r="AC15" i="49" s="1"/>
  <c r="AH105" i="72"/>
  <c r="AH195" i="72" s="1"/>
  <c r="J195" i="72"/>
  <c r="J226" i="72" s="1"/>
  <c r="M23" i="72"/>
  <c r="AL24" i="72"/>
  <c r="AJ78" i="72"/>
  <c r="I238" i="72"/>
  <c r="AI68" i="72"/>
  <c r="K114" i="72"/>
  <c r="J103" i="72"/>
  <c r="AL15" i="72"/>
  <c r="J115" i="72"/>
  <c r="AK17" i="72"/>
  <c r="M170" i="44"/>
  <c r="N170" i="44" s="1"/>
  <c r="AJ8" i="72"/>
  <c r="J104" i="72"/>
  <c r="AH114" i="72"/>
  <c r="AH204" i="72" s="1"/>
  <c r="J204" i="72"/>
  <c r="J235" i="72" s="1"/>
  <c r="L24" i="54"/>
  <c r="AL28" i="72"/>
  <c r="K160" i="60"/>
  <c r="K190" i="60" s="1"/>
  <c r="AB20" i="49" s="1"/>
  <c r="M11" i="72"/>
  <c r="AH100" i="72"/>
  <c r="AH190" i="72" s="1"/>
  <c r="J190" i="72"/>
  <c r="J221" i="72" s="1"/>
  <c r="J284" i="44"/>
  <c r="M27" i="72"/>
  <c r="K54" i="54"/>
  <c r="M14" i="72"/>
  <c r="M8" i="72"/>
  <c r="K166" i="60"/>
  <c r="K196" i="60" s="1"/>
  <c r="AB26" i="49" s="1"/>
  <c r="M10" i="72"/>
  <c r="N20" i="47"/>
  <c r="N51" i="47" s="1"/>
  <c r="N48" i="72" s="1"/>
  <c r="AL48" i="72" s="1"/>
  <c r="M110" i="44"/>
  <c r="AJ14" i="72"/>
  <c r="AJ29" i="72"/>
  <c r="H224" i="72"/>
  <c r="J112" i="72"/>
  <c r="AL21" i="72"/>
  <c r="K154" i="60"/>
  <c r="K184" i="60" s="1"/>
  <c r="AB14" i="49" s="1"/>
  <c r="J116" i="72"/>
  <c r="L253" i="44"/>
  <c r="L80" i="60" s="1"/>
  <c r="L110" i="60" s="1"/>
  <c r="M18" i="54"/>
  <c r="AK78" i="72" s="1"/>
  <c r="L48" i="54"/>
  <c r="M197" i="44"/>
  <c r="M113" i="44"/>
  <c r="L234" i="44"/>
  <c r="M120" i="44"/>
  <c r="L88" i="44"/>
  <c r="L209" i="44"/>
  <c r="L160" i="44"/>
  <c r="L235" i="44"/>
  <c r="L91" i="44"/>
  <c r="M195" i="44"/>
  <c r="L228" i="44"/>
  <c r="L162" i="44"/>
  <c r="L241" i="44"/>
  <c r="L229" i="44"/>
  <c r="L163" i="44"/>
  <c r="L193" i="44"/>
  <c r="L103" i="44"/>
  <c r="L133" i="44"/>
  <c r="L223" i="44"/>
  <c r="L132" i="44"/>
  <c r="AE12" i="44"/>
  <c r="M45" i="44"/>
  <c r="M73" i="44" s="1"/>
  <c r="M13" i="47"/>
  <c r="M44" i="47" s="1"/>
  <c r="M41" i="72" s="1"/>
  <c r="AK41" i="72" s="1"/>
  <c r="L151" i="44"/>
  <c r="K41" i="54"/>
  <c r="L11" i="54"/>
  <c r="L268" i="44"/>
  <c r="L95" i="60" s="1"/>
  <c r="L125" i="60" s="1"/>
  <c r="L238" i="44"/>
  <c r="L208" i="44"/>
  <c r="L147" i="44"/>
  <c r="L271" i="44"/>
  <c r="L98" i="60" s="1"/>
  <c r="L128" i="60" s="1"/>
  <c r="M24" i="47"/>
  <c r="M55" i="47" s="1"/>
  <c r="M52" i="72" s="1"/>
  <c r="AK52" i="72" s="1"/>
  <c r="M19" i="47"/>
  <c r="M50" i="47" s="1"/>
  <c r="M47" i="72" s="1"/>
  <c r="AK47" i="72" s="1"/>
  <c r="M25" i="47"/>
  <c r="M56" i="47" s="1"/>
  <c r="M53" i="72" s="1"/>
  <c r="AK53" i="72" s="1"/>
  <c r="N17" i="47"/>
  <c r="N48" i="47" s="1"/>
  <c r="N45" i="72" s="1"/>
  <c r="AL45" i="72" s="1"/>
  <c r="M10" i="47"/>
  <c r="M41" i="47" s="1"/>
  <c r="M38" i="72" s="1"/>
  <c r="AK38" i="72" s="1"/>
  <c r="N30" i="47"/>
  <c r="N61" i="47" s="1"/>
  <c r="N58" i="72" s="1"/>
  <c r="AL58" i="72" s="1"/>
  <c r="M18" i="47"/>
  <c r="M49" i="47" s="1"/>
  <c r="M46" i="72" s="1"/>
  <c r="AK46" i="72" s="1"/>
  <c r="L232" i="44"/>
  <c r="N15" i="47"/>
  <c r="N46" i="47" s="1"/>
  <c r="N43" i="72" s="1"/>
  <c r="AL43" i="72" s="1"/>
  <c r="M29" i="47"/>
  <c r="M60" i="47" s="1"/>
  <c r="M57" i="72" s="1"/>
  <c r="AK57" i="72" s="1"/>
  <c r="M11" i="47"/>
  <c r="M42" i="47" s="1"/>
  <c r="M39" i="72" s="1"/>
  <c r="AK39" i="72" s="1"/>
  <c r="M16" i="47"/>
  <c r="M47" i="47" s="1"/>
  <c r="M44" i="72" s="1"/>
  <c r="AK44" i="72" s="1"/>
  <c r="N26" i="47"/>
  <c r="N57" i="47" s="1"/>
  <c r="N54" i="72" s="1"/>
  <c r="AL54" i="72" s="1"/>
  <c r="M27" i="47"/>
  <c r="M58" i="47" s="1"/>
  <c r="M55" i="72" s="1"/>
  <c r="AK55" i="72" s="1"/>
  <c r="N23" i="47"/>
  <c r="N54" i="47" s="1"/>
  <c r="N51" i="72" s="1"/>
  <c r="AL51" i="72" s="1"/>
  <c r="L192" i="44"/>
  <c r="K98" i="60"/>
  <c r="K128" i="60" s="1"/>
  <c r="L202" i="44"/>
  <c r="L160" i="60" s="1"/>
  <c r="L190" i="60" s="1"/>
  <c r="AC20" i="49" s="1"/>
  <c r="L172" i="44"/>
  <c r="L112" i="44"/>
  <c r="M22" i="47"/>
  <c r="M53" i="47" s="1"/>
  <c r="M50" i="72" s="1"/>
  <c r="AK50" i="72" s="1"/>
  <c r="M54" i="44"/>
  <c r="AE21" i="44"/>
  <c r="L26" i="54"/>
  <c r="AJ86" i="72" s="1"/>
  <c r="K56" i="54"/>
  <c r="M12" i="47"/>
  <c r="M43" i="47" s="1"/>
  <c r="M40" i="72" s="1"/>
  <c r="AK40" i="72" s="1"/>
  <c r="M44" i="44"/>
  <c r="AE11" i="44"/>
  <c r="N10" i="72" s="1"/>
  <c r="L29" i="54"/>
  <c r="AJ89" i="72" s="1"/>
  <c r="K59" i="54"/>
  <c r="L211" i="44"/>
  <c r="K50" i="54"/>
  <c r="L20" i="54"/>
  <c r="AJ80" i="72" s="1"/>
  <c r="L101" i="44"/>
  <c r="L121" i="44"/>
  <c r="M31" i="47"/>
  <c r="M62" i="47" s="1"/>
  <c r="M59" i="72" s="1"/>
  <c r="AK59" i="72" s="1"/>
  <c r="AE30" i="44"/>
  <c r="N29" i="72" s="1"/>
  <c r="M63" i="44"/>
  <c r="M28" i="47"/>
  <c r="M59" i="47" s="1"/>
  <c r="M56" i="72" s="1"/>
  <c r="AK56" i="72" s="1"/>
  <c r="AE27" i="44"/>
  <c r="N26" i="72" s="1"/>
  <c r="M60" i="44"/>
  <c r="L10" i="54"/>
  <c r="AJ70" i="72" s="1"/>
  <c r="K40" i="54"/>
  <c r="L118" i="44"/>
  <c r="L148" i="44"/>
  <c r="L178" i="44"/>
  <c r="L181" i="44"/>
  <c r="L222" i="44"/>
  <c r="L142" i="44"/>
  <c r="L102" i="44"/>
  <c r="L100" i="44"/>
  <c r="L190" i="44"/>
  <c r="L148" i="60" s="1"/>
  <c r="L178" i="60" s="1"/>
  <c r="AC8" i="49" s="1"/>
  <c r="M176" i="44"/>
  <c r="L220" i="44"/>
  <c r="L169" i="44"/>
  <c r="L196" i="44"/>
  <c r="M135" i="44"/>
  <c r="L130" i="44"/>
  <c r="M165" i="44"/>
  <c r="L144" i="44"/>
  <c r="L221" i="44"/>
  <c r="M105" i="44"/>
  <c r="L139" i="44"/>
  <c r="L207" i="44"/>
  <c r="M206" i="44"/>
  <c r="L161" i="44"/>
  <c r="M180" i="44"/>
  <c r="M116" i="44"/>
  <c r="M107" i="44"/>
  <c r="M143" i="44"/>
  <c r="M236" i="44"/>
  <c r="L115" i="44"/>
  <c r="L177" i="44"/>
  <c r="L108" i="44"/>
  <c r="M233" i="44"/>
  <c r="L191" i="44"/>
  <c r="L117" i="44"/>
  <c r="M203" i="44"/>
  <c r="I46" i="49"/>
  <c r="I77" i="47"/>
  <c r="L168" i="44"/>
  <c r="M150" i="44"/>
  <c r="L145" i="44"/>
  <c r="M173" i="44"/>
  <c r="L138" i="44"/>
  <c r="L198" i="44"/>
  <c r="M146" i="44"/>
  <c r="L72" i="44"/>
  <c r="K83" i="60"/>
  <c r="K113" i="60" s="1"/>
  <c r="L256" i="44"/>
  <c r="L204" i="44"/>
  <c r="L162" i="60" s="1"/>
  <c r="L192" i="60" s="1"/>
  <c r="AC22" i="49" s="1"/>
  <c r="L9" i="54"/>
  <c r="AJ69" i="72" s="1"/>
  <c r="K39" i="54"/>
  <c r="L17" i="54"/>
  <c r="AJ77" i="72" s="1"/>
  <c r="K47" i="54"/>
  <c r="L87" i="44"/>
  <c r="L114" i="44"/>
  <c r="I78" i="47"/>
  <c r="I47" i="49"/>
  <c r="I76" i="47"/>
  <c r="I45" i="49"/>
  <c r="M83" i="44"/>
  <c r="AE23" i="44"/>
  <c r="N22" i="72" s="1"/>
  <c r="M56" i="44"/>
  <c r="I87" i="47"/>
  <c r="I56" i="49"/>
  <c r="L79" i="60"/>
  <c r="L109" i="60" s="1"/>
  <c r="L58" i="54"/>
  <c r="M28" i="54"/>
  <c r="AK88" i="72" s="1"/>
  <c r="AE9" i="44"/>
  <c r="N8" i="72" s="1"/>
  <c r="M42" i="44"/>
  <c r="L149" i="44"/>
  <c r="L166" i="44"/>
  <c r="K86" i="60"/>
  <c r="K116" i="60" s="1"/>
  <c r="L259" i="44"/>
  <c r="L22" i="54"/>
  <c r="AJ82" i="72" s="1"/>
  <c r="K52" i="54"/>
  <c r="L119" i="44"/>
  <c r="I71" i="47"/>
  <c r="I40" i="49"/>
  <c r="L239" i="44"/>
  <c r="L78" i="44"/>
  <c r="L82" i="44"/>
  <c r="K91" i="60"/>
  <c r="K121" i="60" s="1"/>
  <c r="L264" i="44"/>
  <c r="I86" i="47"/>
  <c r="I55" i="49"/>
  <c r="M227" i="44"/>
  <c r="M240" i="44"/>
  <c r="AE15" i="44"/>
  <c r="M48" i="44"/>
  <c r="L136" i="44"/>
  <c r="M210" i="44"/>
  <c r="M225" i="44"/>
  <c r="J61" i="49"/>
  <c r="K89" i="60"/>
  <c r="K119" i="60" s="1"/>
  <c r="L262" i="44"/>
  <c r="K38" i="54"/>
  <c r="L8" i="54"/>
  <c r="AJ68" i="72" s="1"/>
  <c r="M137" i="44"/>
  <c r="K77" i="60"/>
  <c r="K107" i="60" s="1"/>
  <c r="L250" i="44"/>
  <c r="I80" i="47"/>
  <c r="I49" i="49"/>
  <c r="L79" i="44"/>
  <c r="J89" i="47"/>
  <c r="J58" i="49"/>
  <c r="M167" i="44"/>
  <c r="L76" i="44"/>
  <c r="L90" i="44"/>
  <c r="M15" i="54"/>
  <c r="AK75" i="72" s="1"/>
  <c r="L45" i="54"/>
  <c r="L77" i="44"/>
  <c r="I90" i="47"/>
  <c r="I59" i="49"/>
  <c r="L131" i="44"/>
  <c r="L14" i="54"/>
  <c r="AJ74" i="72" s="1"/>
  <c r="K44" i="54"/>
  <c r="N58" i="44"/>
  <c r="AF25" i="44"/>
  <c r="O24" i="72" s="1"/>
  <c r="L51" i="54"/>
  <c r="M21" i="54"/>
  <c r="AK81" i="72" s="1"/>
  <c r="K90" i="60"/>
  <c r="K120" i="60" s="1"/>
  <c r="L263" i="44"/>
  <c r="L70" i="44"/>
  <c r="L89" i="44"/>
  <c r="J84" i="47"/>
  <c r="L174" i="44"/>
  <c r="N47" i="44"/>
  <c r="AF14" i="44"/>
  <c r="L27" i="54"/>
  <c r="K57" i="54"/>
  <c r="L237" i="44"/>
  <c r="L16" i="54"/>
  <c r="AJ76" i="72" s="1"/>
  <c r="K46" i="54"/>
  <c r="I73" i="47"/>
  <c r="I42" i="49"/>
  <c r="I91" i="47"/>
  <c r="I60" i="49"/>
  <c r="K78" i="60"/>
  <c r="K108" i="60" s="1"/>
  <c r="L251" i="44"/>
  <c r="L23" i="54"/>
  <c r="AJ83" i="72" s="1"/>
  <c r="K53" i="54"/>
  <c r="L226" i="44"/>
  <c r="L179" i="44"/>
  <c r="L86" i="44"/>
  <c r="L71" i="44"/>
  <c r="K96" i="60"/>
  <c r="K126" i="60" s="1"/>
  <c r="L269" i="44"/>
  <c r="AE18" i="44"/>
  <c r="M51" i="44"/>
  <c r="N230" i="44"/>
  <c r="L80" i="44"/>
  <c r="AE28" i="44"/>
  <c r="M61" i="44"/>
  <c r="L43" i="54"/>
  <c r="M13" i="54"/>
  <c r="AK73" i="72" s="1"/>
  <c r="L93" i="60"/>
  <c r="L123" i="60" s="1"/>
  <c r="M266" i="44"/>
  <c r="AE10" i="44"/>
  <c r="N9" i="72" s="1"/>
  <c r="M43" i="44"/>
  <c r="K94" i="60"/>
  <c r="K124" i="60" s="1"/>
  <c r="L267" i="44"/>
  <c r="L87" i="60"/>
  <c r="L117" i="60" s="1"/>
  <c r="M260" i="44"/>
  <c r="AF22" i="44"/>
  <c r="N55" i="44"/>
  <c r="N113" i="44" s="1"/>
  <c r="I72" i="47"/>
  <c r="I41" i="49"/>
  <c r="L175" i="44"/>
  <c r="L199" i="44"/>
  <c r="I81" i="47"/>
  <c r="I50" i="49"/>
  <c r="I79" i="47"/>
  <c r="I48" i="49"/>
  <c r="L114" i="60"/>
  <c r="M257" i="44"/>
  <c r="J74" i="47"/>
  <c r="N18" i="54"/>
  <c r="AL78" i="72" s="1"/>
  <c r="M48" i="54"/>
  <c r="K85" i="60"/>
  <c r="K115" i="60" s="1"/>
  <c r="L258" i="44"/>
  <c r="L97" i="60"/>
  <c r="L127" i="60" s="1"/>
  <c r="M270" i="44"/>
  <c r="L25" i="54"/>
  <c r="AJ85" i="72" s="1"/>
  <c r="K55" i="54"/>
  <c r="AE17" i="44"/>
  <c r="M50" i="44"/>
  <c r="M228" i="44" s="1"/>
  <c r="K82" i="60"/>
  <c r="K112" i="60" s="1"/>
  <c r="L255" i="44"/>
  <c r="AE26" i="44"/>
  <c r="N25" i="72" s="1"/>
  <c r="M59" i="44"/>
  <c r="L75" i="44"/>
  <c r="I83" i="47"/>
  <c r="I52" i="49"/>
  <c r="N49" i="44"/>
  <c r="AF16" i="44"/>
  <c r="O15" i="72" s="1"/>
  <c r="AF29" i="44"/>
  <c r="O28" i="72" s="1"/>
  <c r="N62" i="44"/>
  <c r="N120" i="44" s="1"/>
  <c r="L106" i="44"/>
  <c r="L84" i="44"/>
  <c r="K92" i="60"/>
  <c r="K122" i="60" s="1"/>
  <c r="L265" i="44"/>
  <c r="AE24" i="44"/>
  <c r="M57" i="44"/>
  <c r="I88" i="47"/>
  <c r="I57" i="49"/>
  <c r="L85" i="44"/>
  <c r="L205" i="44"/>
  <c r="L163" i="60" s="1"/>
  <c r="L193" i="60" s="1"/>
  <c r="AC23" i="49" s="1"/>
  <c r="I85" i="47"/>
  <c r="I54" i="49"/>
  <c r="I84" i="47"/>
  <c r="I53" i="49"/>
  <c r="L109" i="44"/>
  <c r="K100" i="72" l="1"/>
  <c r="M158" i="60"/>
  <c r="M188" i="60" s="1"/>
  <c r="AD18" i="49" s="1"/>
  <c r="L156" i="60"/>
  <c r="L186" i="60" s="1"/>
  <c r="AC16" i="49" s="1"/>
  <c r="L157" i="60"/>
  <c r="L187" i="60" s="1"/>
  <c r="AC17" i="49" s="1"/>
  <c r="M253" i="44"/>
  <c r="L290" i="44"/>
  <c r="M24" i="54"/>
  <c r="AK84" i="72" s="1"/>
  <c r="O20" i="47"/>
  <c r="O51" i="47" s="1"/>
  <c r="O48" i="72" s="1"/>
  <c r="AM48" i="72" s="1"/>
  <c r="L54" i="54"/>
  <c r="M234" i="44"/>
  <c r="L166" i="60"/>
  <c r="L196" i="60" s="1"/>
  <c r="AC26" i="49" s="1"/>
  <c r="AG19" i="44"/>
  <c r="P18" i="72" s="1"/>
  <c r="M164" i="60"/>
  <c r="M194" i="60" s="1"/>
  <c r="AD24" i="49" s="1"/>
  <c r="O52" i="44"/>
  <c r="N110" i="44"/>
  <c r="L167" i="60"/>
  <c r="L197" i="60" s="1"/>
  <c r="AC27" i="49" s="1"/>
  <c r="L169" i="60"/>
  <c r="L199" i="60" s="1"/>
  <c r="N140" i="44"/>
  <c r="L151" i="60"/>
  <c r="L181" i="60" s="1"/>
  <c r="AC11" i="49" s="1"/>
  <c r="K117" i="72"/>
  <c r="AI117" i="72" s="1"/>
  <c r="AI207" i="72" s="1"/>
  <c r="J234" i="72"/>
  <c r="M160" i="44"/>
  <c r="AK8" i="72"/>
  <c r="AH115" i="72"/>
  <c r="AH205" i="72" s="1"/>
  <c r="J205" i="72"/>
  <c r="AK16" i="72"/>
  <c r="K115" i="72"/>
  <c r="N27" i="72"/>
  <c r="N14" i="72"/>
  <c r="L154" i="60"/>
  <c r="L184" i="60" s="1"/>
  <c r="AC14" i="49" s="1"/>
  <c r="K119" i="72"/>
  <c r="AK14" i="72"/>
  <c r="AJ84" i="72"/>
  <c r="J229" i="72"/>
  <c r="AK20" i="72"/>
  <c r="L118" i="72"/>
  <c r="K113" i="72"/>
  <c r="K106" i="72"/>
  <c r="AL9" i="72"/>
  <c r="K116" i="72"/>
  <c r="K110" i="72"/>
  <c r="AL26" i="72"/>
  <c r="AL10" i="72"/>
  <c r="L150" i="60"/>
  <c r="L180" i="60" s="1"/>
  <c r="AC10" i="49" s="1"/>
  <c r="M155" i="60"/>
  <c r="M185" i="60" s="1"/>
  <c r="AD15" i="49" s="1"/>
  <c r="AH103" i="72"/>
  <c r="AH193" i="72" s="1"/>
  <c r="J193" i="72"/>
  <c r="AK23" i="72"/>
  <c r="AH111" i="72"/>
  <c r="AH201" i="72" s="1"/>
  <c r="J201" i="72"/>
  <c r="J232" i="72" s="1"/>
  <c r="AH112" i="72"/>
  <c r="AH202" i="72" s="1"/>
  <c r="J202" i="72"/>
  <c r="J233" i="72" s="1"/>
  <c r="AK27" i="72"/>
  <c r="AH104" i="72"/>
  <c r="AH194" i="72" s="1"/>
  <c r="J194" i="72"/>
  <c r="J225" i="72" s="1"/>
  <c r="AL25" i="72"/>
  <c r="L114" i="72"/>
  <c r="AI114" i="72"/>
  <c r="AI204" i="72" s="1"/>
  <c r="K204" i="72"/>
  <c r="K235" i="72" s="1"/>
  <c r="AK26" i="72"/>
  <c r="AL22" i="72"/>
  <c r="K284" i="44"/>
  <c r="AM18" i="72"/>
  <c r="K101" i="72"/>
  <c r="K111" i="72"/>
  <c r="N158" i="60"/>
  <c r="N188" i="60" s="1"/>
  <c r="AE18" i="49" s="1"/>
  <c r="K107" i="72"/>
  <c r="L116" i="72"/>
  <c r="AH116" i="72"/>
  <c r="AH206" i="72" s="1"/>
  <c r="J206" i="72"/>
  <c r="J237" i="72" s="1"/>
  <c r="K61" i="49"/>
  <c r="AH99" i="72"/>
  <c r="AH189" i="72" s="1"/>
  <c r="J189" i="72"/>
  <c r="J220" i="72" s="1"/>
  <c r="AL29" i="72"/>
  <c r="N17" i="72"/>
  <c r="K112" i="72"/>
  <c r="L165" i="60"/>
  <c r="L195" i="60" s="1"/>
  <c r="AC25" i="49" s="1"/>
  <c r="AJ71" i="72"/>
  <c r="AH110" i="72"/>
  <c r="AH200" i="72" s="1"/>
  <c r="J200" i="72"/>
  <c r="AK22" i="72"/>
  <c r="K103" i="72"/>
  <c r="N20" i="72"/>
  <c r="M153" i="60"/>
  <c r="M183" i="60" s="1"/>
  <c r="AD13" i="49" s="1"/>
  <c r="K104" i="72"/>
  <c r="AI118" i="72"/>
  <c r="AI208" i="72" s="1"/>
  <c r="K208" i="72"/>
  <c r="K239" i="72" s="1"/>
  <c r="M209" i="44"/>
  <c r="L105" i="72"/>
  <c r="AM24" i="72"/>
  <c r="M168" i="60"/>
  <c r="M198" i="60" s="1"/>
  <c r="AD28" i="49" s="1"/>
  <c r="AL8" i="72"/>
  <c r="M161" i="60"/>
  <c r="M191" i="60" s="1"/>
  <c r="AD21" i="49" s="1"/>
  <c r="AH98" i="72"/>
  <c r="AH188" i="72" s="1"/>
  <c r="J188" i="72"/>
  <c r="J219" i="72" s="1"/>
  <c r="O21" i="72"/>
  <c r="K99" i="72"/>
  <c r="AM28" i="72"/>
  <c r="N16" i="72"/>
  <c r="AJ87" i="72"/>
  <c r="AK10" i="72"/>
  <c r="AH106" i="72"/>
  <c r="AH196" i="72" s="1"/>
  <c r="J196" i="72"/>
  <c r="J227" i="72" s="1"/>
  <c r="AH117" i="72"/>
  <c r="AH207" i="72" s="1"/>
  <c r="J207" i="72"/>
  <c r="J238" i="72" s="1"/>
  <c r="L108" i="72"/>
  <c r="N11" i="72"/>
  <c r="AH107" i="72"/>
  <c r="AH197" i="72" s="1"/>
  <c r="J197" i="72"/>
  <c r="J228" i="72" s="1"/>
  <c r="N23" i="72"/>
  <c r="AM15" i="72"/>
  <c r="O13" i="72"/>
  <c r="K98" i="72"/>
  <c r="L149" i="60"/>
  <c r="L179" i="60" s="1"/>
  <c r="AC9" i="49" s="1"/>
  <c r="AK11" i="72"/>
  <c r="AI100" i="72"/>
  <c r="AI190" i="72" s="1"/>
  <c r="K190" i="72"/>
  <c r="AI108" i="72"/>
  <c r="AI198" i="72" s="1"/>
  <c r="K198" i="72"/>
  <c r="K229" i="72" s="1"/>
  <c r="AI105" i="72"/>
  <c r="AI195" i="72" s="1"/>
  <c r="K195" i="72"/>
  <c r="K226" i="72" s="1"/>
  <c r="M241" i="44"/>
  <c r="M91" i="44"/>
  <c r="M103" i="44"/>
  <c r="N195" i="44"/>
  <c r="M208" i="44"/>
  <c r="M147" i="44"/>
  <c r="M100" i="44"/>
  <c r="M223" i="44"/>
  <c r="M11" i="54"/>
  <c r="AK71" i="72" s="1"/>
  <c r="L41" i="54"/>
  <c r="N13" i="47"/>
  <c r="N44" i="47" s="1"/>
  <c r="N41" i="72" s="1"/>
  <c r="AL41" i="72" s="1"/>
  <c r="N45" i="44"/>
  <c r="N253" i="44" s="1"/>
  <c r="AF12" i="44"/>
  <c r="O11" i="72" s="1"/>
  <c r="M133" i="44"/>
  <c r="M193" i="44"/>
  <c r="M163" i="44"/>
  <c r="M142" i="44"/>
  <c r="M190" i="44"/>
  <c r="M148" i="60" s="1"/>
  <c r="M178" i="60" s="1"/>
  <c r="AD8" i="49" s="1"/>
  <c r="M271" i="44"/>
  <c r="M98" i="60" s="1"/>
  <c r="M128" i="60" s="1"/>
  <c r="M169" i="44"/>
  <c r="M220" i="44"/>
  <c r="N16" i="47"/>
  <c r="N47" i="47" s="1"/>
  <c r="N44" i="72" s="1"/>
  <c r="AL44" i="72" s="1"/>
  <c r="N18" i="47"/>
  <c r="N49" i="47" s="1"/>
  <c r="N46" i="72" s="1"/>
  <c r="AL46" i="72" s="1"/>
  <c r="O23" i="47"/>
  <c r="O54" i="47" s="1"/>
  <c r="O51" i="72" s="1"/>
  <c r="AM51" i="72" s="1"/>
  <c r="N19" i="47"/>
  <c r="N50" i="47" s="1"/>
  <c r="N47" i="72" s="1"/>
  <c r="AL47" i="72" s="1"/>
  <c r="O30" i="47"/>
  <c r="O61" i="47" s="1"/>
  <c r="O58" i="72" s="1"/>
  <c r="AM58" i="72" s="1"/>
  <c r="N25" i="47"/>
  <c r="N56" i="47" s="1"/>
  <c r="N53" i="72" s="1"/>
  <c r="AL53" i="72" s="1"/>
  <c r="P20" i="47"/>
  <c r="P51" i="47" s="1"/>
  <c r="P48" i="72" s="1"/>
  <c r="AN48" i="72" s="1"/>
  <c r="O17" i="47"/>
  <c r="O48" i="47" s="1"/>
  <c r="O45" i="72" s="1"/>
  <c r="AM45" i="72" s="1"/>
  <c r="N24" i="47"/>
  <c r="N55" i="47" s="1"/>
  <c r="N52" i="72" s="1"/>
  <c r="AL52" i="72" s="1"/>
  <c r="O26" i="47"/>
  <c r="O57" i="47" s="1"/>
  <c r="O54" i="72" s="1"/>
  <c r="AM54" i="72" s="1"/>
  <c r="N10" i="47"/>
  <c r="N41" i="47" s="1"/>
  <c r="N38" i="72" s="1"/>
  <c r="AL38" i="72" s="1"/>
  <c r="O15" i="47"/>
  <c r="O46" i="47" s="1"/>
  <c r="O43" i="72" s="1"/>
  <c r="AM43" i="72" s="1"/>
  <c r="N29" i="47"/>
  <c r="N60" i="47" s="1"/>
  <c r="N57" i="72" s="1"/>
  <c r="AL57" i="72" s="1"/>
  <c r="N27" i="47"/>
  <c r="N58" i="47" s="1"/>
  <c r="N55" i="72" s="1"/>
  <c r="AL55" i="72" s="1"/>
  <c r="N11" i="47"/>
  <c r="N42" i="47" s="1"/>
  <c r="N39" i="72" s="1"/>
  <c r="AL39" i="72" s="1"/>
  <c r="M268" i="44"/>
  <c r="M178" i="44"/>
  <c r="M148" i="44"/>
  <c r="M118" i="44"/>
  <c r="M88" i="44"/>
  <c r="N31" i="47"/>
  <c r="N62" i="47" s="1"/>
  <c r="N59" i="72" s="1"/>
  <c r="AL59" i="72" s="1"/>
  <c r="AF30" i="44"/>
  <c r="O29" i="72" s="1"/>
  <c r="N63" i="44"/>
  <c r="M26" i="54"/>
  <c r="AK86" i="72" s="1"/>
  <c r="L56" i="54"/>
  <c r="M161" i="44"/>
  <c r="M144" i="44"/>
  <c r="M222" i="44"/>
  <c r="M121" i="44"/>
  <c r="N22" i="47"/>
  <c r="N53" i="47" s="1"/>
  <c r="N50" i="72" s="1"/>
  <c r="AL50" i="72" s="1"/>
  <c r="N54" i="44"/>
  <c r="AF21" i="44"/>
  <c r="M102" i="44"/>
  <c r="M192" i="44"/>
  <c r="M162" i="44"/>
  <c r="M132" i="44"/>
  <c r="N165" i="44"/>
  <c r="M181" i="44"/>
  <c r="M202" i="44"/>
  <c r="M232" i="44"/>
  <c r="M20" i="54"/>
  <c r="AK80" i="72" s="1"/>
  <c r="L50" i="54"/>
  <c r="M112" i="44"/>
  <c r="M252" i="44"/>
  <c r="M79" i="60" s="1"/>
  <c r="M109" i="60" s="1"/>
  <c r="M211" i="44"/>
  <c r="M172" i="44"/>
  <c r="L40" i="54"/>
  <c r="M10" i="54"/>
  <c r="AK70" i="72" s="1"/>
  <c r="M151" i="44"/>
  <c r="M29" i="54"/>
  <c r="AK89" i="72" s="1"/>
  <c r="L59" i="54"/>
  <c r="M238" i="44"/>
  <c r="M196" i="44"/>
  <c r="N28" i="47"/>
  <c r="N59" i="47" s="1"/>
  <c r="N56" i="72" s="1"/>
  <c r="AL56" i="72" s="1"/>
  <c r="N60" i="44"/>
  <c r="N268" i="44" s="1"/>
  <c r="AF27" i="44"/>
  <c r="O26" i="72" s="1"/>
  <c r="N12" i="47"/>
  <c r="N43" i="47" s="1"/>
  <c r="N40" i="72" s="1"/>
  <c r="AL40" i="72" s="1"/>
  <c r="AF11" i="44"/>
  <c r="N44" i="44"/>
  <c r="N146" i="44"/>
  <c r="M106" i="44"/>
  <c r="M130" i="44"/>
  <c r="M226" i="44"/>
  <c r="N107" i="44"/>
  <c r="M145" i="44"/>
  <c r="M174" i="44"/>
  <c r="N116" i="44"/>
  <c r="M221" i="44"/>
  <c r="N173" i="44"/>
  <c r="N143" i="44"/>
  <c r="M136" i="44"/>
  <c r="N236" i="44"/>
  <c r="O170" i="44"/>
  <c r="O230" i="44"/>
  <c r="O140" i="44"/>
  <c r="N135" i="44"/>
  <c r="N225" i="44"/>
  <c r="O200" i="44"/>
  <c r="M175" i="44"/>
  <c r="M205" i="44"/>
  <c r="J78" i="47"/>
  <c r="J47" i="49"/>
  <c r="M16" i="54"/>
  <c r="L46" i="54"/>
  <c r="M51" i="54"/>
  <c r="N21" i="54"/>
  <c r="AL81" i="72" s="1"/>
  <c r="J88" i="47"/>
  <c r="J57" i="49"/>
  <c r="N24" i="54"/>
  <c r="AL84" i="72" s="1"/>
  <c r="M54" i="54"/>
  <c r="AF9" i="44"/>
  <c r="O8" i="72" s="1"/>
  <c r="N42" i="44"/>
  <c r="N100" i="44" s="1"/>
  <c r="N150" i="44"/>
  <c r="N50" i="44"/>
  <c r="N228" i="44" s="1"/>
  <c r="AF17" i="44"/>
  <c r="M109" i="44"/>
  <c r="M138" i="44"/>
  <c r="M80" i="44"/>
  <c r="N51" i="44"/>
  <c r="AF18" i="44"/>
  <c r="M179" i="44"/>
  <c r="N206" i="44"/>
  <c r="N105" i="44"/>
  <c r="M119" i="44"/>
  <c r="M75" i="44"/>
  <c r="J87" i="47"/>
  <c r="J56" i="49"/>
  <c r="J90" i="47"/>
  <c r="J59" i="49"/>
  <c r="M139" i="44"/>
  <c r="J76" i="47"/>
  <c r="J45" i="49"/>
  <c r="M207" i="44"/>
  <c r="L94" i="60"/>
  <c r="L124" i="60" s="1"/>
  <c r="M267" i="44"/>
  <c r="M117" i="44"/>
  <c r="M115" i="44"/>
  <c r="L77" i="60"/>
  <c r="L107" i="60" s="1"/>
  <c r="M250" i="44"/>
  <c r="J73" i="47"/>
  <c r="J42" i="49"/>
  <c r="N28" i="54"/>
  <c r="AL88" i="72" s="1"/>
  <c r="M58" i="54"/>
  <c r="M9" i="54"/>
  <c r="AK69" i="72" s="1"/>
  <c r="L39" i="54"/>
  <c r="M85" i="44"/>
  <c r="O55" i="44"/>
  <c r="O113" i="44" s="1"/>
  <c r="AG22" i="44"/>
  <c r="P21" i="72" s="1"/>
  <c r="M237" i="44"/>
  <c r="J80" i="47"/>
  <c r="J49" i="49"/>
  <c r="L52" i="54"/>
  <c r="M22" i="54"/>
  <c r="AK82" i="72" s="1"/>
  <c r="M114" i="44"/>
  <c r="M168" i="44"/>
  <c r="N197" i="44"/>
  <c r="M84" i="44"/>
  <c r="AF26" i="44"/>
  <c r="O25" i="72" s="1"/>
  <c r="N59" i="44"/>
  <c r="N147" i="44" s="1"/>
  <c r="L85" i="60"/>
  <c r="L115" i="60" s="1"/>
  <c r="M258" i="44"/>
  <c r="J85" i="47"/>
  <c r="J54" i="49"/>
  <c r="M191" i="44"/>
  <c r="L96" i="60"/>
  <c r="L126" i="60" s="1"/>
  <c r="M269" i="44"/>
  <c r="P52" i="44"/>
  <c r="AH19" i="44"/>
  <c r="N137" i="44"/>
  <c r="L91" i="60"/>
  <c r="L121" i="60" s="1"/>
  <c r="M264" i="44"/>
  <c r="M166" i="44"/>
  <c r="N83" i="44"/>
  <c r="M87" i="44"/>
  <c r="M204" i="44"/>
  <c r="M162" i="60" s="1"/>
  <c r="M192" i="60" s="1"/>
  <c r="AD22" i="49" s="1"/>
  <c r="M27" i="54"/>
  <c r="AK87" i="72" s="1"/>
  <c r="L57" i="54"/>
  <c r="O58" i="44"/>
  <c r="AG25" i="44"/>
  <c r="P24" i="72" s="1"/>
  <c r="M79" i="44"/>
  <c r="M8" i="54"/>
  <c r="AK68" i="72" s="1"/>
  <c r="L38" i="54"/>
  <c r="M95" i="60"/>
  <c r="M125" i="60" s="1"/>
  <c r="M149" i="44"/>
  <c r="M229" i="44"/>
  <c r="O49" i="44"/>
  <c r="AG16" i="44"/>
  <c r="P15" i="72" s="1"/>
  <c r="J71" i="47"/>
  <c r="J40" i="49"/>
  <c r="M23" i="54"/>
  <c r="AK83" i="72" s="1"/>
  <c r="L53" i="54"/>
  <c r="M77" i="44"/>
  <c r="M76" i="44"/>
  <c r="L55" i="54"/>
  <c r="M25" i="54"/>
  <c r="AK85" i="72" s="1"/>
  <c r="AF10" i="44"/>
  <c r="O9" i="72" s="1"/>
  <c r="N43" i="44"/>
  <c r="J81" i="47"/>
  <c r="J50" i="49"/>
  <c r="N203" i="44"/>
  <c r="AG14" i="44"/>
  <c r="O47" i="44"/>
  <c r="M108" i="44"/>
  <c r="N48" i="44"/>
  <c r="AF15" i="44"/>
  <c r="M82" i="44"/>
  <c r="M198" i="44"/>
  <c r="M156" i="60" s="1"/>
  <c r="M186" i="60" s="1"/>
  <c r="AD16" i="49" s="1"/>
  <c r="M72" i="44"/>
  <c r="M89" i="44"/>
  <c r="J91" i="47"/>
  <c r="J60" i="49"/>
  <c r="M78" i="44"/>
  <c r="N180" i="44"/>
  <c r="J86" i="47"/>
  <c r="J55" i="49"/>
  <c r="L82" i="60"/>
  <c r="L112" i="60" s="1"/>
  <c r="M255" i="44"/>
  <c r="M114" i="60"/>
  <c r="N257" i="44"/>
  <c r="L78" i="60"/>
  <c r="L108" i="60" s="1"/>
  <c r="M251" i="44"/>
  <c r="N15" i="54"/>
  <c r="AL75" i="72" s="1"/>
  <c r="M45" i="54"/>
  <c r="N167" i="44"/>
  <c r="N240" i="44"/>
  <c r="L83" i="60"/>
  <c r="L113" i="60" s="1"/>
  <c r="M256" i="44"/>
  <c r="M235" i="44"/>
  <c r="N227" i="44"/>
  <c r="M239" i="44"/>
  <c r="M177" i="44"/>
  <c r="L92" i="60"/>
  <c r="L122" i="60" s="1"/>
  <c r="M265" i="44"/>
  <c r="M199" i="44"/>
  <c r="M93" i="60"/>
  <c r="M123" i="60" s="1"/>
  <c r="N266" i="44"/>
  <c r="K89" i="47"/>
  <c r="K58" i="49"/>
  <c r="J72" i="47"/>
  <c r="J41" i="49"/>
  <c r="M70" i="44"/>
  <c r="M90" i="44"/>
  <c r="M262" i="44"/>
  <c r="L89" i="60"/>
  <c r="L119" i="60" s="1"/>
  <c r="N210" i="44"/>
  <c r="J77" i="47"/>
  <c r="J46" i="49"/>
  <c r="J83" i="47"/>
  <c r="J52" i="49"/>
  <c r="N233" i="44"/>
  <c r="N176" i="44"/>
  <c r="AF24" i="44"/>
  <c r="N57" i="44"/>
  <c r="M97" i="60"/>
  <c r="M127" i="60" s="1"/>
  <c r="N270" i="44"/>
  <c r="L44" i="54"/>
  <c r="M14" i="54"/>
  <c r="AK74" i="72" s="1"/>
  <c r="K74" i="47"/>
  <c r="K43" i="49"/>
  <c r="M80" i="60"/>
  <c r="M110" i="60" s="1"/>
  <c r="N56" i="44"/>
  <c r="AF23" i="44"/>
  <c r="O22" i="72" s="1"/>
  <c r="M17" i="54"/>
  <c r="AK77" i="72" s="1"/>
  <c r="L47" i="54"/>
  <c r="M101" i="44"/>
  <c r="M71" i="44"/>
  <c r="M87" i="60"/>
  <c r="M117" i="60" s="1"/>
  <c r="N260" i="44"/>
  <c r="N48" i="54"/>
  <c r="O18" i="54"/>
  <c r="AM78" i="72" s="1"/>
  <c r="M43" i="54"/>
  <c r="N13" i="54"/>
  <c r="AL73" i="72" s="1"/>
  <c r="N61" i="44"/>
  <c r="N209" i="44" s="1"/>
  <c r="AF28" i="44"/>
  <c r="O27" i="72" s="1"/>
  <c r="J53" i="49"/>
  <c r="M131" i="44"/>
  <c r="J79" i="47"/>
  <c r="J48" i="49"/>
  <c r="AG29" i="44"/>
  <c r="P28" i="72" s="1"/>
  <c r="O62" i="44"/>
  <c r="O120" i="44" s="1"/>
  <c r="M86" i="44"/>
  <c r="L90" i="60"/>
  <c r="L120" i="60" s="1"/>
  <c r="L111" i="72" s="1"/>
  <c r="M263" i="44"/>
  <c r="L86" i="60"/>
  <c r="L116" i="60" s="1"/>
  <c r="M259" i="44"/>
  <c r="L119" i="72" l="1"/>
  <c r="AJ119" i="72" s="1"/>
  <c r="AJ209" i="72" s="1"/>
  <c r="AC29" i="49"/>
  <c r="O110" i="44"/>
  <c r="L209" i="72"/>
  <c r="M290" i="44"/>
  <c r="N161" i="60"/>
  <c r="N191" i="60" s="1"/>
  <c r="AE21" i="49" s="1"/>
  <c r="M165" i="60"/>
  <c r="M195" i="60" s="1"/>
  <c r="AD25" i="49" s="1"/>
  <c r="M169" i="60"/>
  <c r="M199" i="60" s="1"/>
  <c r="AD29" i="49" s="1"/>
  <c r="L100" i="72"/>
  <c r="M154" i="60"/>
  <c r="M184" i="60" s="1"/>
  <c r="AD14" i="49" s="1"/>
  <c r="M151" i="60"/>
  <c r="M181" i="60" s="1"/>
  <c r="AD11" i="49" s="1"/>
  <c r="N91" i="44"/>
  <c r="L101" i="72"/>
  <c r="AJ101" i="72" s="1"/>
  <c r="AJ191" i="72" s="1"/>
  <c r="K207" i="72"/>
  <c r="K238" i="72" s="1"/>
  <c r="N155" i="60"/>
  <c r="N185" i="60" s="1"/>
  <c r="AE15" i="49" s="1"/>
  <c r="O158" i="60"/>
  <c r="O188" i="60" s="1"/>
  <c r="AF18" i="49" s="1"/>
  <c r="N168" i="60"/>
  <c r="N198" i="60" s="1"/>
  <c r="AE28" i="49" s="1"/>
  <c r="M150" i="60"/>
  <c r="M180" i="60" s="1"/>
  <c r="AI113" i="72"/>
  <c r="AI203" i="72" s="1"/>
  <c r="K203" i="72"/>
  <c r="K234" i="72" s="1"/>
  <c r="AM27" i="72"/>
  <c r="N164" i="60"/>
  <c r="N194" i="60" s="1"/>
  <c r="AE24" i="49" s="1"/>
  <c r="AM8" i="72"/>
  <c r="K221" i="72"/>
  <c r="AI119" i="72"/>
  <c r="AI209" i="72" s="1"/>
  <c r="K209" i="72"/>
  <c r="K240" i="72" s="1"/>
  <c r="J236" i="72"/>
  <c r="L110" i="72"/>
  <c r="AL23" i="72"/>
  <c r="L99" i="72"/>
  <c r="O10" i="72"/>
  <c r="O20" i="72"/>
  <c r="AL20" i="72"/>
  <c r="AJ100" i="72"/>
  <c r="AJ190" i="72" s="1"/>
  <c r="L190" i="72"/>
  <c r="L221" i="72" s="1"/>
  <c r="AM9" i="72"/>
  <c r="AL11" i="72"/>
  <c r="AL16" i="72"/>
  <c r="AI112" i="72"/>
  <c r="AI202" i="72" s="1"/>
  <c r="K202" i="72"/>
  <c r="K233" i="72" s="1"/>
  <c r="L104" i="72"/>
  <c r="M118" i="72"/>
  <c r="O17" i="72"/>
  <c r="O23" i="72"/>
  <c r="M149" i="60"/>
  <c r="M179" i="60" s="1"/>
  <c r="AD9" i="49" s="1"/>
  <c r="AK76" i="72"/>
  <c r="AJ108" i="72"/>
  <c r="AJ198" i="72" s="1"/>
  <c r="L198" i="72"/>
  <c r="L229" i="72" s="1"/>
  <c r="AI103" i="72"/>
  <c r="AI193" i="72" s="1"/>
  <c r="K193" i="72"/>
  <c r="K224" i="72" s="1"/>
  <c r="AJ116" i="72"/>
  <c r="AJ206" i="72" s="1"/>
  <c r="L206" i="72"/>
  <c r="L284" i="44"/>
  <c r="AJ114" i="72"/>
  <c r="AJ204" i="72" s="1"/>
  <c r="L204" i="72"/>
  <c r="L235" i="72" s="1"/>
  <c r="AI110" i="72"/>
  <c r="AI200" i="72" s="1"/>
  <c r="K200" i="72"/>
  <c r="K231" i="72" s="1"/>
  <c r="AJ118" i="72"/>
  <c r="AJ208" i="72" s="1"/>
  <c r="L208" i="72"/>
  <c r="L239" i="72" s="1"/>
  <c r="AN24" i="72"/>
  <c r="AM26" i="72"/>
  <c r="AL14" i="72"/>
  <c r="L117" i="72"/>
  <c r="Q18" i="72"/>
  <c r="AM22" i="72"/>
  <c r="AN15" i="72"/>
  <c r="AI99" i="72"/>
  <c r="AI189" i="72" s="1"/>
  <c r="K189" i="72"/>
  <c r="K220" i="72" s="1"/>
  <c r="AL17" i="72"/>
  <c r="AI107" i="72"/>
  <c r="AI197" i="72" s="1"/>
  <c r="K197" i="72"/>
  <c r="K228" i="72" s="1"/>
  <c r="L103" i="72"/>
  <c r="O14" i="72"/>
  <c r="M119" i="72"/>
  <c r="M166" i="60"/>
  <c r="M196" i="60" s="1"/>
  <c r="AL27" i="72"/>
  <c r="AI101" i="72"/>
  <c r="AI191" i="72" s="1"/>
  <c r="K191" i="72"/>
  <c r="N153" i="60"/>
  <c r="N183" i="60" s="1"/>
  <c r="AE13" i="49" s="1"/>
  <c r="AI98" i="72"/>
  <c r="AI188" i="72" s="1"/>
  <c r="K188" i="72"/>
  <c r="K219" i="72" s="1"/>
  <c r="AJ105" i="72"/>
  <c r="AJ195" i="72" s="1"/>
  <c r="L195" i="72"/>
  <c r="L226" i="72" s="1"/>
  <c r="AI116" i="72"/>
  <c r="AI206" i="72" s="1"/>
  <c r="K206" i="72"/>
  <c r="K237" i="72" s="1"/>
  <c r="AI115" i="72"/>
  <c r="AI205" i="72" s="1"/>
  <c r="K205" i="72"/>
  <c r="K236" i="72" s="1"/>
  <c r="AI104" i="72"/>
  <c r="AI194" i="72" s="1"/>
  <c r="K194" i="72"/>
  <c r="K225" i="72" s="1"/>
  <c r="AN28" i="72"/>
  <c r="M160" i="60"/>
  <c r="M190" i="60" s="1"/>
  <c r="AD20" i="49" s="1"/>
  <c r="M167" i="60"/>
  <c r="M197" i="60" s="1"/>
  <c r="AD27" i="49" s="1"/>
  <c r="AI111" i="72"/>
  <c r="AI201" i="72" s="1"/>
  <c r="K201" i="72"/>
  <c r="K232" i="72" s="1"/>
  <c r="J224" i="72"/>
  <c r="L98" i="72"/>
  <c r="AM21" i="72"/>
  <c r="AJ111" i="72"/>
  <c r="AJ201" i="72" s="1"/>
  <c r="L201" i="72"/>
  <c r="M114" i="72"/>
  <c r="L107" i="72"/>
  <c r="M108" i="72"/>
  <c r="M157" i="60"/>
  <c r="M187" i="60" s="1"/>
  <c r="AD17" i="49" s="1"/>
  <c r="AM25" i="72"/>
  <c r="AN21" i="72"/>
  <c r="AM13" i="72"/>
  <c r="J231" i="72"/>
  <c r="L106" i="72"/>
  <c r="P13" i="72"/>
  <c r="O16" i="72"/>
  <c r="M163" i="60"/>
  <c r="M193" i="60" s="1"/>
  <c r="AD23" i="49" s="1"/>
  <c r="L113" i="72"/>
  <c r="L112" i="72"/>
  <c r="L115" i="72"/>
  <c r="AM11" i="72"/>
  <c r="AN18" i="72"/>
  <c r="M105" i="72"/>
  <c r="AM29" i="72"/>
  <c r="AI106" i="72"/>
  <c r="AI196" i="72" s="1"/>
  <c r="K196" i="72"/>
  <c r="K227" i="72" s="1"/>
  <c r="N73" i="44"/>
  <c r="N202" i="44"/>
  <c r="N102" i="44"/>
  <c r="N193" i="44"/>
  <c r="O146" i="44"/>
  <c r="N163" i="44"/>
  <c r="N133" i="44"/>
  <c r="N169" i="44"/>
  <c r="N161" i="44"/>
  <c r="O13" i="47"/>
  <c r="O44" i="47" s="1"/>
  <c r="O41" i="72" s="1"/>
  <c r="AM41" i="72" s="1"/>
  <c r="O45" i="44"/>
  <c r="O253" i="44" s="1"/>
  <c r="AG12" i="44"/>
  <c r="P11" i="72" s="1"/>
  <c r="N103" i="44"/>
  <c r="N223" i="44"/>
  <c r="M41" i="54"/>
  <c r="N11" i="54"/>
  <c r="AL71" i="72" s="1"/>
  <c r="N88" i="44"/>
  <c r="N172" i="44"/>
  <c r="N108" i="44"/>
  <c r="N271" i="44"/>
  <c r="N98" i="60" s="1"/>
  <c r="N128" i="60" s="1"/>
  <c r="N181" i="44"/>
  <c r="N151" i="44"/>
  <c r="N198" i="44"/>
  <c r="N156" i="60" s="1"/>
  <c r="N186" i="60" s="1"/>
  <c r="AE16" i="49" s="1"/>
  <c r="O107" i="44"/>
  <c r="N205" i="44"/>
  <c r="N132" i="44"/>
  <c r="P26" i="47"/>
  <c r="P57" i="47" s="1"/>
  <c r="P54" i="72" s="1"/>
  <c r="AN54" i="72" s="1"/>
  <c r="O11" i="47"/>
  <c r="O42" i="47" s="1"/>
  <c r="O39" i="72" s="1"/>
  <c r="AM39" i="72" s="1"/>
  <c r="O18" i="47"/>
  <c r="O49" i="47" s="1"/>
  <c r="O46" i="72" s="1"/>
  <c r="AM46" i="72" s="1"/>
  <c r="P17" i="47"/>
  <c r="P48" i="47" s="1"/>
  <c r="P45" i="72" s="1"/>
  <c r="AN45" i="72" s="1"/>
  <c r="O16" i="47"/>
  <c r="O47" i="47" s="1"/>
  <c r="O44" i="72" s="1"/>
  <c r="AM44" i="72" s="1"/>
  <c r="N192" i="44"/>
  <c r="N226" i="44"/>
  <c r="O10" i="47"/>
  <c r="O41" i="47" s="1"/>
  <c r="O38" i="72" s="1"/>
  <c r="AM38" i="72" s="1"/>
  <c r="O19" i="47"/>
  <c r="O50" i="47" s="1"/>
  <c r="O47" i="72" s="1"/>
  <c r="AM47" i="72" s="1"/>
  <c r="Q20" i="47"/>
  <c r="Q51" i="47" s="1"/>
  <c r="Q48" i="72" s="1"/>
  <c r="AO48" i="72" s="1"/>
  <c r="O29" i="47"/>
  <c r="O60" i="47" s="1"/>
  <c r="O57" i="72" s="1"/>
  <c r="AM57" i="72" s="1"/>
  <c r="P15" i="47"/>
  <c r="P46" i="47" s="1"/>
  <c r="P43" i="72" s="1"/>
  <c r="AN43" i="72" s="1"/>
  <c r="N112" i="44"/>
  <c r="O24" i="47"/>
  <c r="O55" i="47" s="1"/>
  <c r="O52" i="72" s="1"/>
  <c r="AM52" i="72" s="1"/>
  <c r="N222" i="44"/>
  <c r="N174" i="44"/>
  <c r="P30" i="47"/>
  <c r="P61" i="47" s="1"/>
  <c r="P58" i="72" s="1"/>
  <c r="AN58" i="72" s="1"/>
  <c r="O25" i="47"/>
  <c r="O56" i="47" s="1"/>
  <c r="O53" i="72" s="1"/>
  <c r="AM53" i="72" s="1"/>
  <c r="O27" i="47"/>
  <c r="O58" i="47" s="1"/>
  <c r="O55" i="72" s="1"/>
  <c r="AM55" i="72" s="1"/>
  <c r="P23" i="47"/>
  <c r="P54" i="47" s="1"/>
  <c r="P51" i="72" s="1"/>
  <c r="AN51" i="72" s="1"/>
  <c r="O143" i="44"/>
  <c r="N238" i="44"/>
  <c r="N175" i="44"/>
  <c r="N252" i="44"/>
  <c r="O28" i="47"/>
  <c r="O59" i="47" s="1"/>
  <c r="O56" i="72" s="1"/>
  <c r="AM56" i="72" s="1"/>
  <c r="AG27" i="44"/>
  <c r="O60" i="44"/>
  <c r="N178" i="44"/>
  <c r="N118" i="44"/>
  <c r="N20" i="54"/>
  <c r="AL80" i="72" s="1"/>
  <c r="M50" i="54"/>
  <c r="M56" i="54"/>
  <c r="N26" i="54"/>
  <c r="AL86" i="72" s="1"/>
  <c r="N121" i="44"/>
  <c r="M59" i="54"/>
  <c r="N29" i="54"/>
  <c r="AL89" i="72" s="1"/>
  <c r="N162" i="44"/>
  <c r="O31" i="47"/>
  <c r="O62" i="47" s="1"/>
  <c r="O59" i="72" s="1"/>
  <c r="AM59" i="72" s="1"/>
  <c r="O63" i="44"/>
  <c r="AG30" i="44"/>
  <c r="P29" i="72" s="1"/>
  <c r="N10" i="54"/>
  <c r="AL70" i="72" s="1"/>
  <c r="M40" i="54"/>
  <c r="N241" i="44"/>
  <c r="O12" i="47"/>
  <c r="O43" i="47" s="1"/>
  <c r="O40" i="72" s="1"/>
  <c r="AM40" i="72" s="1"/>
  <c r="AG11" i="44"/>
  <c r="P10" i="72" s="1"/>
  <c r="O44" i="44"/>
  <c r="O22" i="47"/>
  <c r="O53" i="47" s="1"/>
  <c r="O50" i="72" s="1"/>
  <c r="AM50" i="72" s="1"/>
  <c r="AG21" i="44"/>
  <c r="O54" i="44"/>
  <c r="N148" i="44"/>
  <c r="N211" i="44"/>
  <c r="N232" i="44"/>
  <c r="N142" i="44"/>
  <c r="N208" i="44"/>
  <c r="N229" i="44"/>
  <c r="N199" i="44"/>
  <c r="O233" i="44"/>
  <c r="P140" i="44"/>
  <c r="O203" i="44"/>
  <c r="O225" i="44"/>
  <c r="N177" i="44"/>
  <c r="N168" i="44"/>
  <c r="P170" i="44"/>
  <c r="N138" i="44"/>
  <c r="N239" i="44"/>
  <c r="N167" i="60" s="1"/>
  <c r="N197" i="60" s="1"/>
  <c r="AE27" i="49" s="1"/>
  <c r="O167" i="44"/>
  <c r="N130" i="44"/>
  <c r="O227" i="44"/>
  <c r="N131" i="44"/>
  <c r="O137" i="44"/>
  <c r="O116" i="44"/>
  <c r="N220" i="44"/>
  <c r="N190" i="44"/>
  <c r="N160" i="44"/>
  <c r="O236" i="44"/>
  <c r="N235" i="44"/>
  <c r="N221" i="44"/>
  <c r="N237" i="44"/>
  <c r="N101" i="44"/>
  <c r="N204" i="44"/>
  <c r="O176" i="44"/>
  <c r="P230" i="44"/>
  <c r="O197" i="44"/>
  <c r="N139" i="44"/>
  <c r="N191" i="44"/>
  <c r="N149" i="60" s="1"/>
  <c r="N179" i="60" s="1"/>
  <c r="AE9" i="49" s="1"/>
  <c r="K90" i="47"/>
  <c r="K59" i="49"/>
  <c r="K83" i="47"/>
  <c r="K52" i="49"/>
  <c r="N8" i="54"/>
  <c r="AL68" i="72" s="1"/>
  <c r="M38" i="54"/>
  <c r="L61" i="49"/>
  <c r="N207" i="44"/>
  <c r="K76" i="47"/>
  <c r="K45" i="49"/>
  <c r="L89" i="47"/>
  <c r="L58" i="49"/>
  <c r="N87" i="44"/>
  <c r="M46" i="54"/>
  <c r="N16" i="54"/>
  <c r="AL76" i="72" s="1"/>
  <c r="O13" i="54"/>
  <c r="AM73" i="72" s="1"/>
  <c r="N43" i="54"/>
  <c r="M47" i="54"/>
  <c r="N17" i="54"/>
  <c r="AL77" i="72" s="1"/>
  <c r="M83" i="60"/>
  <c r="M113" i="60" s="1"/>
  <c r="N256" i="44"/>
  <c r="P47" i="44"/>
  <c r="AH14" i="44"/>
  <c r="K80" i="47"/>
  <c r="K49" i="49"/>
  <c r="O135" i="44"/>
  <c r="N79" i="44"/>
  <c r="K86" i="47"/>
  <c r="K55" i="49"/>
  <c r="N136" i="44"/>
  <c r="N80" i="44"/>
  <c r="O150" i="44"/>
  <c r="O210" i="44"/>
  <c r="N93" i="60"/>
  <c r="N123" i="60" s="1"/>
  <c r="O266" i="44"/>
  <c r="M78" i="60"/>
  <c r="M108" i="60" s="1"/>
  <c r="N251" i="44"/>
  <c r="M82" i="60"/>
  <c r="M112" i="60" s="1"/>
  <c r="N255" i="44"/>
  <c r="K77" i="47"/>
  <c r="K46" i="49"/>
  <c r="N27" i="54"/>
  <c r="AL87" i="72" s="1"/>
  <c r="M57" i="54"/>
  <c r="O83" i="44"/>
  <c r="AG26" i="44"/>
  <c r="P25" i="72" s="1"/>
  <c r="O59" i="44"/>
  <c r="O147" i="44" s="1"/>
  <c r="P200" i="44"/>
  <c r="P158" i="60" s="1"/>
  <c r="P188" i="60" s="1"/>
  <c r="AG18" i="49" s="1"/>
  <c r="N76" i="44"/>
  <c r="N166" i="44"/>
  <c r="M96" i="60"/>
  <c r="M126" i="60" s="1"/>
  <c r="N269" i="44"/>
  <c r="N85" i="44"/>
  <c r="M77" i="60"/>
  <c r="M107" i="60" s="1"/>
  <c r="N250" i="44"/>
  <c r="N119" i="44"/>
  <c r="P110" i="44"/>
  <c r="K91" i="47"/>
  <c r="K60" i="49"/>
  <c r="N82" i="44"/>
  <c r="N25" i="54"/>
  <c r="AL85" i="72" s="1"/>
  <c r="M55" i="54"/>
  <c r="K78" i="47"/>
  <c r="K47" i="49"/>
  <c r="O42" i="44"/>
  <c r="O100" i="44" s="1"/>
  <c r="AG9" i="44"/>
  <c r="P8" i="72" s="1"/>
  <c r="O195" i="44"/>
  <c r="AG23" i="44"/>
  <c r="P22" i="72" s="1"/>
  <c r="O56" i="44"/>
  <c r="M89" i="60"/>
  <c r="M119" i="60" s="1"/>
  <c r="N262" i="44"/>
  <c r="K88" i="47"/>
  <c r="K57" i="49"/>
  <c r="M91" i="60"/>
  <c r="M121" i="60" s="1"/>
  <c r="N264" i="44"/>
  <c r="N84" i="44"/>
  <c r="N115" i="44"/>
  <c r="N144" i="44"/>
  <c r="O105" i="44"/>
  <c r="O165" i="44"/>
  <c r="N51" i="54"/>
  <c r="O21" i="54"/>
  <c r="AM81" i="72" s="1"/>
  <c r="K81" i="47"/>
  <c r="K50" i="49"/>
  <c r="N90" i="44"/>
  <c r="M92" i="60"/>
  <c r="M122" i="60" s="1"/>
  <c r="N265" i="44"/>
  <c r="N106" i="44"/>
  <c r="AH25" i="44"/>
  <c r="Q24" i="72" s="1"/>
  <c r="P58" i="44"/>
  <c r="P146" i="44" s="1"/>
  <c r="N109" i="44"/>
  <c r="O240" i="44"/>
  <c r="K72" i="47"/>
  <c r="K41" i="49"/>
  <c r="AG15" i="44"/>
  <c r="O48" i="44"/>
  <c r="N149" i="44"/>
  <c r="N114" i="44"/>
  <c r="N117" i="44"/>
  <c r="O173" i="44"/>
  <c r="N14" i="54"/>
  <c r="AL74" i="72" s="1"/>
  <c r="M44" i="54"/>
  <c r="K73" i="47"/>
  <c r="K42" i="49"/>
  <c r="K84" i="47"/>
  <c r="K53" i="49"/>
  <c r="K85" i="47"/>
  <c r="K54" i="49"/>
  <c r="N9" i="54"/>
  <c r="AL69" i="72" s="1"/>
  <c r="M39" i="54"/>
  <c r="O206" i="44"/>
  <c r="N145" i="44"/>
  <c r="N234" i="44"/>
  <c r="N89" i="44"/>
  <c r="N70" i="44"/>
  <c r="N86" i="44"/>
  <c r="P62" i="44"/>
  <c r="P120" i="44" s="1"/>
  <c r="AH29" i="44"/>
  <c r="O180" i="44"/>
  <c r="N72" i="44"/>
  <c r="O73" i="44"/>
  <c r="N23" i="54"/>
  <c r="AL83" i="72" s="1"/>
  <c r="M53" i="54"/>
  <c r="AH16" i="44"/>
  <c r="Q15" i="72" s="1"/>
  <c r="P49" i="44"/>
  <c r="N95" i="60"/>
  <c r="N125" i="60" s="1"/>
  <c r="AI19" i="44"/>
  <c r="R18" i="72" s="1"/>
  <c r="Q52" i="44"/>
  <c r="AH22" i="44"/>
  <c r="Q21" i="72" s="1"/>
  <c r="P55" i="44"/>
  <c r="P113" i="44" s="1"/>
  <c r="M94" i="60"/>
  <c r="M124" i="60" s="1"/>
  <c r="N267" i="44"/>
  <c r="N196" i="44"/>
  <c r="N154" i="60" s="1"/>
  <c r="N184" i="60" s="1"/>
  <c r="AE14" i="49" s="1"/>
  <c r="AG24" i="44"/>
  <c r="O57" i="44"/>
  <c r="K79" i="47"/>
  <c r="K48" i="49"/>
  <c r="N77" i="44"/>
  <c r="N87" i="60"/>
  <c r="N117" i="60" s="1"/>
  <c r="O260" i="44"/>
  <c r="K87" i="47"/>
  <c r="K56" i="49"/>
  <c r="K71" i="47"/>
  <c r="K40" i="49"/>
  <c r="O61" i="44"/>
  <c r="O209" i="44" s="1"/>
  <c r="AG28" i="44"/>
  <c r="P27" i="72" s="1"/>
  <c r="N71" i="44"/>
  <c r="N80" i="60"/>
  <c r="N110" i="60" s="1"/>
  <c r="N78" i="44"/>
  <c r="M85" i="60"/>
  <c r="M115" i="60" s="1"/>
  <c r="N258" i="44"/>
  <c r="N75" i="44"/>
  <c r="N179" i="44"/>
  <c r="O50" i="44"/>
  <c r="AG17" i="44"/>
  <c r="P16" i="72" s="1"/>
  <c r="N54" i="54"/>
  <c r="O24" i="54"/>
  <c r="AM84" i="72" s="1"/>
  <c r="O270" i="44"/>
  <c r="N97" i="60"/>
  <c r="N127" i="60" s="1"/>
  <c r="M86" i="60"/>
  <c r="M116" i="60" s="1"/>
  <c r="N259" i="44"/>
  <c r="O15" i="54"/>
  <c r="AM75" i="72" s="1"/>
  <c r="N45" i="54"/>
  <c r="N114" i="60"/>
  <c r="O257" i="44"/>
  <c r="O43" i="44"/>
  <c r="AG10" i="44"/>
  <c r="L74" i="47"/>
  <c r="L43" i="49"/>
  <c r="N22" i="54"/>
  <c r="AL82" i="72" s="1"/>
  <c r="M52" i="54"/>
  <c r="AG18" i="44"/>
  <c r="O51" i="44"/>
  <c r="P18" i="54"/>
  <c r="AN78" i="72" s="1"/>
  <c r="O48" i="54"/>
  <c r="M90" i="60"/>
  <c r="M120" i="60" s="1"/>
  <c r="N263" i="44"/>
  <c r="O28" i="54"/>
  <c r="AM88" i="72" s="1"/>
  <c r="N58" i="54"/>
  <c r="L191" i="72" l="1"/>
  <c r="M101" i="72"/>
  <c r="M116" i="72"/>
  <c r="AD26" i="49"/>
  <c r="M100" i="72"/>
  <c r="AK100" i="72" s="1"/>
  <c r="AK190" i="72" s="1"/>
  <c r="AD10" i="49"/>
  <c r="N150" i="60"/>
  <c r="N180" i="60" s="1"/>
  <c r="AE10" i="49" s="1"/>
  <c r="O161" i="60"/>
  <c r="O191" i="60" s="1"/>
  <c r="AF21" i="49" s="1"/>
  <c r="N290" i="44"/>
  <c r="M190" i="72"/>
  <c r="O164" i="60"/>
  <c r="O194" i="60" s="1"/>
  <c r="AF24" i="49" s="1"/>
  <c r="N148" i="60"/>
  <c r="N178" i="60" s="1"/>
  <c r="AE8" i="49" s="1"/>
  <c r="N166" i="60"/>
  <c r="N196" i="60" s="1"/>
  <c r="AE26" i="49" s="1"/>
  <c r="O155" i="60"/>
  <c r="O185" i="60" s="1"/>
  <c r="AF15" i="49" s="1"/>
  <c r="N169" i="60"/>
  <c r="N199" i="60" s="1"/>
  <c r="AE29" i="49" s="1"/>
  <c r="O153" i="60"/>
  <c r="O183" i="60" s="1"/>
  <c r="AF13" i="49" s="1"/>
  <c r="N160" i="60"/>
  <c r="N190" i="60" s="1"/>
  <c r="AE20" i="49" s="1"/>
  <c r="O168" i="60"/>
  <c r="O198" i="60" s="1"/>
  <c r="AF28" i="49" s="1"/>
  <c r="M117" i="72"/>
  <c r="M207" i="72" s="1"/>
  <c r="Q13" i="72"/>
  <c r="P26" i="72"/>
  <c r="AN8" i="72"/>
  <c r="M99" i="72"/>
  <c r="N162" i="60"/>
  <c r="N192" i="60" s="1"/>
  <c r="AE22" i="49" s="1"/>
  <c r="N151" i="60"/>
  <c r="N181" i="60" s="1"/>
  <c r="AE11" i="49" s="1"/>
  <c r="AM20" i="72"/>
  <c r="N118" i="72"/>
  <c r="N116" i="72"/>
  <c r="P20" i="72"/>
  <c r="L232" i="72"/>
  <c r="AM14" i="72"/>
  <c r="AM10" i="72"/>
  <c r="M98" i="72"/>
  <c r="AK105" i="72"/>
  <c r="AK195" i="72" s="1"/>
  <c r="M195" i="72"/>
  <c r="M226" i="72" s="1"/>
  <c r="AK114" i="72"/>
  <c r="AK204" i="72" s="1"/>
  <c r="M204" i="72"/>
  <c r="M235" i="72" s="1"/>
  <c r="AN25" i="72"/>
  <c r="AJ103" i="72"/>
  <c r="AJ193" i="72" s="1"/>
  <c r="L193" i="72"/>
  <c r="L224" i="72" s="1"/>
  <c r="AJ99" i="72"/>
  <c r="AJ189" i="72" s="1"/>
  <c r="L189" i="72"/>
  <c r="AK119" i="72"/>
  <c r="AK209" i="72" s="1"/>
  <c r="M209" i="72"/>
  <c r="M240" i="72" s="1"/>
  <c r="N114" i="72"/>
  <c r="AO15" i="72"/>
  <c r="P14" i="72"/>
  <c r="AN16" i="72"/>
  <c r="P23" i="72"/>
  <c r="AN10" i="72"/>
  <c r="M113" i="72"/>
  <c r="AK101" i="72"/>
  <c r="AK191" i="72" s="1"/>
  <c r="M191" i="72"/>
  <c r="M222" i="72" s="1"/>
  <c r="AN27" i="72"/>
  <c r="P9" i="72"/>
  <c r="M104" i="72"/>
  <c r="M112" i="72"/>
  <c r="AO18" i="72"/>
  <c r="AM16" i="72"/>
  <c r="AJ98" i="72"/>
  <c r="AJ188" i="72" s="1"/>
  <c r="L188" i="72"/>
  <c r="L219" i="72" s="1"/>
  <c r="L222" i="72"/>
  <c r="K222" i="72"/>
  <c r="AJ117" i="72"/>
  <c r="AJ207" i="72" s="1"/>
  <c r="L207" i="72"/>
  <c r="L238" i="72" s="1"/>
  <c r="AN11" i="72"/>
  <c r="AM23" i="72"/>
  <c r="M221" i="72"/>
  <c r="Q28" i="72"/>
  <c r="M111" i="72"/>
  <c r="N157" i="60"/>
  <c r="N187" i="60" s="1"/>
  <c r="AE17" i="49" s="1"/>
  <c r="AN13" i="72"/>
  <c r="AP18" i="72"/>
  <c r="M115" i="72"/>
  <c r="M110" i="72"/>
  <c r="N163" i="60"/>
  <c r="N193" i="60" s="1"/>
  <c r="AE23" i="49" s="1"/>
  <c r="AJ115" i="72"/>
  <c r="AJ205" i="72" s="1"/>
  <c r="L205" i="72"/>
  <c r="L236" i="72" s="1"/>
  <c r="AJ106" i="72"/>
  <c r="AJ196" i="72" s="1"/>
  <c r="L196" i="72"/>
  <c r="L227" i="72" s="1"/>
  <c r="AM17" i="72"/>
  <c r="AK108" i="72"/>
  <c r="AK198" i="72" s="1"/>
  <c r="M198" i="72"/>
  <c r="M229" i="72" s="1"/>
  <c r="M284" i="44"/>
  <c r="AK118" i="72"/>
  <c r="AK208" i="72" s="1"/>
  <c r="M208" i="72"/>
  <c r="M239" i="72" s="1"/>
  <c r="AJ110" i="72"/>
  <c r="AJ200" i="72" s="1"/>
  <c r="L200" i="72"/>
  <c r="L231" i="72" s="1"/>
  <c r="P17" i="72"/>
  <c r="M106" i="72"/>
  <c r="AO21" i="72"/>
  <c r="AN22" i="72"/>
  <c r="AN29" i="72"/>
  <c r="AJ112" i="72"/>
  <c r="AJ202" i="72" s="1"/>
  <c r="L202" i="72"/>
  <c r="L233" i="72" s="1"/>
  <c r="L237" i="72"/>
  <c r="M107" i="72"/>
  <c r="M103" i="72"/>
  <c r="N105" i="72"/>
  <c r="N101" i="72"/>
  <c r="N108" i="72"/>
  <c r="AO24" i="72"/>
  <c r="AJ107" i="72"/>
  <c r="AJ197" i="72" s="1"/>
  <c r="L197" i="72"/>
  <c r="L228" i="72" s="1"/>
  <c r="AJ104" i="72"/>
  <c r="AJ194" i="72" s="1"/>
  <c r="L194" i="72"/>
  <c r="L225" i="72" s="1"/>
  <c r="N165" i="60"/>
  <c r="N195" i="60" s="1"/>
  <c r="AE25" i="49" s="1"/>
  <c r="AJ113" i="72"/>
  <c r="AJ203" i="72" s="1"/>
  <c r="L203" i="72"/>
  <c r="L234" i="72" s="1"/>
  <c r="AK116" i="72"/>
  <c r="AK206" i="72" s="1"/>
  <c r="M206" i="72"/>
  <c r="M237" i="72" s="1"/>
  <c r="L240" i="72"/>
  <c r="O198" i="44"/>
  <c r="O205" i="44"/>
  <c r="O103" i="44"/>
  <c r="O88" i="44"/>
  <c r="O252" i="44"/>
  <c r="O223" i="44"/>
  <c r="O181" i="44"/>
  <c r="O91" i="44"/>
  <c r="N41" i="54"/>
  <c r="O11" i="54"/>
  <c r="AM71" i="72" s="1"/>
  <c r="O268" i="44"/>
  <c r="O95" i="60" s="1"/>
  <c r="O125" i="60" s="1"/>
  <c r="P13" i="47"/>
  <c r="P44" i="47" s="1"/>
  <c r="P41" i="72" s="1"/>
  <c r="AN41" i="72" s="1"/>
  <c r="P45" i="44"/>
  <c r="P73" i="44" s="1"/>
  <c r="AH12" i="44"/>
  <c r="Q11" i="72" s="1"/>
  <c r="O133" i="44"/>
  <c r="O193" i="44"/>
  <c r="O163" i="44"/>
  <c r="O241" i="44"/>
  <c r="O208" i="44"/>
  <c r="O148" i="44"/>
  <c r="O271" i="44"/>
  <c r="O98" i="60" s="1"/>
  <c r="O128" i="60" s="1"/>
  <c r="O237" i="44"/>
  <c r="Q140" i="44"/>
  <c r="O174" i="44"/>
  <c r="Q23" i="47"/>
  <c r="Q54" i="47" s="1"/>
  <c r="Q51" i="72" s="1"/>
  <c r="AO51" i="72" s="1"/>
  <c r="P27" i="47"/>
  <c r="P58" i="47" s="1"/>
  <c r="P55" i="72" s="1"/>
  <c r="AN55" i="72" s="1"/>
  <c r="P29" i="47"/>
  <c r="P60" i="47" s="1"/>
  <c r="P57" i="72" s="1"/>
  <c r="AN57" i="72" s="1"/>
  <c r="Q30" i="47"/>
  <c r="Q61" i="47" s="1"/>
  <c r="Q58" i="72" s="1"/>
  <c r="AO58" i="72" s="1"/>
  <c r="Q26" i="47"/>
  <c r="Q57" i="47" s="1"/>
  <c r="Q54" i="72" s="1"/>
  <c r="AO54" i="72" s="1"/>
  <c r="R20" i="47"/>
  <c r="R51" i="47" s="1"/>
  <c r="R48" i="72" s="1"/>
  <c r="AP48" i="72" s="1"/>
  <c r="P24" i="47"/>
  <c r="P55" i="47" s="1"/>
  <c r="P52" i="72" s="1"/>
  <c r="AN52" i="72" s="1"/>
  <c r="N79" i="60"/>
  <c r="N109" i="60" s="1"/>
  <c r="P11" i="47"/>
  <c r="P42" i="47" s="1"/>
  <c r="P39" i="72" s="1"/>
  <c r="AN39" i="72" s="1"/>
  <c r="O226" i="44"/>
  <c r="P25" i="47"/>
  <c r="P56" i="47" s="1"/>
  <c r="P53" i="72" s="1"/>
  <c r="AN53" i="72" s="1"/>
  <c r="Q17" i="47"/>
  <c r="Q48" i="47" s="1"/>
  <c r="Q45" i="72" s="1"/>
  <c r="AO45" i="72" s="1"/>
  <c r="P16" i="47"/>
  <c r="P47" i="47" s="1"/>
  <c r="P44" i="72" s="1"/>
  <c r="AN44" i="72" s="1"/>
  <c r="P10" i="47"/>
  <c r="P41" i="47" s="1"/>
  <c r="P38" i="72" s="1"/>
  <c r="AN38" i="72" s="1"/>
  <c r="P18" i="47"/>
  <c r="P49" i="47" s="1"/>
  <c r="P46" i="72" s="1"/>
  <c r="AN46" i="72" s="1"/>
  <c r="Q15" i="47"/>
  <c r="Q46" i="47" s="1"/>
  <c r="Q43" i="72" s="1"/>
  <c r="AO43" i="72" s="1"/>
  <c r="O142" i="44"/>
  <c r="P19" i="47"/>
  <c r="P50" i="47" s="1"/>
  <c r="P47" i="72" s="1"/>
  <c r="AN47" i="72" s="1"/>
  <c r="O211" i="44"/>
  <c r="N40" i="54"/>
  <c r="O10" i="54"/>
  <c r="AM70" i="72" s="1"/>
  <c r="P225" i="44"/>
  <c r="P12" i="47"/>
  <c r="P43" i="47" s="1"/>
  <c r="P40" i="72" s="1"/>
  <c r="AN40" i="72" s="1"/>
  <c r="AH11" i="44"/>
  <c r="P44" i="44"/>
  <c r="P252" i="44" s="1"/>
  <c r="P31" i="47"/>
  <c r="P62" i="47" s="1"/>
  <c r="P59" i="72" s="1"/>
  <c r="AN59" i="72" s="1"/>
  <c r="P63" i="44"/>
  <c r="AH30" i="44"/>
  <c r="Q29" i="72" s="1"/>
  <c r="N50" i="54"/>
  <c r="O20" i="54"/>
  <c r="AM80" i="72" s="1"/>
  <c r="O121" i="44"/>
  <c r="O118" i="44"/>
  <c r="O26" i="54"/>
  <c r="AM86" i="72" s="1"/>
  <c r="N56" i="54"/>
  <c r="O178" i="44"/>
  <c r="O238" i="44"/>
  <c r="O162" i="44"/>
  <c r="O232" i="44"/>
  <c r="O172" i="44"/>
  <c r="O151" i="44"/>
  <c r="P28" i="47"/>
  <c r="P59" i="47" s="1"/>
  <c r="P56" i="72" s="1"/>
  <c r="AN56" i="72" s="1"/>
  <c r="AH27" i="44"/>
  <c r="P60" i="44"/>
  <c r="P22" i="47"/>
  <c r="P53" i="47" s="1"/>
  <c r="P50" i="72" s="1"/>
  <c r="AN50" i="72" s="1"/>
  <c r="P54" i="44"/>
  <c r="AH21" i="44"/>
  <c r="O29" i="54"/>
  <c r="AM89" i="72" s="1"/>
  <c r="N59" i="54"/>
  <c r="O202" i="44"/>
  <c r="O222" i="44"/>
  <c r="O192" i="44"/>
  <c r="O102" i="44"/>
  <c r="O132" i="44"/>
  <c r="O112" i="44"/>
  <c r="O177" i="44"/>
  <c r="O117" i="44"/>
  <c r="P137" i="44"/>
  <c r="O139" i="44"/>
  <c r="O190" i="44"/>
  <c r="O191" i="44"/>
  <c r="P165" i="44"/>
  <c r="O114" i="44"/>
  <c r="Q230" i="44"/>
  <c r="O130" i="44"/>
  <c r="P105" i="44"/>
  <c r="P135" i="44"/>
  <c r="P176" i="44"/>
  <c r="O108" i="44"/>
  <c r="O179" i="44"/>
  <c r="P116" i="44"/>
  <c r="P240" i="44"/>
  <c r="P206" i="44"/>
  <c r="O115" i="44"/>
  <c r="O196" i="44"/>
  <c r="O101" i="44"/>
  <c r="O220" i="44"/>
  <c r="P180" i="44"/>
  <c r="O221" i="44"/>
  <c r="P227" i="44"/>
  <c r="P203" i="44"/>
  <c r="O160" i="44"/>
  <c r="O239" i="44"/>
  <c r="O167" i="60" s="1"/>
  <c r="O197" i="60" s="1"/>
  <c r="AF27" i="49" s="1"/>
  <c r="O235" i="44"/>
  <c r="P236" i="44"/>
  <c r="L79" i="47"/>
  <c r="L48" i="49"/>
  <c r="AJ19" i="44"/>
  <c r="R52" i="44"/>
  <c r="L90" i="47"/>
  <c r="L59" i="49"/>
  <c r="M89" i="47"/>
  <c r="M58" i="49"/>
  <c r="N52" i="54"/>
  <c r="O22" i="54"/>
  <c r="AM82" i="72" s="1"/>
  <c r="O71" i="44"/>
  <c r="O85" i="44"/>
  <c r="Q200" i="44"/>
  <c r="P210" i="44"/>
  <c r="O16" i="54"/>
  <c r="AM76" i="72" s="1"/>
  <c r="N46" i="54"/>
  <c r="L73" i="47"/>
  <c r="L42" i="49"/>
  <c r="N47" i="54"/>
  <c r="O17" i="54"/>
  <c r="AM77" i="72" s="1"/>
  <c r="O161" i="44"/>
  <c r="L91" i="47"/>
  <c r="L60" i="49"/>
  <c r="L84" i="47"/>
  <c r="L53" i="49"/>
  <c r="O149" i="44"/>
  <c r="O144" i="44"/>
  <c r="L81" i="47"/>
  <c r="L50" i="49"/>
  <c r="O207" i="44"/>
  <c r="O131" i="44"/>
  <c r="L71" i="47"/>
  <c r="L40" i="49"/>
  <c r="O27" i="54"/>
  <c r="AM87" i="72" s="1"/>
  <c r="N57" i="54"/>
  <c r="O70" i="44"/>
  <c r="O84" i="44"/>
  <c r="L85" i="47"/>
  <c r="L54" i="49"/>
  <c r="O78" i="44"/>
  <c r="L76" i="47"/>
  <c r="L45" i="49"/>
  <c r="L87" i="47"/>
  <c r="L56" i="49"/>
  <c r="O199" i="44"/>
  <c r="P150" i="44"/>
  <c r="P28" i="54"/>
  <c r="AN88" i="72" s="1"/>
  <c r="O58" i="54"/>
  <c r="O114" i="60"/>
  <c r="P257" i="44"/>
  <c r="O97" i="60"/>
  <c r="O127" i="60" s="1"/>
  <c r="P270" i="44"/>
  <c r="O75" i="44"/>
  <c r="O72" i="44"/>
  <c r="P167" i="44"/>
  <c r="P197" i="44"/>
  <c r="N96" i="60"/>
  <c r="N126" i="60" s="1"/>
  <c r="O269" i="44"/>
  <c r="Q170" i="44"/>
  <c r="AI14" i="44"/>
  <c r="Q47" i="44"/>
  <c r="Q18" i="54"/>
  <c r="AO78" i="72" s="1"/>
  <c r="P48" i="54"/>
  <c r="O79" i="60"/>
  <c r="O109" i="60" s="1"/>
  <c r="N85" i="60"/>
  <c r="N115" i="60" s="1"/>
  <c r="O258" i="44"/>
  <c r="N94" i="60"/>
  <c r="N124" i="60" s="1"/>
  <c r="O267" i="44"/>
  <c r="O89" i="44"/>
  <c r="O109" i="44"/>
  <c r="O106" i="44"/>
  <c r="N91" i="60"/>
  <c r="N121" i="60" s="1"/>
  <c r="O264" i="44"/>
  <c r="O80" i="44"/>
  <c r="O136" i="44"/>
  <c r="O43" i="54"/>
  <c r="P13" i="54"/>
  <c r="AN73" i="72" s="1"/>
  <c r="O169" i="44"/>
  <c r="P43" i="44"/>
  <c r="AH10" i="44"/>
  <c r="N89" i="60"/>
  <c r="N119" i="60" s="1"/>
  <c r="O262" i="44"/>
  <c r="P195" i="44"/>
  <c r="Q110" i="44"/>
  <c r="O166" i="44"/>
  <c r="Q58" i="44"/>
  <c r="Q146" i="44" s="1"/>
  <c r="AI25" i="44"/>
  <c r="R24" i="72" s="1"/>
  <c r="P15" i="54"/>
  <c r="AN75" i="72" s="1"/>
  <c r="O45" i="54"/>
  <c r="P260" i="44"/>
  <c r="O87" i="60"/>
  <c r="O117" i="60" s="1"/>
  <c r="O14" i="54"/>
  <c r="AM74" i="72" s="1"/>
  <c r="N44" i="54"/>
  <c r="AH15" i="44"/>
  <c r="P48" i="44"/>
  <c r="O168" i="44"/>
  <c r="N92" i="60"/>
  <c r="N122" i="60" s="1"/>
  <c r="O265" i="44"/>
  <c r="O175" i="44"/>
  <c r="P42" i="44"/>
  <c r="AH9" i="44"/>
  <c r="Q8" i="72" s="1"/>
  <c r="O229" i="44"/>
  <c r="AH26" i="44"/>
  <c r="Q25" i="72" s="1"/>
  <c r="P59" i="44"/>
  <c r="P147" i="44" s="1"/>
  <c r="N82" i="60"/>
  <c r="N112" i="60" s="1"/>
  <c r="O255" i="44"/>
  <c r="L88" i="47"/>
  <c r="L57" i="49"/>
  <c r="P107" i="44"/>
  <c r="N53" i="54"/>
  <c r="O23" i="54"/>
  <c r="AM83" i="72" s="1"/>
  <c r="L86" i="47"/>
  <c r="L55" i="49"/>
  <c r="O9" i="54"/>
  <c r="AM69" i="72" s="1"/>
  <c r="N39" i="54"/>
  <c r="AI16" i="44"/>
  <c r="Q49" i="44"/>
  <c r="M61" i="49"/>
  <c r="L77" i="47"/>
  <c r="L46" i="49"/>
  <c r="O76" i="44"/>
  <c r="N83" i="60"/>
  <c r="N113" i="60" s="1"/>
  <c r="O256" i="44"/>
  <c r="O204" i="44"/>
  <c r="O51" i="54"/>
  <c r="P21" i="54"/>
  <c r="AN81" i="72" s="1"/>
  <c r="Q62" i="44"/>
  <c r="AI29" i="44"/>
  <c r="R28" i="72" s="1"/>
  <c r="L78" i="47"/>
  <c r="L47" i="49"/>
  <c r="N78" i="60"/>
  <c r="N108" i="60" s="1"/>
  <c r="O251" i="44"/>
  <c r="O228" i="44"/>
  <c r="O86" i="44"/>
  <c r="P57" i="44"/>
  <c r="AH24" i="44"/>
  <c r="O54" i="54"/>
  <c r="P24" i="54"/>
  <c r="AN84" i="72" s="1"/>
  <c r="P51" i="44"/>
  <c r="AH18" i="44"/>
  <c r="O234" i="44"/>
  <c r="O90" i="44"/>
  <c r="P56" i="44"/>
  <c r="AH23" i="44"/>
  <c r="O119" i="44"/>
  <c r="M74" i="47"/>
  <c r="M43" i="49"/>
  <c r="AH28" i="44"/>
  <c r="Q27" i="72" s="1"/>
  <c r="P61" i="44"/>
  <c r="L72" i="47"/>
  <c r="L41" i="49"/>
  <c r="Q55" i="44"/>
  <c r="Q113" i="44" s="1"/>
  <c r="AI22" i="44"/>
  <c r="R21" i="72" s="1"/>
  <c r="P233" i="44"/>
  <c r="N90" i="60"/>
  <c r="N120" i="60" s="1"/>
  <c r="O263" i="44"/>
  <c r="O145" i="44"/>
  <c r="P173" i="44"/>
  <c r="O138" i="44"/>
  <c r="O87" i="44"/>
  <c r="P143" i="44"/>
  <c r="O82" i="44"/>
  <c r="N86" i="60"/>
  <c r="N116" i="60" s="1"/>
  <c r="O259" i="44"/>
  <c r="P50" i="44"/>
  <c r="AH17" i="44"/>
  <c r="Q16" i="72" s="1"/>
  <c r="O80" i="60"/>
  <c r="O110" i="60" s="1"/>
  <c r="O77" i="44"/>
  <c r="L83" i="47"/>
  <c r="L52" i="49"/>
  <c r="N55" i="54"/>
  <c r="O25" i="54"/>
  <c r="AM85" i="72" s="1"/>
  <c r="N77" i="60"/>
  <c r="N107" i="60" s="1"/>
  <c r="O250" i="44"/>
  <c r="P83" i="44"/>
  <c r="P266" i="44"/>
  <c r="O93" i="60"/>
  <c r="O123" i="60" s="1"/>
  <c r="O79" i="44"/>
  <c r="L80" i="47"/>
  <c r="L49" i="49"/>
  <c r="N38" i="54"/>
  <c r="O8" i="54"/>
  <c r="AM68" i="72" s="1"/>
  <c r="O154" i="60" l="1"/>
  <c r="O184" i="60" s="1"/>
  <c r="AF14" i="49" s="1"/>
  <c r="P198" i="44"/>
  <c r="O162" i="60"/>
  <c r="O192" i="60" s="1"/>
  <c r="AF22" i="49" s="1"/>
  <c r="AK117" i="72"/>
  <c r="AK207" i="72" s="1"/>
  <c r="O290" i="44"/>
  <c r="N119" i="72"/>
  <c r="P205" i="44"/>
  <c r="M238" i="72"/>
  <c r="O149" i="60"/>
  <c r="O179" i="60" s="1"/>
  <c r="AF9" i="49" s="1"/>
  <c r="O165" i="60"/>
  <c r="O195" i="60" s="1"/>
  <c r="AF25" i="49" s="1"/>
  <c r="O166" i="60"/>
  <c r="O196" i="60" s="1"/>
  <c r="O156" i="60"/>
  <c r="O186" i="60" s="1"/>
  <c r="AF16" i="49" s="1"/>
  <c r="P168" i="60"/>
  <c r="P198" i="60" s="1"/>
  <c r="AG28" i="49" s="1"/>
  <c r="N113" i="72"/>
  <c r="AN17" i="72"/>
  <c r="AN14" i="72"/>
  <c r="AO11" i="72"/>
  <c r="N106" i="72"/>
  <c r="Q20" i="72"/>
  <c r="Q23" i="72"/>
  <c r="Q14" i="72"/>
  <c r="O148" i="60"/>
  <c r="O178" i="60" s="1"/>
  <c r="AF8" i="49" s="1"/>
  <c r="O169" i="60"/>
  <c r="O199" i="60" s="1"/>
  <c r="AF29" i="49" s="1"/>
  <c r="AL114" i="72"/>
  <c r="AL204" i="72" s="1"/>
  <c r="N204" i="72"/>
  <c r="N235" i="72" s="1"/>
  <c r="N111" i="72"/>
  <c r="R15" i="72"/>
  <c r="O118" i="72"/>
  <c r="AO13" i="72"/>
  <c r="P153" i="60"/>
  <c r="P183" i="60" s="1"/>
  <c r="AG13" i="49" s="1"/>
  <c r="S18" i="72"/>
  <c r="P88" i="44"/>
  <c r="AL108" i="72"/>
  <c r="AL198" i="72" s="1"/>
  <c r="N198" i="72"/>
  <c r="N229" i="72" s="1"/>
  <c r="N107" i="72"/>
  <c r="N103" i="72"/>
  <c r="P164" i="60"/>
  <c r="P194" i="60" s="1"/>
  <c r="AG24" i="49" s="1"/>
  <c r="AK111" i="72"/>
  <c r="AK201" i="72" s="1"/>
  <c r="M201" i="72"/>
  <c r="M232" i="72" s="1"/>
  <c r="N104" i="72"/>
  <c r="AK112" i="72"/>
  <c r="AK202" i="72" s="1"/>
  <c r="M202" i="72"/>
  <c r="M233" i="72" s="1"/>
  <c r="AK113" i="72"/>
  <c r="AK203" i="72" s="1"/>
  <c r="M203" i="72"/>
  <c r="M234" i="72" s="1"/>
  <c r="AK99" i="72"/>
  <c r="AK189" i="72" s="1"/>
  <c r="M189" i="72"/>
  <c r="M220" i="72" s="1"/>
  <c r="AK110" i="72"/>
  <c r="AK200" i="72" s="1"/>
  <c r="M200" i="72"/>
  <c r="M231" i="72" s="1"/>
  <c r="AK104" i="72"/>
  <c r="AK194" i="72" s="1"/>
  <c r="M194" i="72"/>
  <c r="M225" i="72" s="1"/>
  <c r="L220" i="72"/>
  <c r="AN20" i="72"/>
  <c r="AL101" i="72"/>
  <c r="AL191" i="72" s="1"/>
  <c r="N191" i="72"/>
  <c r="N222" i="72" s="1"/>
  <c r="N284" i="44"/>
  <c r="AO25" i="72"/>
  <c r="N112" i="72"/>
  <c r="AO29" i="72"/>
  <c r="AL116" i="72"/>
  <c r="AL206" i="72" s="1"/>
  <c r="N206" i="72"/>
  <c r="N237" i="72" s="1"/>
  <c r="Q158" i="60"/>
  <c r="Q188" i="60" s="1"/>
  <c r="AH18" i="49" s="1"/>
  <c r="Q26" i="72"/>
  <c r="N99" i="72"/>
  <c r="O108" i="72"/>
  <c r="AL105" i="72"/>
  <c r="AL195" i="72" s="1"/>
  <c r="N195" i="72"/>
  <c r="N226" i="72" s="1"/>
  <c r="AK115" i="72"/>
  <c r="AK205" i="72" s="1"/>
  <c r="M205" i="72"/>
  <c r="M236" i="72" s="1"/>
  <c r="AO28" i="72"/>
  <c r="P155" i="60"/>
  <c r="P185" i="60" s="1"/>
  <c r="AG15" i="49" s="1"/>
  <c r="N98" i="72"/>
  <c r="O105" i="72"/>
  <c r="Q9" i="72"/>
  <c r="R13" i="72"/>
  <c r="AL118" i="72"/>
  <c r="AL208" i="72" s="1"/>
  <c r="N208" i="72"/>
  <c r="N239" i="72" s="1"/>
  <c r="AP28" i="72"/>
  <c r="AO8" i="72"/>
  <c r="O150" i="60"/>
  <c r="O180" i="60" s="1"/>
  <c r="AK103" i="72"/>
  <c r="AK193" i="72" s="1"/>
  <c r="M193" i="72"/>
  <c r="M224" i="72" s="1"/>
  <c r="AN23" i="72"/>
  <c r="AP24" i="72"/>
  <c r="AN9" i="72"/>
  <c r="AK98" i="72"/>
  <c r="AK188" i="72" s="1"/>
  <c r="M188" i="72"/>
  <c r="M219" i="72" s="1"/>
  <c r="AL119" i="72"/>
  <c r="AL209" i="72" s="1"/>
  <c r="N209" i="72"/>
  <c r="N240" i="72" s="1"/>
  <c r="Q22" i="72"/>
  <c r="N110" i="72"/>
  <c r="Q17" i="72"/>
  <c r="N115" i="72"/>
  <c r="O157" i="60"/>
  <c r="O187" i="60" s="1"/>
  <c r="AF17" i="49" s="1"/>
  <c r="O160" i="60"/>
  <c r="O190" i="60" s="1"/>
  <c r="AF20" i="49" s="1"/>
  <c r="Q10" i="72"/>
  <c r="AK107" i="72"/>
  <c r="AK197" i="72" s="1"/>
  <c r="M197" i="72"/>
  <c r="AK106" i="72"/>
  <c r="AK196" i="72" s="1"/>
  <c r="M196" i="72"/>
  <c r="M227" i="72" s="1"/>
  <c r="O114" i="72"/>
  <c r="AP21" i="72"/>
  <c r="AO16" i="72"/>
  <c r="AO27" i="72"/>
  <c r="N117" i="72"/>
  <c r="P161" i="60"/>
  <c r="P191" i="60" s="1"/>
  <c r="AG21" i="49" s="1"/>
  <c r="N100" i="72"/>
  <c r="O151" i="60"/>
  <c r="O181" i="60" s="1"/>
  <c r="AF11" i="49" s="1"/>
  <c r="O163" i="60"/>
  <c r="O193" i="60" s="1"/>
  <c r="AF23" i="49" s="1"/>
  <c r="AN26" i="72"/>
  <c r="R140" i="44"/>
  <c r="P253" i="44"/>
  <c r="P80" i="60" s="1"/>
  <c r="P110" i="60" s="1"/>
  <c r="P193" i="44"/>
  <c r="P91" i="44"/>
  <c r="Q165" i="44"/>
  <c r="P163" i="44"/>
  <c r="P222" i="44"/>
  <c r="P220" i="44"/>
  <c r="P271" i="44"/>
  <c r="P98" i="60" s="1"/>
  <c r="P128" i="60" s="1"/>
  <c r="Q13" i="47"/>
  <c r="Q44" i="47" s="1"/>
  <c r="Q41" i="72" s="1"/>
  <c r="AO41" i="72" s="1"/>
  <c r="AI12" i="44"/>
  <c r="R11" i="72" s="1"/>
  <c r="Q45" i="44"/>
  <c r="Q73" i="44" s="1"/>
  <c r="P133" i="44"/>
  <c r="P223" i="44"/>
  <c r="P103" i="44"/>
  <c r="P11" i="54"/>
  <c r="AN71" i="72" s="1"/>
  <c r="O41" i="54"/>
  <c r="P139" i="44"/>
  <c r="P211" i="44"/>
  <c r="P151" i="44"/>
  <c r="P202" i="44"/>
  <c r="P226" i="44"/>
  <c r="P112" i="44"/>
  <c r="Q18" i="47"/>
  <c r="Q49" i="47" s="1"/>
  <c r="Q46" i="72" s="1"/>
  <c r="AO46" i="72" s="1"/>
  <c r="Q10" i="47"/>
  <c r="Q41" i="47" s="1"/>
  <c r="Q38" i="72" s="1"/>
  <c r="AO38" i="72" s="1"/>
  <c r="Q11" i="47"/>
  <c r="Q42" i="47" s="1"/>
  <c r="Q39" i="72" s="1"/>
  <c r="AO39" i="72" s="1"/>
  <c r="S20" i="47"/>
  <c r="S51" i="47" s="1"/>
  <c r="S48" i="72" s="1"/>
  <c r="AQ48" i="72" s="1"/>
  <c r="R15" i="47"/>
  <c r="R46" i="47" s="1"/>
  <c r="R43" i="72" s="1"/>
  <c r="AP43" i="72" s="1"/>
  <c r="Q29" i="47"/>
  <c r="Q60" i="47" s="1"/>
  <c r="Q57" i="72" s="1"/>
  <c r="AO57" i="72" s="1"/>
  <c r="R30" i="47"/>
  <c r="R61" i="47" s="1"/>
  <c r="R58" i="72" s="1"/>
  <c r="AP58" i="72" s="1"/>
  <c r="Q27" i="47"/>
  <c r="Q58" i="47" s="1"/>
  <c r="Q55" i="72" s="1"/>
  <c r="AO55" i="72" s="1"/>
  <c r="Q180" i="44"/>
  <c r="R26" i="47"/>
  <c r="R57" i="47" s="1"/>
  <c r="R54" i="72" s="1"/>
  <c r="AP54" i="72" s="1"/>
  <c r="Q25" i="47"/>
  <c r="Q56" i="47" s="1"/>
  <c r="Q53" i="72" s="1"/>
  <c r="AO53" i="72" s="1"/>
  <c r="Q19" i="47"/>
  <c r="Q50" i="47" s="1"/>
  <c r="Q47" i="72" s="1"/>
  <c r="AO47" i="72" s="1"/>
  <c r="R23" i="47"/>
  <c r="R54" i="47" s="1"/>
  <c r="R51" i="72" s="1"/>
  <c r="AP51" i="72" s="1"/>
  <c r="Q16" i="47"/>
  <c r="Q47" i="47" s="1"/>
  <c r="Q44" i="72" s="1"/>
  <c r="AO44" i="72" s="1"/>
  <c r="P132" i="44"/>
  <c r="P172" i="44"/>
  <c r="P121" i="44"/>
  <c r="Q24" i="47"/>
  <c r="Q55" i="47" s="1"/>
  <c r="Q52" i="72" s="1"/>
  <c r="AO52" i="72" s="1"/>
  <c r="R17" i="47"/>
  <c r="R48" i="47" s="1"/>
  <c r="R45" i="72" s="1"/>
  <c r="AP45" i="72" s="1"/>
  <c r="P192" i="44"/>
  <c r="P150" i="60" s="1"/>
  <c r="P180" i="60" s="1"/>
  <c r="AG10" i="49" s="1"/>
  <c r="Q137" i="44"/>
  <c r="P238" i="44"/>
  <c r="P268" i="44"/>
  <c r="P95" i="60" s="1"/>
  <c r="P125" i="60" s="1"/>
  <c r="P118" i="44"/>
  <c r="Q31" i="47"/>
  <c r="Q62" i="47" s="1"/>
  <c r="Q59" i="72" s="1"/>
  <c r="AO59" i="72" s="1"/>
  <c r="Q63" i="44"/>
  <c r="AI30" i="44"/>
  <c r="P102" i="44"/>
  <c r="P162" i="44"/>
  <c r="Q12" i="47"/>
  <c r="Q43" i="47" s="1"/>
  <c r="Q40" i="72" s="1"/>
  <c r="AO40" i="72" s="1"/>
  <c r="Q44" i="44"/>
  <c r="Q252" i="44" s="1"/>
  <c r="AI11" i="44"/>
  <c r="O59" i="54"/>
  <c r="P29" i="54"/>
  <c r="AN89" i="72" s="1"/>
  <c r="Q22" i="47"/>
  <c r="Q53" i="47" s="1"/>
  <c r="Q50" i="72" s="1"/>
  <c r="AO50" i="72" s="1"/>
  <c r="Q54" i="44"/>
  <c r="AI21" i="44"/>
  <c r="R20" i="72" s="1"/>
  <c r="O40" i="54"/>
  <c r="P10" i="54"/>
  <c r="AN70" i="72" s="1"/>
  <c r="P232" i="44"/>
  <c r="P142" i="44"/>
  <c r="P26" i="54"/>
  <c r="AN86" i="72" s="1"/>
  <c r="O56" i="54"/>
  <c r="P181" i="44"/>
  <c r="Q28" i="47"/>
  <c r="Q59" i="47" s="1"/>
  <c r="Q56" i="72" s="1"/>
  <c r="AO56" i="72" s="1"/>
  <c r="AI27" i="44"/>
  <c r="Q60" i="44"/>
  <c r="Q88" i="44" s="1"/>
  <c r="P178" i="44"/>
  <c r="P208" i="44"/>
  <c r="O50" i="54"/>
  <c r="P20" i="54"/>
  <c r="AN80" i="72" s="1"/>
  <c r="P241" i="44"/>
  <c r="P148" i="44"/>
  <c r="P179" i="44"/>
  <c r="P114" i="44"/>
  <c r="Q206" i="44"/>
  <c r="P101" i="44"/>
  <c r="R110" i="44"/>
  <c r="R170" i="44"/>
  <c r="P196" i="44"/>
  <c r="P229" i="44"/>
  <c r="Q173" i="44"/>
  <c r="Q116" i="44"/>
  <c r="Q176" i="44"/>
  <c r="R200" i="44"/>
  <c r="P177" i="44"/>
  <c r="R230" i="44"/>
  <c r="P160" i="44"/>
  <c r="P166" i="44"/>
  <c r="P138" i="44"/>
  <c r="P169" i="44"/>
  <c r="P149" i="44"/>
  <c r="Q195" i="44"/>
  <c r="P168" i="44"/>
  <c r="P221" i="44"/>
  <c r="P117" i="44"/>
  <c r="P228" i="44"/>
  <c r="P156" i="60" s="1"/>
  <c r="P186" i="60" s="1"/>
  <c r="AG16" i="49" s="1"/>
  <c r="P109" i="44"/>
  <c r="P145" i="44"/>
  <c r="P130" i="44"/>
  <c r="P161" i="44"/>
  <c r="P77" i="44"/>
  <c r="Q135" i="44"/>
  <c r="O77" i="60"/>
  <c r="O107" i="60" s="1"/>
  <c r="P250" i="44"/>
  <c r="AI17" i="44"/>
  <c r="R16" i="72" s="1"/>
  <c r="Q50" i="44"/>
  <c r="Q198" i="44" s="1"/>
  <c r="Q143" i="44"/>
  <c r="O94" i="60"/>
  <c r="O124" i="60" s="1"/>
  <c r="P267" i="44"/>
  <c r="Q203" i="44"/>
  <c r="Q167" i="44"/>
  <c r="P70" i="44"/>
  <c r="P16" i="54"/>
  <c r="AN76" i="72" s="1"/>
  <c r="O46" i="54"/>
  <c r="Q225" i="44"/>
  <c r="Q15" i="54"/>
  <c r="AO75" i="72" s="1"/>
  <c r="P45" i="54"/>
  <c r="Q21" i="54"/>
  <c r="AO81" i="72" s="1"/>
  <c r="P51" i="54"/>
  <c r="AI10" i="44"/>
  <c r="Q43" i="44"/>
  <c r="M86" i="47"/>
  <c r="M55" i="49"/>
  <c r="AK19" i="44"/>
  <c r="S52" i="44"/>
  <c r="P8" i="54"/>
  <c r="AN68" i="72" s="1"/>
  <c r="O38" i="54"/>
  <c r="AI18" i="44"/>
  <c r="R17" i="72" s="1"/>
  <c r="Q51" i="44"/>
  <c r="P175" i="44"/>
  <c r="M78" i="47"/>
  <c r="M47" i="49"/>
  <c r="P72" i="44"/>
  <c r="P190" i="44"/>
  <c r="Q227" i="44"/>
  <c r="M87" i="47"/>
  <c r="M56" i="49"/>
  <c r="Q120" i="44"/>
  <c r="AI28" i="44"/>
  <c r="R27" i="72" s="1"/>
  <c r="Q61" i="44"/>
  <c r="M81" i="47"/>
  <c r="M50" i="49"/>
  <c r="P86" i="44"/>
  <c r="O55" i="54"/>
  <c r="P25" i="54"/>
  <c r="AN85" i="72" s="1"/>
  <c r="P87" i="44"/>
  <c r="P119" i="44"/>
  <c r="M80" i="47"/>
  <c r="M49" i="49"/>
  <c r="P108" i="44"/>
  <c r="O92" i="60"/>
  <c r="O122" i="60" s="1"/>
  <c r="P265" i="44"/>
  <c r="M79" i="47"/>
  <c r="M48" i="49"/>
  <c r="M73" i="47"/>
  <c r="M42" i="49"/>
  <c r="Q210" i="44"/>
  <c r="AI24" i="44"/>
  <c r="Q57" i="44"/>
  <c r="Q205" i="44" s="1"/>
  <c r="O83" i="60"/>
  <c r="O113" i="60" s="1"/>
  <c r="P256" i="44"/>
  <c r="Q253" i="44"/>
  <c r="P82" i="44"/>
  <c r="M72" i="47"/>
  <c r="M41" i="49"/>
  <c r="O39" i="54"/>
  <c r="P9" i="54"/>
  <c r="AN69" i="72" s="1"/>
  <c r="Q233" i="44"/>
  <c r="Q56" i="44"/>
  <c r="AI23" i="44"/>
  <c r="O82" i="60"/>
  <c r="O112" i="60" s="1"/>
  <c r="P255" i="44"/>
  <c r="P87" i="60"/>
  <c r="P117" i="60" s="1"/>
  <c r="Q260" i="44"/>
  <c r="P239" i="44"/>
  <c r="O96" i="60"/>
  <c r="O126" i="60" s="1"/>
  <c r="P269" i="44"/>
  <c r="O47" i="54"/>
  <c r="P17" i="54"/>
  <c r="P100" i="44"/>
  <c r="M90" i="47"/>
  <c r="M59" i="49"/>
  <c r="P75" i="44"/>
  <c r="P235" i="44"/>
  <c r="P163" i="60" s="1"/>
  <c r="P193" i="60" s="1"/>
  <c r="AG23" i="49" s="1"/>
  <c r="Q236" i="44"/>
  <c r="P204" i="44"/>
  <c r="R58" i="44"/>
  <c r="R146" i="44" s="1"/>
  <c r="AJ25" i="44"/>
  <c r="S24" i="72" s="1"/>
  <c r="O91" i="60"/>
  <c r="O121" i="60" s="1"/>
  <c r="P264" i="44"/>
  <c r="P97" i="60"/>
  <c r="P127" i="60" s="1"/>
  <c r="Q270" i="44"/>
  <c r="P27" i="54"/>
  <c r="AN87" i="72" s="1"/>
  <c r="O57" i="54"/>
  <c r="O86" i="60"/>
  <c r="O116" i="60" s="1"/>
  <c r="P259" i="44"/>
  <c r="N84" i="47"/>
  <c r="O53" i="54"/>
  <c r="P23" i="54"/>
  <c r="AN83" i="72" s="1"/>
  <c r="O89" i="60"/>
  <c r="O119" i="60" s="1"/>
  <c r="P262" i="44"/>
  <c r="O85" i="60"/>
  <c r="O115" i="60" s="1"/>
  <c r="P258" i="44"/>
  <c r="Q197" i="44"/>
  <c r="Q155" i="60" s="1"/>
  <c r="Q185" i="60" s="1"/>
  <c r="AH15" i="49" s="1"/>
  <c r="P84" i="44"/>
  <c r="M85" i="47"/>
  <c r="M54" i="49"/>
  <c r="P85" i="44"/>
  <c r="N89" i="47"/>
  <c r="N58" i="49"/>
  <c r="P209" i="44"/>
  <c r="P54" i="54"/>
  <c r="Q24" i="54"/>
  <c r="AO84" i="72" s="1"/>
  <c r="O78" i="60"/>
  <c r="O108" i="60" s="1"/>
  <c r="P251" i="44"/>
  <c r="Q48" i="44"/>
  <c r="AI15" i="44"/>
  <c r="R14" i="72" s="1"/>
  <c r="N61" i="49"/>
  <c r="Q150" i="44"/>
  <c r="Q105" i="44"/>
  <c r="M83" i="47"/>
  <c r="M52" i="49"/>
  <c r="P191" i="44"/>
  <c r="Q240" i="44"/>
  <c r="M76" i="47"/>
  <c r="M45" i="49"/>
  <c r="P144" i="44"/>
  <c r="N74" i="47"/>
  <c r="N43" i="49"/>
  <c r="P71" i="44"/>
  <c r="P174" i="44"/>
  <c r="M91" i="47"/>
  <c r="M60" i="49"/>
  <c r="AI26" i="44"/>
  <c r="R25" i="72" s="1"/>
  <c r="Q59" i="44"/>
  <c r="P79" i="44"/>
  <c r="R55" i="44"/>
  <c r="R113" i="44" s="1"/>
  <c r="AJ22" i="44"/>
  <c r="S21" i="72" s="1"/>
  <c r="AJ29" i="44"/>
  <c r="S28" i="72" s="1"/>
  <c r="R62" i="44"/>
  <c r="Q107" i="44"/>
  <c r="P106" i="44"/>
  <c r="P79" i="60"/>
  <c r="P109" i="60" s="1"/>
  <c r="P114" i="60"/>
  <c r="Q257" i="44"/>
  <c r="P199" i="44"/>
  <c r="P237" i="44"/>
  <c r="AJ16" i="44"/>
  <c r="R49" i="44"/>
  <c r="P115" i="44"/>
  <c r="P131" i="44"/>
  <c r="P90" i="44"/>
  <c r="M88" i="47"/>
  <c r="M57" i="49"/>
  <c r="P93" i="60"/>
  <c r="P123" i="60" s="1"/>
  <c r="Q266" i="44"/>
  <c r="P78" i="44"/>
  <c r="P207" i="44"/>
  <c r="Q13" i="54"/>
  <c r="AO73" i="72" s="1"/>
  <c r="P43" i="54"/>
  <c r="AJ14" i="44"/>
  <c r="R47" i="44"/>
  <c r="O90" i="60"/>
  <c r="O120" i="60" s="1"/>
  <c r="P263" i="44"/>
  <c r="M84" i="47"/>
  <c r="M53" i="49"/>
  <c r="P234" i="44"/>
  <c r="Q42" i="44"/>
  <c r="AI9" i="44"/>
  <c r="P14" i="54"/>
  <c r="O44" i="54"/>
  <c r="P89" i="44"/>
  <c r="Q28" i="54"/>
  <c r="AO88" i="72" s="1"/>
  <c r="P58" i="54"/>
  <c r="P22" i="54"/>
  <c r="AN82" i="72" s="1"/>
  <c r="O52" i="54"/>
  <c r="Q83" i="44"/>
  <c r="M77" i="47"/>
  <c r="M46" i="49"/>
  <c r="P76" i="44"/>
  <c r="P136" i="44"/>
  <c r="P80" i="44"/>
  <c r="R18" i="54"/>
  <c r="AP78" i="72" s="1"/>
  <c r="Q48" i="54"/>
  <c r="M71" i="47"/>
  <c r="M40" i="49"/>
  <c r="O100" i="72" l="1"/>
  <c r="AF10" i="49"/>
  <c r="O116" i="72"/>
  <c r="AF26" i="49"/>
  <c r="O119" i="72"/>
  <c r="P167" i="60"/>
  <c r="P197" i="60" s="1"/>
  <c r="AG27" i="49" s="1"/>
  <c r="P162" i="60"/>
  <c r="P192" i="60" s="1"/>
  <c r="AG22" i="49" s="1"/>
  <c r="P290" i="44"/>
  <c r="P157" i="60"/>
  <c r="P187" i="60" s="1"/>
  <c r="AG17" i="49" s="1"/>
  <c r="P165" i="60"/>
  <c r="P195" i="60" s="1"/>
  <c r="AG25" i="49" s="1"/>
  <c r="P160" i="60"/>
  <c r="P190" i="60" s="1"/>
  <c r="AG20" i="49" s="1"/>
  <c r="P149" i="60"/>
  <c r="P179" i="60" s="1"/>
  <c r="AG9" i="49" s="1"/>
  <c r="P166" i="60"/>
  <c r="P196" i="60" s="1"/>
  <c r="Q168" i="60"/>
  <c r="Q198" i="60" s="1"/>
  <c r="AH28" i="49" s="1"/>
  <c r="S140" i="44"/>
  <c r="O98" i="72"/>
  <c r="AL110" i="72"/>
  <c r="AL200" i="72" s="1"/>
  <c r="N200" i="72"/>
  <c r="N231" i="72" s="1"/>
  <c r="O99" i="72"/>
  <c r="T18" i="72"/>
  <c r="AP13" i="72"/>
  <c r="AL113" i="72"/>
  <c r="AL203" i="72" s="1"/>
  <c r="N203" i="72"/>
  <c r="P148" i="60"/>
  <c r="P178" i="60" s="1"/>
  <c r="AG8" i="49" s="1"/>
  <c r="R29" i="72"/>
  <c r="P169" i="60"/>
  <c r="P199" i="60" s="1"/>
  <c r="AG29" i="49" s="1"/>
  <c r="AL117" i="72"/>
  <c r="AL207" i="72" s="1"/>
  <c r="N207" i="72"/>
  <c r="N238" i="72" s="1"/>
  <c r="AL106" i="72"/>
  <c r="AL196" i="72" s="1"/>
  <c r="N196" i="72"/>
  <c r="N227" i="72" s="1"/>
  <c r="P114" i="72"/>
  <c r="AO22" i="72"/>
  <c r="AO9" i="72"/>
  <c r="AM116" i="72"/>
  <c r="AM206" i="72" s="1"/>
  <c r="O206" i="72"/>
  <c r="O237" i="72" s="1"/>
  <c r="O117" i="72"/>
  <c r="P151" i="60"/>
  <c r="P181" i="60" s="1"/>
  <c r="AG11" i="49" s="1"/>
  <c r="M228" i="72"/>
  <c r="AM119" i="72"/>
  <c r="AM209" i="72" s="1"/>
  <c r="O209" i="72"/>
  <c r="O240" i="72" s="1"/>
  <c r="AL103" i="72"/>
  <c r="AL193" i="72" s="1"/>
  <c r="N193" i="72"/>
  <c r="S15" i="72"/>
  <c r="AP25" i="72"/>
  <c r="R158" i="60"/>
  <c r="R188" i="60" s="1"/>
  <c r="AI18" i="49" s="1"/>
  <c r="O104" i="72"/>
  <c r="P105" i="72"/>
  <c r="AM100" i="72"/>
  <c r="AM190" i="72" s="1"/>
  <c r="O190" i="72"/>
  <c r="AM105" i="72"/>
  <c r="AM195" i="72" s="1"/>
  <c r="O195" i="72"/>
  <c r="O226" i="72" s="1"/>
  <c r="AM108" i="72"/>
  <c r="AM198" i="72" s="1"/>
  <c r="O198" i="72"/>
  <c r="O229" i="72" s="1"/>
  <c r="AM118" i="72"/>
  <c r="AM208" i="72" s="1"/>
  <c r="O208" i="72"/>
  <c r="O239" i="72" s="1"/>
  <c r="P100" i="72"/>
  <c r="P108" i="72"/>
  <c r="R9" i="72"/>
  <c r="Q161" i="60"/>
  <c r="Q191" i="60" s="1"/>
  <c r="AH21" i="49" s="1"/>
  <c r="AO10" i="72"/>
  <c r="AL112" i="72"/>
  <c r="AL202" i="72" s="1"/>
  <c r="N202" i="72"/>
  <c r="N233" i="72" s="1"/>
  <c r="AL100" i="72"/>
  <c r="AL190" i="72" s="1"/>
  <c r="N190" i="72"/>
  <c r="N221" i="72" s="1"/>
  <c r="O111" i="72"/>
  <c r="O110" i="72"/>
  <c r="AL98" i="72"/>
  <c r="AL188" i="72" s="1"/>
  <c r="N188" i="72"/>
  <c r="N219" i="72" s="1"/>
  <c r="AL99" i="72"/>
  <c r="AL189" i="72" s="1"/>
  <c r="N189" i="72"/>
  <c r="N220" i="72" s="1"/>
  <c r="AL107" i="72"/>
  <c r="AL197" i="72" s="1"/>
  <c r="N197" i="72"/>
  <c r="N228" i="72" s="1"/>
  <c r="O103" i="72"/>
  <c r="O113" i="72"/>
  <c r="AP17" i="72"/>
  <c r="O115" i="72"/>
  <c r="R26" i="72"/>
  <c r="O107" i="72"/>
  <c r="AP15" i="72"/>
  <c r="AO14" i="72"/>
  <c r="AP20" i="72"/>
  <c r="P118" i="72"/>
  <c r="AP27" i="72"/>
  <c r="P154" i="60"/>
  <c r="P184" i="60" s="1"/>
  <c r="AG14" i="49" s="1"/>
  <c r="AL115" i="72"/>
  <c r="AL205" i="72" s="1"/>
  <c r="N205" i="72"/>
  <c r="N236" i="72" s="1"/>
  <c r="O106" i="72"/>
  <c r="AN74" i="72"/>
  <c r="AQ28" i="72"/>
  <c r="AP11" i="72"/>
  <c r="AM114" i="72"/>
  <c r="AM204" i="72" s="1"/>
  <c r="O204" i="72"/>
  <c r="AO23" i="72"/>
  <c r="S13" i="72"/>
  <c r="AP14" i="72"/>
  <c r="O112" i="72"/>
  <c r="R22" i="72"/>
  <c r="AO26" i="72"/>
  <c r="O284" i="44"/>
  <c r="AL111" i="72"/>
  <c r="AL201" i="72" s="1"/>
  <c r="N201" i="72"/>
  <c r="R8" i="72"/>
  <c r="Q220" i="44"/>
  <c r="AQ21" i="72"/>
  <c r="AQ24" i="72"/>
  <c r="R23" i="72"/>
  <c r="AP16" i="72"/>
  <c r="Q153" i="60"/>
  <c r="Q183" i="60" s="1"/>
  <c r="AH13" i="49" s="1"/>
  <c r="R10" i="72"/>
  <c r="AO17" i="72"/>
  <c r="AO20" i="72"/>
  <c r="AN77" i="72"/>
  <c r="Q164" i="60"/>
  <c r="Q194" i="60" s="1"/>
  <c r="AH24" i="49" s="1"/>
  <c r="O101" i="72"/>
  <c r="AL104" i="72"/>
  <c r="AL194" i="72" s="1"/>
  <c r="N194" i="72"/>
  <c r="N225" i="72" s="1"/>
  <c r="AQ18" i="72"/>
  <c r="Q103" i="44"/>
  <c r="Q223" i="44"/>
  <c r="Q131" i="44"/>
  <c r="R180" i="44"/>
  <c r="Q268" i="44"/>
  <c r="Q109" i="44"/>
  <c r="Q11" i="54"/>
  <c r="AO71" i="72" s="1"/>
  <c r="P41" i="54"/>
  <c r="Q133" i="44"/>
  <c r="Q163" i="44"/>
  <c r="Q193" i="44"/>
  <c r="R13" i="47"/>
  <c r="R44" i="47" s="1"/>
  <c r="R41" i="72" s="1"/>
  <c r="AP41" i="72" s="1"/>
  <c r="AJ12" i="44"/>
  <c r="S11" i="72" s="1"/>
  <c r="R45" i="44"/>
  <c r="R253" i="44" s="1"/>
  <c r="R137" i="44"/>
  <c r="Q121" i="44"/>
  <c r="Q179" i="44"/>
  <c r="R11" i="47"/>
  <c r="R42" i="47" s="1"/>
  <c r="R39" i="72" s="1"/>
  <c r="AP39" i="72" s="1"/>
  <c r="R19" i="47"/>
  <c r="R50" i="47" s="1"/>
  <c r="R47" i="72" s="1"/>
  <c r="AP47" i="72" s="1"/>
  <c r="Q271" i="44"/>
  <c r="Q98" i="60" s="1"/>
  <c r="Q128" i="60" s="1"/>
  <c r="R25" i="47"/>
  <c r="R56" i="47" s="1"/>
  <c r="R53" i="72" s="1"/>
  <c r="AP53" i="72" s="1"/>
  <c r="R27" i="47"/>
  <c r="R58" i="47" s="1"/>
  <c r="R55" i="72" s="1"/>
  <c r="AP55" i="72" s="1"/>
  <c r="R18" i="47"/>
  <c r="R49" i="47" s="1"/>
  <c r="R46" i="72" s="1"/>
  <c r="AP46" i="72" s="1"/>
  <c r="Q181" i="44"/>
  <c r="Q211" i="44"/>
  <c r="S15" i="47"/>
  <c r="S46" i="47" s="1"/>
  <c r="S43" i="72" s="1"/>
  <c r="AQ43" i="72" s="1"/>
  <c r="T20" i="47"/>
  <c r="T51" i="47" s="1"/>
  <c r="T48" i="72" s="1"/>
  <c r="AR48" i="72" s="1"/>
  <c r="R10" i="47"/>
  <c r="R41" i="47" s="1"/>
  <c r="R38" i="72" s="1"/>
  <c r="AP38" i="72" s="1"/>
  <c r="S30" i="47"/>
  <c r="S61" i="47" s="1"/>
  <c r="S58" i="72" s="1"/>
  <c r="AQ58" i="72" s="1"/>
  <c r="R16" i="47"/>
  <c r="R47" i="47" s="1"/>
  <c r="R44" i="72" s="1"/>
  <c r="AP44" i="72" s="1"/>
  <c r="Q142" i="44"/>
  <c r="R29" i="47"/>
  <c r="R60" i="47" s="1"/>
  <c r="R57" i="72" s="1"/>
  <c r="AP57" i="72" s="1"/>
  <c r="Q234" i="44"/>
  <c r="S23" i="47"/>
  <c r="S54" i="47" s="1"/>
  <c r="S51" i="72" s="1"/>
  <c r="AQ51" i="72" s="1"/>
  <c r="S17" i="47"/>
  <c r="S48" i="47" s="1"/>
  <c r="S45" i="72" s="1"/>
  <c r="AQ45" i="72" s="1"/>
  <c r="Q91" i="44"/>
  <c r="Q241" i="44"/>
  <c r="S26" i="47"/>
  <c r="S57" i="47" s="1"/>
  <c r="S54" i="72" s="1"/>
  <c r="AQ54" i="72" s="1"/>
  <c r="R24" i="47"/>
  <c r="R55" i="47" s="1"/>
  <c r="R52" i="72" s="1"/>
  <c r="AP52" i="72" s="1"/>
  <c r="Q114" i="44"/>
  <c r="Q151" i="44"/>
  <c r="Q101" i="44"/>
  <c r="Q26" i="54"/>
  <c r="AO86" i="72" s="1"/>
  <c r="P56" i="54"/>
  <c r="R12" i="47"/>
  <c r="R43" i="47" s="1"/>
  <c r="R40" i="72" s="1"/>
  <c r="AP40" i="72" s="1"/>
  <c r="AJ11" i="44"/>
  <c r="R44" i="44"/>
  <c r="R252" i="44" s="1"/>
  <c r="Q162" i="44"/>
  <c r="Q222" i="44"/>
  <c r="Q148" i="44"/>
  <c r="Q10" i="54"/>
  <c r="AO70" i="72" s="1"/>
  <c r="P40" i="54"/>
  <c r="Q102" i="44"/>
  <c r="R31" i="47"/>
  <c r="R62" i="47" s="1"/>
  <c r="R59" i="72" s="1"/>
  <c r="AP59" i="72" s="1"/>
  <c r="R63" i="44"/>
  <c r="AJ30" i="44"/>
  <c r="P50" i="54"/>
  <c r="Q20" i="54"/>
  <c r="AO80" i="72" s="1"/>
  <c r="Q138" i="44"/>
  <c r="Q208" i="44"/>
  <c r="R22" i="47"/>
  <c r="R53" i="47" s="1"/>
  <c r="R50" i="72" s="1"/>
  <c r="AP50" i="72" s="1"/>
  <c r="AJ21" i="44"/>
  <c r="R54" i="44"/>
  <c r="Q232" i="44"/>
  <c r="Q202" i="44"/>
  <c r="Q172" i="44"/>
  <c r="Q178" i="44"/>
  <c r="Q118" i="44"/>
  <c r="Q238" i="44"/>
  <c r="R28" i="47"/>
  <c r="R59" i="47" s="1"/>
  <c r="R56" i="72" s="1"/>
  <c r="AP56" i="72" s="1"/>
  <c r="AJ27" i="44"/>
  <c r="R60" i="44"/>
  <c r="R88" i="44" s="1"/>
  <c r="P59" i="54"/>
  <c r="Q29" i="54"/>
  <c r="AO89" i="72" s="1"/>
  <c r="Q192" i="44"/>
  <c r="Q132" i="44"/>
  <c r="Q112" i="44"/>
  <c r="Q174" i="44"/>
  <c r="R195" i="44"/>
  <c r="S110" i="44"/>
  <c r="Q166" i="44"/>
  <c r="S230" i="44"/>
  <c r="Q204" i="44"/>
  <c r="Q117" i="44"/>
  <c r="S200" i="44"/>
  <c r="S170" i="44"/>
  <c r="Q145" i="44"/>
  <c r="Q136" i="44"/>
  <c r="Q221" i="44"/>
  <c r="Q191" i="44"/>
  <c r="Q239" i="44"/>
  <c r="Q168" i="44"/>
  <c r="Q228" i="44"/>
  <c r="Q156" i="60" s="1"/>
  <c r="Q186" i="60" s="1"/>
  <c r="AH16" i="49" s="1"/>
  <c r="Q161" i="44"/>
  <c r="Q175" i="44"/>
  <c r="R240" i="44"/>
  <c r="R150" i="44"/>
  <c r="Q237" i="44"/>
  <c r="R236" i="44"/>
  <c r="Q169" i="44"/>
  <c r="Q209" i="44"/>
  <c r="R176" i="44"/>
  <c r="Q177" i="44"/>
  <c r="Q149" i="44"/>
  <c r="R210" i="44"/>
  <c r="R206" i="44"/>
  <c r="Q207" i="44"/>
  <c r="Q165" i="60" s="1"/>
  <c r="Q195" i="60" s="1"/>
  <c r="AH25" i="49" s="1"/>
  <c r="Q226" i="44"/>
  <c r="Q100" i="44"/>
  <c r="Q119" i="44"/>
  <c r="Q97" i="60"/>
  <c r="Q127" i="60" s="1"/>
  <c r="R270" i="44"/>
  <c r="Q87" i="60"/>
  <c r="Q117" i="60" s="1"/>
  <c r="Q108" i="72" s="1"/>
  <c r="R260" i="44"/>
  <c r="Q82" i="44"/>
  <c r="N71" i="47"/>
  <c r="N40" i="49"/>
  <c r="Q139" i="44"/>
  <c r="R167" i="44"/>
  <c r="Q58" i="54"/>
  <c r="R28" i="54"/>
  <c r="AP88" i="72" s="1"/>
  <c r="Q78" i="44"/>
  <c r="Q229" i="44"/>
  <c r="Q106" i="44"/>
  <c r="N72" i="47"/>
  <c r="N41" i="49"/>
  <c r="R48" i="44"/>
  <c r="AJ15" i="44"/>
  <c r="S14" i="72" s="1"/>
  <c r="Q196" i="44"/>
  <c r="O74" i="47"/>
  <c r="O43" i="49"/>
  <c r="T52" i="44"/>
  <c r="T140" i="44" s="1"/>
  <c r="AL19" i="44"/>
  <c r="R203" i="44"/>
  <c r="R135" i="44"/>
  <c r="O89" i="47"/>
  <c r="O58" i="49"/>
  <c r="R197" i="44"/>
  <c r="P47" i="54"/>
  <c r="Q17" i="54"/>
  <c r="AO77" i="72" s="1"/>
  <c r="P82" i="60"/>
  <c r="P112" i="60" s="1"/>
  <c r="P103" i="72" s="1"/>
  <c r="Q255" i="44"/>
  <c r="R233" i="44"/>
  <c r="R51" i="44"/>
  <c r="AJ18" i="44"/>
  <c r="S17" i="72" s="1"/>
  <c r="AJ9" i="44"/>
  <c r="R42" i="44"/>
  <c r="P85" i="60"/>
  <c r="P115" i="60" s="1"/>
  <c r="Q258" i="44"/>
  <c r="P91" i="60"/>
  <c r="P121" i="60" s="1"/>
  <c r="Q264" i="44"/>
  <c r="Q80" i="60"/>
  <c r="Q110" i="60" s="1"/>
  <c r="N73" i="47"/>
  <c r="N42" i="49"/>
  <c r="P94" i="60"/>
  <c r="P124" i="60" s="1"/>
  <c r="Q267" i="44"/>
  <c r="R143" i="44"/>
  <c r="R15" i="54"/>
  <c r="AP75" i="72" s="1"/>
  <c r="Q45" i="54"/>
  <c r="Q77" i="44"/>
  <c r="Q80" i="44"/>
  <c r="AK22" i="44"/>
  <c r="T21" i="72" s="1"/>
  <c r="S55" i="44"/>
  <c r="S113" i="44" s="1"/>
  <c r="N78" i="47"/>
  <c r="N47" i="49"/>
  <c r="Q199" i="44"/>
  <c r="R107" i="44"/>
  <c r="N53" i="49"/>
  <c r="N86" i="47"/>
  <c r="N55" i="49"/>
  <c r="P39" i="54"/>
  <c r="Q9" i="54"/>
  <c r="AO69" i="72" s="1"/>
  <c r="R116" i="44"/>
  <c r="Q84" i="44"/>
  <c r="N83" i="47"/>
  <c r="N52" i="49"/>
  <c r="Q22" i="54"/>
  <c r="AO82" i="72" s="1"/>
  <c r="P52" i="54"/>
  <c r="AK16" i="44"/>
  <c r="T15" i="72" s="1"/>
  <c r="S49" i="44"/>
  <c r="Q71" i="44"/>
  <c r="O61" i="49"/>
  <c r="Q235" i="44"/>
  <c r="Q163" i="60" s="1"/>
  <c r="Q193" i="60" s="1"/>
  <c r="AH23" i="49" s="1"/>
  <c r="Q87" i="44"/>
  <c r="R227" i="44"/>
  <c r="R173" i="44"/>
  <c r="R50" i="44"/>
  <c r="R198" i="44" s="1"/>
  <c r="AJ17" i="44"/>
  <c r="Q114" i="60"/>
  <c r="R257" i="44"/>
  <c r="AJ26" i="44"/>
  <c r="R59" i="44"/>
  <c r="Q75" i="44"/>
  <c r="N76" i="47"/>
  <c r="N45" i="49"/>
  <c r="AJ23" i="44"/>
  <c r="R56" i="44"/>
  <c r="Q130" i="44"/>
  <c r="Q160" i="44"/>
  <c r="Q190" i="44"/>
  <c r="R225" i="44"/>
  <c r="R13" i="54"/>
  <c r="AP73" i="72" s="1"/>
  <c r="Q43" i="54"/>
  <c r="N91" i="47"/>
  <c r="N60" i="49"/>
  <c r="Q89" i="44"/>
  <c r="N81" i="47"/>
  <c r="N50" i="49"/>
  <c r="AK14" i="44"/>
  <c r="S47" i="44"/>
  <c r="AK29" i="44"/>
  <c r="T28" i="72" s="1"/>
  <c r="S62" i="44"/>
  <c r="P78" i="60"/>
  <c r="P108" i="60" s="1"/>
  <c r="Q251" i="44"/>
  <c r="S58" i="44"/>
  <c r="AK25" i="44"/>
  <c r="T24" i="72" s="1"/>
  <c r="P83" i="60"/>
  <c r="P113" i="60" s="1"/>
  <c r="Q256" i="44"/>
  <c r="P55" i="54"/>
  <c r="Q25" i="54"/>
  <c r="AO85" i="72" s="1"/>
  <c r="R83" i="44"/>
  <c r="P89" i="60"/>
  <c r="P119" i="60" s="1"/>
  <c r="Q262" i="44"/>
  <c r="Q72" i="44"/>
  <c r="N88" i="47"/>
  <c r="N57" i="49"/>
  <c r="R165" i="44"/>
  <c r="Q76" i="44"/>
  <c r="N79" i="47"/>
  <c r="N48" i="49"/>
  <c r="R48" i="54"/>
  <c r="S18" i="54"/>
  <c r="AQ78" i="72" s="1"/>
  <c r="N90" i="47"/>
  <c r="N59" i="49"/>
  <c r="Q14" i="54"/>
  <c r="AO74" i="72" s="1"/>
  <c r="P44" i="54"/>
  <c r="R105" i="44"/>
  <c r="Q54" i="54"/>
  <c r="R24" i="54"/>
  <c r="AP84" i="72" s="1"/>
  <c r="Q85" i="44"/>
  <c r="P96" i="60"/>
  <c r="P126" i="60" s="1"/>
  <c r="Q269" i="44"/>
  <c r="N77" i="47"/>
  <c r="N46" i="49"/>
  <c r="P92" i="60"/>
  <c r="P122" i="60" s="1"/>
  <c r="Q265" i="44"/>
  <c r="R61" i="44"/>
  <c r="AJ28" i="44"/>
  <c r="S27" i="72" s="1"/>
  <c r="AJ10" i="44"/>
  <c r="S9" i="72" s="1"/>
  <c r="R43" i="44"/>
  <c r="N87" i="47"/>
  <c r="N56" i="49"/>
  <c r="P77" i="60"/>
  <c r="P107" i="60" s="1"/>
  <c r="Q250" i="44"/>
  <c r="P90" i="60"/>
  <c r="P120" i="60" s="1"/>
  <c r="Q263" i="44"/>
  <c r="Q79" i="60"/>
  <c r="Q109" i="60" s="1"/>
  <c r="Q79" i="44"/>
  <c r="Q95" i="60"/>
  <c r="Q125" i="60" s="1"/>
  <c r="Q86" i="44"/>
  <c r="Q16" i="54"/>
  <c r="AO76" i="72" s="1"/>
  <c r="P46" i="54"/>
  <c r="Q8" i="54"/>
  <c r="AO68" i="72" s="1"/>
  <c r="P38" i="54"/>
  <c r="Q70" i="44"/>
  <c r="Q147" i="44"/>
  <c r="AJ24" i="44"/>
  <c r="S23" i="72" s="1"/>
  <c r="R57" i="44"/>
  <c r="R205" i="44" s="1"/>
  <c r="R120" i="44"/>
  <c r="P86" i="60"/>
  <c r="P116" i="60" s="1"/>
  <c r="Q259" i="44"/>
  <c r="Q27" i="54"/>
  <c r="AO87" i="72" s="1"/>
  <c r="P57" i="54"/>
  <c r="Q90" i="44"/>
  <c r="N80" i="47"/>
  <c r="N49" i="49"/>
  <c r="Q23" i="54"/>
  <c r="AO83" i="72" s="1"/>
  <c r="P53" i="54"/>
  <c r="N85" i="47"/>
  <c r="N54" i="49"/>
  <c r="Q93" i="60"/>
  <c r="Q123" i="60" s="1"/>
  <c r="R266" i="44"/>
  <c r="Q115" i="44"/>
  <c r="Q144" i="44"/>
  <c r="Q108" i="44"/>
  <c r="R21" i="54"/>
  <c r="AP81" i="72" s="1"/>
  <c r="Q51" i="54"/>
  <c r="P116" i="72" l="1"/>
  <c r="AG26" i="49"/>
  <c r="P101" i="72"/>
  <c r="P119" i="72"/>
  <c r="Q149" i="60"/>
  <c r="Q179" i="60" s="1"/>
  <c r="AH9" i="49" s="1"/>
  <c r="Q162" i="60"/>
  <c r="Q192" i="60" s="1"/>
  <c r="AH22" i="49" s="1"/>
  <c r="Q290" i="44"/>
  <c r="Q148" i="60"/>
  <c r="Q178" i="60" s="1"/>
  <c r="AH8" i="49" s="1"/>
  <c r="R220" i="44"/>
  <c r="R153" i="60"/>
  <c r="R183" i="60" s="1"/>
  <c r="AI13" i="49" s="1"/>
  <c r="Q160" i="60"/>
  <c r="Q190" i="60" s="1"/>
  <c r="AH20" i="49" s="1"/>
  <c r="R155" i="60"/>
  <c r="R185" i="60" s="1"/>
  <c r="AI15" i="49" s="1"/>
  <c r="P110" i="72"/>
  <c r="AN110" i="72" s="1"/>
  <c r="AN200" i="72" s="1"/>
  <c r="R168" i="60"/>
  <c r="R198" i="60" s="1"/>
  <c r="AI28" i="49" s="1"/>
  <c r="Q157" i="60"/>
  <c r="Q187" i="60" s="1"/>
  <c r="AH17" i="49" s="1"/>
  <c r="P99" i="72"/>
  <c r="AN99" i="72" s="1"/>
  <c r="AN189" i="72" s="1"/>
  <c r="Q169" i="60"/>
  <c r="Q199" i="60" s="1"/>
  <c r="AH29" i="49" s="1"/>
  <c r="AN103" i="72"/>
  <c r="AN193" i="72" s="1"/>
  <c r="P193" i="72"/>
  <c r="AO108" i="72"/>
  <c r="AO198" i="72" s="1"/>
  <c r="Q198" i="72"/>
  <c r="AN119" i="72"/>
  <c r="AN209" i="72" s="1"/>
  <c r="P209" i="72"/>
  <c r="P240" i="72" s="1"/>
  <c r="S8" i="72"/>
  <c r="R164" i="60"/>
  <c r="R194" i="60" s="1"/>
  <c r="AI24" i="49" s="1"/>
  <c r="P284" i="44"/>
  <c r="N234" i="72"/>
  <c r="AM98" i="72"/>
  <c r="AM188" i="72" s="1"/>
  <c r="O188" i="72"/>
  <c r="O219" i="72" s="1"/>
  <c r="P113" i="72"/>
  <c r="S22" i="72"/>
  <c r="S16" i="72"/>
  <c r="Q166" i="60"/>
  <c r="Q196" i="60" s="1"/>
  <c r="AM103" i="72"/>
  <c r="AM193" i="72" s="1"/>
  <c r="O193" i="72"/>
  <c r="O224" i="72" s="1"/>
  <c r="AM110" i="72"/>
  <c r="AM200" i="72" s="1"/>
  <c r="O200" i="72"/>
  <c r="AN105" i="72"/>
  <c r="AN195" i="72" s="1"/>
  <c r="P195" i="72"/>
  <c r="P226" i="72" s="1"/>
  <c r="AN114" i="72"/>
  <c r="AN204" i="72" s="1"/>
  <c r="P204" i="72"/>
  <c r="P235" i="72" s="1"/>
  <c r="S10" i="72"/>
  <c r="AP9" i="72"/>
  <c r="S20" i="72"/>
  <c r="AR24" i="72"/>
  <c r="AQ17" i="72"/>
  <c r="O235" i="72"/>
  <c r="Q118" i="72"/>
  <c r="Q105" i="72"/>
  <c r="T13" i="72"/>
  <c r="P111" i="72"/>
  <c r="R109" i="44"/>
  <c r="S26" i="72"/>
  <c r="AP23" i="72"/>
  <c r="AM107" i="72"/>
  <c r="AM197" i="72" s="1"/>
  <c r="O197" i="72"/>
  <c r="AM111" i="72"/>
  <c r="AM201" i="72" s="1"/>
  <c r="O201" i="72"/>
  <c r="O232" i="72" s="1"/>
  <c r="AN108" i="72"/>
  <c r="AN198" i="72" s="1"/>
  <c r="P198" i="72"/>
  <c r="P229" i="72" s="1"/>
  <c r="R161" i="60"/>
  <c r="R191" i="60" s="1"/>
  <c r="AI21" i="49" s="1"/>
  <c r="Q167" i="60"/>
  <c r="Q197" i="60" s="1"/>
  <c r="AH27" i="49" s="1"/>
  <c r="S158" i="60"/>
  <c r="S188" i="60" s="1"/>
  <c r="AJ18" i="49" s="1"/>
  <c r="AM104" i="72"/>
  <c r="AM194" i="72" s="1"/>
  <c r="O194" i="72"/>
  <c r="O225" i="72" s="1"/>
  <c r="AP10" i="72"/>
  <c r="P115" i="72"/>
  <c r="U18" i="72"/>
  <c r="S29" i="72"/>
  <c r="AQ11" i="72"/>
  <c r="AN100" i="72"/>
  <c r="AN190" i="72" s="1"/>
  <c r="P190" i="72"/>
  <c r="P98" i="72"/>
  <c r="P117" i="72"/>
  <c r="P104" i="72"/>
  <c r="AP26" i="72"/>
  <c r="AM117" i="72"/>
  <c r="AM207" i="72" s="1"/>
  <c r="O207" i="72"/>
  <c r="AR18" i="72"/>
  <c r="Q151" i="60"/>
  <c r="Q181" i="60" s="1"/>
  <c r="AH11" i="49" s="1"/>
  <c r="AP22" i="72"/>
  <c r="AM115" i="72"/>
  <c r="AM205" i="72" s="1"/>
  <c r="O205" i="72"/>
  <c r="AM99" i="72"/>
  <c r="AM189" i="72" s="1"/>
  <c r="O189" i="72"/>
  <c r="O220" i="72" s="1"/>
  <c r="Q150" i="60"/>
  <c r="Q180" i="60" s="1"/>
  <c r="Q114" i="72"/>
  <c r="AM112" i="72"/>
  <c r="AM202" i="72" s="1"/>
  <c r="O202" i="72"/>
  <c r="O233" i="72" s="1"/>
  <c r="AN118" i="72"/>
  <c r="AN208" i="72" s="1"/>
  <c r="P208" i="72"/>
  <c r="P239" i="72" s="1"/>
  <c r="P107" i="72"/>
  <c r="AQ9" i="72"/>
  <c r="AP8" i="72"/>
  <c r="AM106" i="72"/>
  <c r="AM196" i="72" s="1"/>
  <c r="O196" i="72"/>
  <c r="O227" i="72" s="1"/>
  <c r="S25" i="72"/>
  <c r="AR21" i="72"/>
  <c r="P112" i="72"/>
  <c r="Q154" i="60"/>
  <c r="Q184" i="60" s="1"/>
  <c r="AH14" i="49" s="1"/>
  <c r="AM113" i="72"/>
  <c r="AM203" i="72" s="1"/>
  <c r="O203" i="72"/>
  <c r="O234" i="72" s="1"/>
  <c r="AQ15" i="72"/>
  <c r="AQ23" i="72"/>
  <c r="AR28" i="72"/>
  <c r="AQ27" i="72"/>
  <c r="AQ14" i="72"/>
  <c r="N232" i="72"/>
  <c r="AP29" i="72"/>
  <c r="AR15" i="72"/>
  <c r="P106" i="72"/>
  <c r="AM101" i="72"/>
  <c r="AM191" i="72" s="1"/>
  <c r="O191" i="72"/>
  <c r="O222" i="72" s="1"/>
  <c r="AQ13" i="72"/>
  <c r="AN101" i="72"/>
  <c r="AN191" i="72" s="1"/>
  <c r="P191" i="72"/>
  <c r="O221" i="72"/>
  <c r="N224" i="72"/>
  <c r="R73" i="44"/>
  <c r="S195" i="44"/>
  <c r="R204" i="44"/>
  <c r="R121" i="44"/>
  <c r="S137" i="44"/>
  <c r="R179" i="44"/>
  <c r="R142" i="44"/>
  <c r="R268" i="44"/>
  <c r="R95" i="60" s="1"/>
  <c r="R125" i="60" s="1"/>
  <c r="R163" i="44"/>
  <c r="R103" i="44"/>
  <c r="R223" i="44"/>
  <c r="S13" i="47"/>
  <c r="S44" i="47" s="1"/>
  <c r="S41" i="72" s="1"/>
  <c r="AQ41" i="72" s="1"/>
  <c r="S45" i="44"/>
  <c r="S253" i="44" s="1"/>
  <c r="AK12" i="44"/>
  <c r="T11" i="72" s="1"/>
  <c r="R193" i="44"/>
  <c r="R133" i="44"/>
  <c r="R11" i="54"/>
  <c r="AP71" i="72" s="1"/>
  <c r="Q41" i="54"/>
  <c r="R232" i="44"/>
  <c r="R178" i="44"/>
  <c r="R191" i="44"/>
  <c r="R211" i="44"/>
  <c r="R174" i="44"/>
  <c r="T110" i="44"/>
  <c r="S206" i="44"/>
  <c r="S29" i="47"/>
  <c r="S60" i="47" s="1"/>
  <c r="S57" i="72" s="1"/>
  <c r="AQ57" i="72" s="1"/>
  <c r="S240" i="44"/>
  <c r="R91" i="44"/>
  <c r="S10" i="47"/>
  <c r="S41" i="47" s="1"/>
  <c r="S38" i="72" s="1"/>
  <c r="AQ38" i="72" s="1"/>
  <c r="S16" i="47"/>
  <c r="S47" i="47" s="1"/>
  <c r="S44" i="72" s="1"/>
  <c r="AQ44" i="72" s="1"/>
  <c r="R166" i="44"/>
  <c r="S11" i="47"/>
  <c r="S42" i="47" s="1"/>
  <c r="S39" i="72" s="1"/>
  <c r="AQ39" i="72" s="1"/>
  <c r="T30" i="47"/>
  <c r="T61" i="47" s="1"/>
  <c r="T58" i="72" s="1"/>
  <c r="AR58" i="72" s="1"/>
  <c r="S27" i="47"/>
  <c r="S58" i="47" s="1"/>
  <c r="S55" i="72" s="1"/>
  <c r="AQ55" i="72" s="1"/>
  <c r="T230" i="44"/>
  <c r="S19" i="47"/>
  <c r="S50" i="47" s="1"/>
  <c r="S47" i="72" s="1"/>
  <c r="AQ47" i="72" s="1"/>
  <c r="R132" i="44"/>
  <c r="R181" i="44"/>
  <c r="R241" i="44"/>
  <c r="R192" i="44"/>
  <c r="T17" i="47"/>
  <c r="T48" i="47" s="1"/>
  <c r="T45" i="72" s="1"/>
  <c r="AR45" i="72" s="1"/>
  <c r="U20" i="47"/>
  <c r="U51" i="47" s="1"/>
  <c r="U48" i="72" s="1"/>
  <c r="AS48" i="72" s="1"/>
  <c r="R222" i="44"/>
  <c r="T15" i="47"/>
  <c r="T46" i="47" s="1"/>
  <c r="T43" i="72" s="1"/>
  <c r="AR43" i="72" s="1"/>
  <c r="R271" i="44"/>
  <c r="R98" i="60" s="1"/>
  <c r="R128" i="60" s="1"/>
  <c r="S24" i="47"/>
  <c r="S55" i="47" s="1"/>
  <c r="S52" i="72" s="1"/>
  <c r="AQ52" i="72" s="1"/>
  <c r="S18" i="47"/>
  <c r="S49" i="47" s="1"/>
  <c r="S46" i="72" s="1"/>
  <c r="AQ46" i="72" s="1"/>
  <c r="R208" i="44"/>
  <c r="T26" i="47"/>
  <c r="T57" i="47" s="1"/>
  <c r="T54" i="72" s="1"/>
  <c r="AR54" i="72" s="1"/>
  <c r="T23" i="47"/>
  <c r="T54" i="47" s="1"/>
  <c r="T51" i="72" s="1"/>
  <c r="AR51" i="72" s="1"/>
  <c r="S25" i="47"/>
  <c r="S56" i="47" s="1"/>
  <c r="S53" i="72" s="1"/>
  <c r="AQ53" i="72" s="1"/>
  <c r="R136" i="44"/>
  <c r="R148" i="44"/>
  <c r="R172" i="44"/>
  <c r="R102" i="44"/>
  <c r="R112" i="44"/>
  <c r="R202" i="44"/>
  <c r="R169" i="44"/>
  <c r="R10" i="54"/>
  <c r="AP70" i="72" s="1"/>
  <c r="Q40" i="54"/>
  <c r="T170" i="44"/>
  <c r="S22" i="47"/>
  <c r="S53" i="47" s="1"/>
  <c r="S50" i="72" s="1"/>
  <c r="AQ50" i="72" s="1"/>
  <c r="AK21" i="44"/>
  <c r="T20" i="72" s="1"/>
  <c r="S54" i="44"/>
  <c r="R29" i="54"/>
  <c r="AP89" i="72" s="1"/>
  <c r="Q59" i="54"/>
  <c r="R162" i="44"/>
  <c r="S28" i="47"/>
  <c r="S59" i="47" s="1"/>
  <c r="S56" i="72" s="1"/>
  <c r="AQ56" i="72" s="1"/>
  <c r="AK27" i="44"/>
  <c r="T26" i="72" s="1"/>
  <c r="S60" i="44"/>
  <c r="S88" i="44" s="1"/>
  <c r="R20" i="54"/>
  <c r="AP80" i="72" s="1"/>
  <c r="Q50" i="54"/>
  <c r="S12" i="47"/>
  <c r="S43" i="47" s="1"/>
  <c r="S40" i="72" s="1"/>
  <c r="AQ40" i="72" s="1"/>
  <c r="S44" i="44"/>
  <c r="AK11" i="44"/>
  <c r="T10" i="72" s="1"/>
  <c r="R238" i="44"/>
  <c r="S31" i="47"/>
  <c r="S62" i="47" s="1"/>
  <c r="S59" i="72" s="1"/>
  <c r="AQ59" i="72" s="1"/>
  <c r="AK30" i="44"/>
  <c r="S63" i="44"/>
  <c r="R118" i="44"/>
  <c r="Q56" i="54"/>
  <c r="R26" i="54"/>
  <c r="AP86" i="72" s="1"/>
  <c r="R151" i="44"/>
  <c r="R117" i="44"/>
  <c r="R100" i="44"/>
  <c r="R234" i="44"/>
  <c r="R144" i="44"/>
  <c r="R207" i="44"/>
  <c r="R199" i="44"/>
  <c r="S227" i="44"/>
  <c r="R177" i="44"/>
  <c r="R168" i="44"/>
  <c r="R138" i="44"/>
  <c r="R108" i="44"/>
  <c r="R147" i="44"/>
  <c r="S210" i="44"/>
  <c r="R226" i="44"/>
  <c r="R196" i="44"/>
  <c r="R228" i="44"/>
  <c r="R156" i="60" s="1"/>
  <c r="R186" i="60" s="1"/>
  <c r="AI16" i="49" s="1"/>
  <c r="R239" i="44"/>
  <c r="R190" i="44"/>
  <c r="R148" i="60" s="1"/>
  <c r="R178" i="60" s="1"/>
  <c r="AI8" i="49" s="1"/>
  <c r="R160" i="44"/>
  <c r="R130" i="44"/>
  <c r="R149" i="44"/>
  <c r="S173" i="44"/>
  <c r="S120" i="44"/>
  <c r="S107" i="44"/>
  <c r="R139" i="44"/>
  <c r="S150" i="44"/>
  <c r="S176" i="44"/>
  <c r="T200" i="44"/>
  <c r="R229" i="44"/>
  <c r="S116" i="44"/>
  <c r="P84" i="47"/>
  <c r="Q38" i="54"/>
  <c r="R8" i="54"/>
  <c r="AP68" i="72" s="1"/>
  <c r="P74" i="47"/>
  <c r="P43" i="49"/>
  <c r="S225" i="44"/>
  <c r="R75" i="44"/>
  <c r="R119" i="44"/>
  <c r="R78" i="44"/>
  <c r="R101" i="44"/>
  <c r="Q90" i="60"/>
  <c r="Q120" i="60" s="1"/>
  <c r="R263" i="44"/>
  <c r="O73" i="47"/>
  <c r="O42" i="49"/>
  <c r="O85" i="47"/>
  <c r="O54" i="49"/>
  <c r="R115" i="44"/>
  <c r="S57" i="44"/>
  <c r="S205" i="44" s="1"/>
  <c r="AK24" i="44"/>
  <c r="T23" i="72" s="1"/>
  <c r="AK28" i="44"/>
  <c r="T27" i="72" s="1"/>
  <c r="S61" i="44"/>
  <c r="R85" i="44"/>
  <c r="Q55" i="54"/>
  <c r="R25" i="54"/>
  <c r="AP85" i="72" s="1"/>
  <c r="Q52" i="54"/>
  <c r="R22" i="54"/>
  <c r="R77" i="44"/>
  <c r="AK15" i="44"/>
  <c r="T14" i="72" s="1"/>
  <c r="S48" i="44"/>
  <c r="R97" i="60"/>
  <c r="R127" i="60" s="1"/>
  <c r="S270" i="44"/>
  <c r="R76" i="44"/>
  <c r="R93" i="60"/>
  <c r="R123" i="60" s="1"/>
  <c r="S266" i="44"/>
  <c r="Q57" i="54"/>
  <c r="R27" i="54"/>
  <c r="AP87" i="72" s="1"/>
  <c r="O86" i="47"/>
  <c r="O55" i="49"/>
  <c r="Q89" i="60"/>
  <c r="Q119" i="60" s="1"/>
  <c r="R262" i="44"/>
  <c r="R221" i="44"/>
  <c r="O78" i="47"/>
  <c r="O47" i="49"/>
  <c r="U52" i="44"/>
  <c r="AM19" i="44"/>
  <c r="S28" i="54"/>
  <c r="AQ88" i="72" s="1"/>
  <c r="R58" i="54"/>
  <c r="S146" i="44"/>
  <c r="Q86" i="60"/>
  <c r="Q116" i="60" s="1"/>
  <c r="R259" i="44"/>
  <c r="O87" i="47"/>
  <c r="O56" i="49"/>
  <c r="R79" i="44"/>
  <c r="R54" i="54"/>
  <c r="S24" i="54"/>
  <c r="AQ84" i="72" s="1"/>
  <c r="O88" i="47"/>
  <c r="O57" i="49"/>
  <c r="R71" i="44"/>
  <c r="S233" i="44"/>
  <c r="T47" i="44"/>
  <c r="T195" i="44" s="1"/>
  <c r="AL14" i="44"/>
  <c r="U13" i="72" s="1"/>
  <c r="R14" i="54"/>
  <c r="AP74" i="72" s="1"/>
  <c r="Q44" i="54"/>
  <c r="S15" i="54"/>
  <c r="AQ75" i="72" s="1"/>
  <c r="R45" i="54"/>
  <c r="R80" i="60"/>
  <c r="R110" i="60" s="1"/>
  <c r="O79" i="47"/>
  <c r="O48" i="49"/>
  <c r="O77" i="47"/>
  <c r="O46" i="49"/>
  <c r="R175" i="44"/>
  <c r="R145" i="44"/>
  <c r="R114" i="44"/>
  <c r="Q78" i="60"/>
  <c r="Q108" i="60" s="1"/>
  <c r="R251" i="44"/>
  <c r="R51" i="54"/>
  <c r="S21" i="54"/>
  <c r="AQ81" i="72" s="1"/>
  <c r="S105" i="44"/>
  <c r="S165" i="44"/>
  <c r="AL29" i="44"/>
  <c r="T62" i="44"/>
  <c r="R87" i="44"/>
  <c r="O72" i="47"/>
  <c r="O41" i="49"/>
  <c r="S42" i="44"/>
  <c r="AK9" i="44"/>
  <c r="Q82" i="60"/>
  <c r="Q112" i="60" s="1"/>
  <c r="Q103" i="72" s="1"/>
  <c r="R255" i="44"/>
  <c r="S180" i="44"/>
  <c r="O83" i="47"/>
  <c r="O52" i="49"/>
  <c r="Q77" i="60"/>
  <c r="Q107" i="60" s="1"/>
  <c r="R250" i="44"/>
  <c r="R235" i="44"/>
  <c r="R163" i="60" s="1"/>
  <c r="R193" i="60" s="1"/>
  <c r="AI23" i="49" s="1"/>
  <c r="S236" i="44"/>
  <c r="S167" i="44"/>
  <c r="R89" i="44"/>
  <c r="AL16" i="44"/>
  <c r="U15" i="72" s="1"/>
  <c r="T49" i="44"/>
  <c r="R90" i="44"/>
  <c r="R16" i="54"/>
  <c r="AP76" i="72" s="1"/>
  <c r="Q46" i="54"/>
  <c r="O76" i="47"/>
  <c r="O45" i="49"/>
  <c r="S59" i="44"/>
  <c r="AK26" i="44"/>
  <c r="AK17" i="44"/>
  <c r="S50" i="44"/>
  <c r="S198" i="44" s="1"/>
  <c r="Q91" i="60"/>
  <c r="Q121" i="60" s="1"/>
  <c r="R264" i="44"/>
  <c r="Q47" i="54"/>
  <c r="R17" i="54"/>
  <c r="AP77" i="72" s="1"/>
  <c r="Q92" i="60"/>
  <c r="Q122" i="60" s="1"/>
  <c r="R265" i="44"/>
  <c r="R70" i="44"/>
  <c r="R86" i="44"/>
  <c r="S48" i="54"/>
  <c r="T18" i="54"/>
  <c r="AR78" i="72" s="1"/>
  <c r="O84" i="47"/>
  <c r="O53" i="49"/>
  <c r="R131" i="44"/>
  <c r="S143" i="44"/>
  <c r="O90" i="47"/>
  <c r="O59" i="49"/>
  <c r="AL25" i="44"/>
  <c r="T58" i="44"/>
  <c r="Q39" i="54"/>
  <c r="R9" i="54"/>
  <c r="AP69" i="72" s="1"/>
  <c r="T55" i="44"/>
  <c r="T113" i="44" s="1"/>
  <c r="AL22" i="44"/>
  <c r="Q94" i="60"/>
  <c r="Q124" i="60" s="1"/>
  <c r="R267" i="44"/>
  <c r="R82" i="44"/>
  <c r="Q83" i="60"/>
  <c r="Q113" i="60" s="1"/>
  <c r="R256" i="44"/>
  <c r="R72" i="44"/>
  <c r="AK23" i="44"/>
  <c r="S56" i="44"/>
  <c r="R79" i="60"/>
  <c r="R109" i="60" s="1"/>
  <c r="S83" i="44"/>
  <c r="P89" i="47"/>
  <c r="P58" i="49"/>
  <c r="R209" i="44"/>
  <c r="R167" i="60" s="1"/>
  <c r="R197" i="60" s="1"/>
  <c r="AI27" i="49" s="1"/>
  <c r="S51" i="44"/>
  <c r="AK18" i="44"/>
  <c r="T17" i="72" s="1"/>
  <c r="S197" i="44"/>
  <c r="S155" i="60" s="1"/>
  <c r="S185" i="60" s="1"/>
  <c r="AJ15" i="49" s="1"/>
  <c r="S135" i="44"/>
  <c r="O81" i="47"/>
  <c r="O50" i="49"/>
  <c r="R23" i="54"/>
  <c r="Q53" i="54"/>
  <c r="O71" i="47"/>
  <c r="O40" i="49"/>
  <c r="AK10" i="44"/>
  <c r="T9" i="72" s="1"/>
  <c r="S43" i="44"/>
  <c r="R84" i="44"/>
  <c r="R258" i="44"/>
  <c r="Q85" i="60"/>
  <c r="Q115" i="60" s="1"/>
  <c r="R106" i="44"/>
  <c r="Q96" i="60"/>
  <c r="Q126" i="60" s="1"/>
  <c r="R269" i="44"/>
  <c r="R114" i="60"/>
  <c r="S257" i="44"/>
  <c r="P61" i="49"/>
  <c r="R161" i="44"/>
  <c r="O80" i="47"/>
  <c r="O49" i="49"/>
  <c r="R237" i="44"/>
  <c r="R87" i="60"/>
  <c r="R117" i="60" s="1"/>
  <c r="S260" i="44"/>
  <c r="S13" i="54"/>
  <c r="AQ73" i="72" s="1"/>
  <c r="R43" i="54"/>
  <c r="R80" i="44"/>
  <c r="S203" i="44"/>
  <c r="S161" i="60" s="1"/>
  <c r="S191" i="60" s="1"/>
  <c r="AJ21" i="49" s="1"/>
  <c r="O91" i="47"/>
  <c r="O60" i="49"/>
  <c r="Q100" i="72" l="1"/>
  <c r="AH10" i="49"/>
  <c r="Q116" i="72"/>
  <c r="AH26" i="49"/>
  <c r="Q58" i="49" s="1"/>
  <c r="AN116" i="72"/>
  <c r="AN206" i="72" s="1"/>
  <c r="P206" i="72"/>
  <c r="P237" i="72" s="1"/>
  <c r="P200" i="72"/>
  <c r="R157" i="60"/>
  <c r="R187" i="60" s="1"/>
  <c r="AI17" i="49" s="1"/>
  <c r="R290" i="44"/>
  <c r="R166" i="60"/>
  <c r="R196" i="60" s="1"/>
  <c r="AI26" i="49" s="1"/>
  <c r="P189" i="72"/>
  <c r="S179" i="44"/>
  <c r="Q119" i="72"/>
  <c r="R160" i="60"/>
  <c r="R190" i="60" s="1"/>
  <c r="AI20" i="49" s="1"/>
  <c r="P222" i="72"/>
  <c r="S168" i="60"/>
  <c r="S198" i="60" s="1"/>
  <c r="AJ28" i="49" s="1"/>
  <c r="T158" i="60"/>
  <c r="T188" i="60" s="1"/>
  <c r="AK18" i="49" s="1"/>
  <c r="R162" i="60"/>
  <c r="R192" i="60" s="1"/>
  <c r="AI22" i="49" s="1"/>
  <c r="R165" i="60"/>
  <c r="R195" i="60" s="1"/>
  <c r="AI25" i="49" s="1"/>
  <c r="U230" i="44"/>
  <c r="AO103" i="72"/>
  <c r="AO193" i="72" s="1"/>
  <c r="Q193" i="72"/>
  <c r="Q224" i="72" s="1"/>
  <c r="S153" i="60"/>
  <c r="S183" i="60" s="1"/>
  <c r="AJ13" i="49" s="1"/>
  <c r="AQ29" i="72"/>
  <c r="Q107" i="72"/>
  <c r="Q113" i="72"/>
  <c r="Q104" i="72"/>
  <c r="Q112" i="72"/>
  <c r="AR13" i="72"/>
  <c r="AQ20" i="72"/>
  <c r="AN106" i="72"/>
  <c r="AN196" i="72" s="1"/>
  <c r="P196" i="72"/>
  <c r="P227" i="72" s="1"/>
  <c r="AR20" i="72"/>
  <c r="R105" i="72"/>
  <c r="R151" i="60"/>
  <c r="R181" i="60" s="1"/>
  <c r="AI11" i="49" s="1"/>
  <c r="AN112" i="72"/>
  <c r="AN202" i="72" s="1"/>
  <c r="P202" i="72"/>
  <c r="P233" i="72" s="1"/>
  <c r="AN117" i="72"/>
  <c r="AN207" i="72" s="1"/>
  <c r="P207" i="72"/>
  <c r="P238" i="72" s="1"/>
  <c r="AS18" i="72"/>
  <c r="AR10" i="72"/>
  <c r="P231" i="72"/>
  <c r="O231" i="72"/>
  <c r="AR11" i="72"/>
  <c r="AN107" i="72"/>
  <c r="AN197" i="72" s="1"/>
  <c r="P197" i="72"/>
  <c r="P228" i="72" s="1"/>
  <c r="AN115" i="72"/>
  <c r="AN205" i="72" s="1"/>
  <c r="P205" i="72"/>
  <c r="P236" i="72" s="1"/>
  <c r="V18" i="72"/>
  <c r="R114" i="72"/>
  <c r="Q117" i="72"/>
  <c r="AP83" i="72"/>
  <c r="R116" i="72"/>
  <c r="AN98" i="72"/>
  <c r="AN188" i="72" s="1"/>
  <c r="P188" i="72"/>
  <c r="P219" i="72" s="1"/>
  <c r="AO105" i="72"/>
  <c r="AO195" i="72" s="1"/>
  <c r="Q195" i="72"/>
  <c r="Q226" i="72" s="1"/>
  <c r="Q98" i="72"/>
  <c r="Q111" i="72"/>
  <c r="O228" i="72"/>
  <c r="Q229" i="72"/>
  <c r="AN104" i="72"/>
  <c r="AN194" i="72" s="1"/>
  <c r="P194" i="72"/>
  <c r="P225" i="72" s="1"/>
  <c r="AR27" i="72"/>
  <c r="R154" i="60"/>
  <c r="R184" i="60" s="1"/>
  <c r="AI14" i="49" s="1"/>
  <c r="AO118" i="72"/>
  <c r="AO208" i="72" s="1"/>
  <c r="Q208" i="72"/>
  <c r="Q239" i="72" s="1"/>
  <c r="S164" i="60"/>
  <c r="S194" i="60" s="1"/>
  <c r="AJ24" i="49" s="1"/>
  <c r="AQ25" i="72"/>
  <c r="AO114" i="72"/>
  <c r="AO204" i="72" s="1"/>
  <c r="Q204" i="72"/>
  <c r="Q235" i="72" s="1"/>
  <c r="P221" i="72"/>
  <c r="AO116" i="72"/>
  <c r="AO206" i="72" s="1"/>
  <c r="Q206" i="72"/>
  <c r="Q237" i="72" s="1"/>
  <c r="Q284" i="44"/>
  <c r="AR23" i="72"/>
  <c r="AR26" i="72"/>
  <c r="R150" i="60"/>
  <c r="R180" i="60" s="1"/>
  <c r="Q110" i="72"/>
  <c r="AQ10" i="72"/>
  <c r="AO119" i="72"/>
  <c r="AO209" i="72" s="1"/>
  <c r="Q209" i="72"/>
  <c r="R118" i="72"/>
  <c r="U21" i="72"/>
  <c r="AR14" i="72"/>
  <c r="AO100" i="72"/>
  <c r="AO190" i="72" s="1"/>
  <c r="Q190" i="72"/>
  <c r="Q221" i="72" s="1"/>
  <c r="Q99" i="72"/>
  <c r="Q115" i="72"/>
  <c r="R108" i="72"/>
  <c r="T16" i="72"/>
  <c r="AS15" i="72"/>
  <c r="S121" i="44"/>
  <c r="R169" i="60"/>
  <c r="R199" i="60" s="1"/>
  <c r="Q101" i="72"/>
  <c r="O238" i="72"/>
  <c r="AQ16" i="72"/>
  <c r="U24" i="72"/>
  <c r="AS13" i="72"/>
  <c r="T29" i="72"/>
  <c r="R149" i="60"/>
  <c r="R179" i="60" s="1"/>
  <c r="AI9" i="49" s="1"/>
  <c r="U28" i="72"/>
  <c r="T22" i="72"/>
  <c r="T25" i="72"/>
  <c r="AP82" i="72"/>
  <c r="AQ26" i="72"/>
  <c r="AQ22" i="72"/>
  <c r="AQ8" i="72"/>
  <c r="P224" i="72"/>
  <c r="Q106" i="72"/>
  <c r="AR9" i="72"/>
  <c r="AN113" i="72"/>
  <c r="AN203" i="72" s="1"/>
  <c r="P203" i="72"/>
  <c r="P234" i="72" s="1"/>
  <c r="AR17" i="72"/>
  <c r="T8" i="72"/>
  <c r="O236" i="72"/>
  <c r="AN111" i="72"/>
  <c r="AN201" i="72" s="1"/>
  <c r="P201" i="72"/>
  <c r="P232" i="72" s="1"/>
  <c r="P220" i="72"/>
  <c r="S193" i="44"/>
  <c r="S174" i="44"/>
  <c r="T240" i="44"/>
  <c r="S73" i="44"/>
  <c r="S142" i="44"/>
  <c r="S147" i="44"/>
  <c r="S166" i="44"/>
  <c r="S133" i="44"/>
  <c r="T227" i="44"/>
  <c r="S91" i="44"/>
  <c r="S151" i="44"/>
  <c r="S191" i="44"/>
  <c r="R41" i="54"/>
  <c r="S11" i="54"/>
  <c r="AQ71" i="72" s="1"/>
  <c r="T45" i="44"/>
  <c r="AL12" i="44"/>
  <c r="U11" i="72" s="1"/>
  <c r="T13" i="47"/>
  <c r="T44" i="47" s="1"/>
  <c r="T41" i="72" s="1"/>
  <c r="AR41" i="72" s="1"/>
  <c r="S223" i="44"/>
  <c r="S103" i="44"/>
  <c r="S163" i="44"/>
  <c r="S241" i="44"/>
  <c r="T116" i="44"/>
  <c r="S169" i="44"/>
  <c r="S239" i="44"/>
  <c r="S271" i="44"/>
  <c r="S98" i="60" s="1"/>
  <c r="S128" i="60" s="1"/>
  <c r="T27" i="47"/>
  <c r="T58" i="47" s="1"/>
  <c r="T55" i="72" s="1"/>
  <c r="AR55" i="72" s="1"/>
  <c r="T19" i="47"/>
  <c r="T50" i="47" s="1"/>
  <c r="T47" i="72" s="1"/>
  <c r="AR47" i="72" s="1"/>
  <c r="U30" i="47"/>
  <c r="U61" i="47" s="1"/>
  <c r="U58" i="72" s="1"/>
  <c r="AS58" i="72" s="1"/>
  <c r="U26" i="47"/>
  <c r="U57" i="47" s="1"/>
  <c r="U54" i="72" s="1"/>
  <c r="AS54" i="72" s="1"/>
  <c r="V20" i="47"/>
  <c r="V51" i="47" s="1"/>
  <c r="V48" i="72" s="1"/>
  <c r="AT48" i="72" s="1"/>
  <c r="T11" i="47"/>
  <c r="T42" i="47" s="1"/>
  <c r="T39" i="72" s="1"/>
  <c r="AR39" i="72" s="1"/>
  <c r="S268" i="44"/>
  <c r="S95" i="60" s="1"/>
  <c r="S125" i="60" s="1"/>
  <c r="U15" i="47"/>
  <c r="U46" i="47" s="1"/>
  <c r="U43" i="72" s="1"/>
  <c r="AS43" i="72" s="1"/>
  <c r="T29" i="47"/>
  <c r="T60" i="47" s="1"/>
  <c r="T57" i="72" s="1"/>
  <c r="AR57" i="72" s="1"/>
  <c r="T10" i="47"/>
  <c r="T41" i="47" s="1"/>
  <c r="T38" i="72" s="1"/>
  <c r="AR38" i="72" s="1"/>
  <c r="T25" i="47"/>
  <c r="T56" i="47" s="1"/>
  <c r="T53" i="72" s="1"/>
  <c r="AR53" i="72" s="1"/>
  <c r="U23" i="47"/>
  <c r="U54" i="47" s="1"/>
  <c r="U51" i="72" s="1"/>
  <c r="AS51" i="72" s="1"/>
  <c r="S118" i="44"/>
  <c r="T16" i="47"/>
  <c r="T47" i="47" s="1"/>
  <c r="T44" i="72" s="1"/>
  <c r="AR44" i="72" s="1"/>
  <c r="T18" i="47"/>
  <c r="T49" i="47" s="1"/>
  <c r="T46" i="72" s="1"/>
  <c r="AR46" i="72" s="1"/>
  <c r="T24" i="47"/>
  <c r="T55" i="47" s="1"/>
  <c r="T52" i="72" s="1"/>
  <c r="AR52" i="72" s="1"/>
  <c r="U17" i="47"/>
  <c r="U48" i="47" s="1"/>
  <c r="U45" i="72" s="1"/>
  <c r="AS45" i="72" s="1"/>
  <c r="S162" i="44"/>
  <c r="S132" i="44"/>
  <c r="T22" i="47"/>
  <c r="T53" i="47" s="1"/>
  <c r="T50" i="72" s="1"/>
  <c r="AR50" i="72" s="1"/>
  <c r="AL21" i="44"/>
  <c r="U20" i="72" s="1"/>
  <c r="T54" i="44"/>
  <c r="S102" i="44"/>
  <c r="S252" i="44"/>
  <c r="S79" i="60" s="1"/>
  <c r="S109" i="60" s="1"/>
  <c r="S20" i="54"/>
  <c r="AQ80" i="72" s="1"/>
  <c r="R50" i="54"/>
  <c r="S178" i="44"/>
  <c r="S208" i="44"/>
  <c r="S148" i="44"/>
  <c r="S26" i="54"/>
  <c r="AQ86" i="72" s="1"/>
  <c r="R56" i="54"/>
  <c r="S10" i="54"/>
  <c r="AQ70" i="72" s="1"/>
  <c r="R40" i="54"/>
  <c r="T28" i="47"/>
  <c r="T59" i="47" s="1"/>
  <c r="T56" i="72" s="1"/>
  <c r="AR56" i="72" s="1"/>
  <c r="T60" i="44"/>
  <c r="T88" i="44" s="1"/>
  <c r="AL27" i="44"/>
  <c r="U26" i="72" s="1"/>
  <c r="S181" i="44"/>
  <c r="S211" i="44"/>
  <c r="S169" i="60" s="1"/>
  <c r="S199" i="60" s="1"/>
  <c r="AJ29" i="49" s="1"/>
  <c r="T31" i="47"/>
  <c r="T62" i="47" s="1"/>
  <c r="T59" i="72" s="1"/>
  <c r="AR59" i="72" s="1"/>
  <c r="T63" i="44"/>
  <c r="AL30" i="44"/>
  <c r="U29" i="72" s="1"/>
  <c r="S222" i="44"/>
  <c r="R59" i="54"/>
  <c r="S29" i="54"/>
  <c r="S192" i="44"/>
  <c r="S238" i="44"/>
  <c r="S202" i="44"/>
  <c r="S232" i="44"/>
  <c r="S112" i="44"/>
  <c r="T12" i="47"/>
  <c r="T43" i="47" s="1"/>
  <c r="T40" i="72" s="1"/>
  <c r="AR40" i="72" s="1"/>
  <c r="T44" i="44"/>
  <c r="AL11" i="44"/>
  <c r="U10" i="72" s="1"/>
  <c r="S172" i="44"/>
  <c r="S145" i="44"/>
  <c r="T135" i="44"/>
  <c r="S106" i="44"/>
  <c r="S136" i="44"/>
  <c r="S235" i="44"/>
  <c r="S163" i="60" s="1"/>
  <c r="S193" i="60" s="1"/>
  <c r="AJ23" i="49" s="1"/>
  <c r="S175" i="44"/>
  <c r="S226" i="44"/>
  <c r="S196" i="44"/>
  <c r="S209" i="44"/>
  <c r="S167" i="60" s="1"/>
  <c r="S197" i="60" s="1"/>
  <c r="AJ27" i="49" s="1"/>
  <c r="S190" i="44"/>
  <c r="S130" i="44"/>
  <c r="S149" i="44"/>
  <c r="T105" i="44"/>
  <c r="S119" i="44"/>
  <c r="S237" i="44"/>
  <c r="S199" i="44"/>
  <c r="S228" i="44"/>
  <c r="S156" i="60" s="1"/>
  <c r="S186" i="60" s="1"/>
  <c r="AJ16" i="49" s="1"/>
  <c r="S117" i="44"/>
  <c r="S207" i="44"/>
  <c r="S165" i="60" s="1"/>
  <c r="S195" i="60" s="1"/>
  <c r="AJ25" i="49" s="1"/>
  <c r="T107" i="44"/>
  <c r="S108" i="44"/>
  <c r="S115" i="44"/>
  <c r="T197" i="44"/>
  <c r="T155" i="60" s="1"/>
  <c r="T185" i="60" s="1"/>
  <c r="AK15" i="49" s="1"/>
  <c r="Q84" i="47"/>
  <c r="T137" i="44"/>
  <c r="T173" i="44"/>
  <c r="T180" i="44"/>
  <c r="T120" i="44"/>
  <c r="S177" i="44"/>
  <c r="S45" i="54"/>
  <c r="T15" i="54"/>
  <c r="AR75" i="72" s="1"/>
  <c r="AM14" i="44"/>
  <c r="V13" i="72" s="1"/>
  <c r="U47" i="44"/>
  <c r="U195" i="44" s="1"/>
  <c r="S71" i="44"/>
  <c r="S77" i="44"/>
  <c r="AL28" i="44"/>
  <c r="U27" i="72" s="1"/>
  <c r="T61" i="44"/>
  <c r="T179" i="44" s="1"/>
  <c r="S101" i="44"/>
  <c r="S79" i="44"/>
  <c r="T83" i="44"/>
  <c r="S90" i="44"/>
  <c r="T167" i="44"/>
  <c r="S204" i="44"/>
  <c r="R82" i="60"/>
  <c r="R112" i="60" s="1"/>
  <c r="S255" i="44"/>
  <c r="T150" i="44"/>
  <c r="S139" i="44"/>
  <c r="S168" i="44"/>
  <c r="T206" i="44"/>
  <c r="S25" i="54"/>
  <c r="AQ85" i="72" s="1"/>
  <c r="R55" i="54"/>
  <c r="P76" i="47"/>
  <c r="P45" i="49"/>
  <c r="S229" i="44"/>
  <c r="R96" i="60"/>
  <c r="R126" i="60" s="1"/>
  <c r="S269" i="44"/>
  <c r="T203" i="44"/>
  <c r="S138" i="44"/>
  <c r="R92" i="60"/>
  <c r="R122" i="60" s="1"/>
  <c r="S265" i="44"/>
  <c r="R77" i="60"/>
  <c r="R107" i="60" s="1"/>
  <c r="R98" i="72" s="1"/>
  <c r="S250" i="44"/>
  <c r="T165" i="44"/>
  <c r="P81" i="47"/>
  <c r="P50" i="49"/>
  <c r="S114" i="44"/>
  <c r="P88" i="47"/>
  <c r="P57" i="49"/>
  <c r="S76" i="44"/>
  <c r="S22" i="54"/>
  <c r="AQ82" i="72" s="1"/>
  <c r="R52" i="54"/>
  <c r="S78" i="44"/>
  <c r="R38" i="54"/>
  <c r="S8" i="54"/>
  <c r="AQ68" i="72" s="1"/>
  <c r="S109" i="44"/>
  <c r="T42" i="44"/>
  <c r="AL9" i="44"/>
  <c r="S100" i="44"/>
  <c r="P73" i="47"/>
  <c r="P42" i="49"/>
  <c r="S9" i="54"/>
  <c r="AQ69" i="72" s="1"/>
  <c r="R39" i="54"/>
  <c r="U200" i="44"/>
  <c r="U158" i="60" s="1"/>
  <c r="U188" i="60" s="1"/>
  <c r="AL18" i="49" s="1"/>
  <c r="U18" i="54"/>
  <c r="AS78" i="72" s="1"/>
  <c r="T48" i="54"/>
  <c r="S17" i="54"/>
  <c r="AQ77" i="72" s="1"/>
  <c r="R47" i="54"/>
  <c r="P91" i="47"/>
  <c r="P60" i="49"/>
  <c r="S27" i="54"/>
  <c r="AQ87" i="72" s="1"/>
  <c r="R57" i="54"/>
  <c r="S97" i="60"/>
  <c r="S127" i="60" s="1"/>
  <c r="T270" i="44"/>
  <c r="S75" i="44"/>
  <c r="S220" i="44"/>
  <c r="T43" i="44"/>
  <c r="AL10" i="44"/>
  <c r="AL23" i="44"/>
  <c r="T56" i="44"/>
  <c r="T174" i="44" s="1"/>
  <c r="T143" i="44"/>
  <c r="P72" i="47"/>
  <c r="P41" i="49"/>
  <c r="T176" i="44"/>
  <c r="S80" i="44"/>
  <c r="S144" i="44"/>
  <c r="R85" i="60"/>
  <c r="R115" i="60" s="1"/>
  <c r="S258" i="44"/>
  <c r="S131" i="44"/>
  <c r="AL17" i="44"/>
  <c r="T50" i="44"/>
  <c r="T198" i="44" s="1"/>
  <c r="S160" i="44"/>
  <c r="U110" i="44"/>
  <c r="T225" i="44"/>
  <c r="T153" i="60" s="1"/>
  <c r="T183" i="60" s="1"/>
  <c r="AK13" i="49" s="1"/>
  <c r="P53" i="49"/>
  <c r="U140" i="44"/>
  <c r="U49" i="44"/>
  <c r="U227" i="44" s="1"/>
  <c r="AM16" i="44"/>
  <c r="V15" i="72" s="1"/>
  <c r="T236" i="44"/>
  <c r="P90" i="47"/>
  <c r="P59" i="49"/>
  <c r="R86" i="60"/>
  <c r="R116" i="60" s="1"/>
  <c r="S259" i="44"/>
  <c r="S221" i="44"/>
  <c r="S93" i="60"/>
  <c r="S123" i="60" s="1"/>
  <c r="T266" i="44"/>
  <c r="U170" i="44"/>
  <c r="S161" i="44"/>
  <c r="T233" i="44"/>
  <c r="T57" i="44"/>
  <c r="AL24" i="44"/>
  <c r="U23" i="72" s="1"/>
  <c r="S84" i="44"/>
  <c r="S72" i="44"/>
  <c r="S86" i="44"/>
  <c r="T59" i="44"/>
  <c r="T147" i="44" s="1"/>
  <c r="AL26" i="44"/>
  <c r="T210" i="44"/>
  <c r="R44" i="54"/>
  <c r="S14" i="54"/>
  <c r="AQ74" i="72" s="1"/>
  <c r="T146" i="44"/>
  <c r="R89" i="60"/>
  <c r="R119" i="60" s="1"/>
  <c r="S262" i="44"/>
  <c r="T48" i="44"/>
  <c r="T166" i="44" s="1"/>
  <c r="AL15" i="44"/>
  <c r="U14" i="72" s="1"/>
  <c r="P78" i="47"/>
  <c r="P47" i="49"/>
  <c r="U58" i="44"/>
  <c r="AM25" i="44"/>
  <c r="S70" i="44"/>
  <c r="R91" i="60"/>
  <c r="R121" i="60" s="1"/>
  <c r="S264" i="44"/>
  <c r="R78" i="60"/>
  <c r="R108" i="60" s="1"/>
  <c r="S251" i="44"/>
  <c r="P79" i="47"/>
  <c r="P48" i="49"/>
  <c r="P86" i="47"/>
  <c r="P55" i="49"/>
  <c r="P83" i="47"/>
  <c r="P52" i="49"/>
  <c r="Q61" i="49"/>
  <c r="U62" i="44"/>
  <c r="AM29" i="44"/>
  <c r="V28" i="72" s="1"/>
  <c r="S80" i="60"/>
  <c r="S110" i="60" s="1"/>
  <c r="S234" i="44"/>
  <c r="T13" i="54"/>
  <c r="AR73" i="72" s="1"/>
  <c r="S43" i="54"/>
  <c r="S114" i="60"/>
  <c r="T257" i="44"/>
  <c r="R94" i="60"/>
  <c r="R124" i="60" s="1"/>
  <c r="S267" i="44"/>
  <c r="P87" i="47"/>
  <c r="P56" i="49"/>
  <c r="R46" i="54"/>
  <c r="S16" i="54"/>
  <c r="AQ76" i="72" s="1"/>
  <c r="S89" i="44"/>
  <c r="P80" i="47"/>
  <c r="P49" i="49"/>
  <c r="S54" i="54"/>
  <c r="T24" i="54"/>
  <c r="AR84" i="72" s="1"/>
  <c r="T28" i="54"/>
  <c r="AR88" i="72" s="1"/>
  <c r="S58" i="54"/>
  <c r="P77" i="47"/>
  <c r="P46" i="49"/>
  <c r="S85" i="44"/>
  <c r="R53" i="54"/>
  <c r="S23" i="54"/>
  <c r="AQ83" i="72" s="1"/>
  <c r="R83" i="60"/>
  <c r="R113" i="60" s="1"/>
  <c r="S256" i="44"/>
  <c r="Q74" i="47"/>
  <c r="Q43" i="49"/>
  <c r="T21" i="54"/>
  <c r="AR81" i="72" s="1"/>
  <c r="S51" i="54"/>
  <c r="V52" i="44"/>
  <c r="V230" i="44" s="1"/>
  <c r="AN19" i="44"/>
  <c r="R90" i="60"/>
  <c r="R120" i="60" s="1"/>
  <c r="S263" i="44"/>
  <c r="S82" i="44"/>
  <c r="P85" i="47"/>
  <c r="P54" i="49"/>
  <c r="S87" i="60"/>
  <c r="S117" i="60" s="1"/>
  <c r="T260" i="44"/>
  <c r="T51" i="44"/>
  <c r="T169" i="44" s="1"/>
  <c r="AL18" i="44"/>
  <c r="U17" i="72" s="1"/>
  <c r="U55" i="44"/>
  <c r="U113" i="44" s="1"/>
  <c r="AM22" i="44"/>
  <c r="Q89" i="47"/>
  <c r="P71" i="47"/>
  <c r="P40" i="49"/>
  <c r="S87" i="44"/>
  <c r="R119" i="72" l="1"/>
  <c r="AI29" i="49"/>
  <c r="R100" i="72"/>
  <c r="AI10" i="49"/>
  <c r="S154" i="60"/>
  <c r="S184" i="60" s="1"/>
  <c r="AJ14" i="49" s="1"/>
  <c r="S290" i="44"/>
  <c r="S150" i="60"/>
  <c r="S180" i="60" s="1"/>
  <c r="AJ10" i="49" s="1"/>
  <c r="S148" i="60"/>
  <c r="S178" i="60" s="1"/>
  <c r="AJ8" i="49" s="1"/>
  <c r="S149" i="60"/>
  <c r="S179" i="60" s="1"/>
  <c r="AJ9" i="49" s="1"/>
  <c r="T161" i="60"/>
  <c r="T191" i="60" s="1"/>
  <c r="AK21" i="49" s="1"/>
  <c r="T168" i="60"/>
  <c r="T198" i="60" s="1"/>
  <c r="AK28" i="49" s="1"/>
  <c r="AP98" i="72"/>
  <c r="AP188" i="72" s="1"/>
  <c r="R188" i="72"/>
  <c r="AR29" i="72"/>
  <c r="AP119" i="72"/>
  <c r="AP209" i="72" s="1"/>
  <c r="R209" i="72"/>
  <c r="R240" i="72" s="1"/>
  <c r="U8" i="72"/>
  <c r="AT13" i="72"/>
  <c r="AS29" i="72"/>
  <c r="V24" i="72"/>
  <c r="U9" i="72"/>
  <c r="AS17" i="72"/>
  <c r="U25" i="72"/>
  <c r="S166" i="60"/>
  <c r="S196" i="60" s="1"/>
  <c r="AJ26" i="49" s="1"/>
  <c r="AO106" i="72"/>
  <c r="AO196" i="72" s="1"/>
  <c r="Q196" i="72"/>
  <c r="Q227" i="72" s="1"/>
  <c r="AO110" i="72"/>
  <c r="AO200" i="72" s="1"/>
  <c r="Q200" i="72"/>
  <c r="Q231" i="72" s="1"/>
  <c r="R104" i="72"/>
  <c r="R106" i="72"/>
  <c r="S157" i="60"/>
  <c r="S187" i="60" s="1"/>
  <c r="AJ17" i="49" s="1"/>
  <c r="AR25" i="72"/>
  <c r="AS24" i="72"/>
  <c r="R61" i="49"/>
  <c r="AP116" i="72"/>
  <c r="AP206" i="72" s="1"/>
  <c r="R206" i="72"/>
  <c r="R237" i="72" s="1"/>
  <c r="AO112" i="72"/>
  <c r="AO202" i="72" s="1"/>
  <c r="Q202" i="72"/>
  <c r="Q233" i="72" s="1"/>
  <c r="R103" i="72"/>
  <c r="AT15" i="72"/>
  <c r="AS10" i="72"/>
  <c r="W18" i="72"/>
  <c r="S162" i="60"/>
  <c r="S192" i="60" s="1"/>
  <c r="AJ22" i="49" s="1"/>
  <c r="S119" i="72"/>
  <c r="AR8" i="72"/>
  <c r="AR22" i="72"/>
  <c r="AR16" i="72"/>
  <c r="AP105" i="72"/>
  <c r="AP195" i="72" s="1"/>
  <c r="R195" i="72"/>
  <c r="R226" i="72" s="1"/>
  <c r="AO104" i="72"/>
  <c r="AO194" i="72" s="1"/>
  <c r="Q194" i="72"/>
  <c r="Q225" i="72" s="1"/>
  <c r="R111" i="72"/>
  <c r="S108" i="72"/>
  <c r="S118" i="72"/>
  <c r="R117" i="72"/>
  <c r="AP100" i="72"/>
  <c r="AP190" i="72" s="1"/>
  <c r="R190" i="72"/>
  <c r="S100" i="72"/>
  <c r="AS28" i="72"/>
  <c r="AO117" i="72"/>
  <c r="AO207" i="72" s="1"/>
  <c r="Q207" i="72"/>
  <c r="Q238" i="72" s="1"/>
  <c r="AO113" i="72"/>
  <c r="AO203" i="72" s="1"/>
  <c r="Q203" i="72"/>
  <c r="Q234" i="72" s="1"/>
  <c r="V21" i="72"/>
  <c r="AT28" i="72"/>
  <c r="S114" i="72"/>
  <c r="AS26" i="72"/>
  <c r="AS14" i="72"/>
  <c r="AO111" i="72"/>
  <c r="AO201" i="72" s="1"/>
  <c r="Q201" i="72"/>
  <c r="Q232" i="72" s="1"/>
  <c r="S105" i="72"/>
  <c r="S116" i="72"/>
  <c r="AS11" i="72"/>
  <c r="AP108" i="72"/>
  <c r="AP198" i="72" s="1"/>
  <c r="R198" i="72"/>
  <c r="R229" i="72" s="1"/>
  <c r="R107" i="72"/>
  <c r="S160" i="60"/>
  <c r="S190" i="60" s="1"/>
  <c r="AJ20" i="49" s="1"/>
  <c r="S151" i="60"/>
  <c r="S181" i="60" s="1"/>
  <c r="AJ11" i="49" s="1"/>
  <c r="AS21" i="72"/>
  <c r="AO98" i="72"/>
  <c r="AO188" i="72" s="1"/>
  <c r="Q188" i="72"/>
  <c r="Q219" i="72" s="1"/>
  <c r="AP114" i="72"/>
  <c r="AP204" i="72" s="1"/>
  <c r="R204" i="72"/>
  <c r="R235" i="72" s="1"/>
  <c r="R101" i="72"/>
  <c r="AS20" i="72"/>
  <c r="AP118" i="72"/>
  <c r="AP208" i="72" s="1"/>
  <c r="R208" i="72"/>
  <c r="R239" i="72" s="1"/>
  <c r="AO101" i="72"/>
  <c r="AO191" i="72" s="1"/>
  <c r="Q191" i="72"/>
  <c r="Q222" i="72" s="1"/>
  <c r="AO115" i="72"/>
  <c r="AO205" i="72" s="1"/>
  <c r="Q205" i="72"/>
  <c r="Q236" i="72" s="1"/>
  <c r="R284" i="44"/>
  <c r="U16" i="72"/>
  <c r="R110" i="72"/>
  <c r="AS27" i="72"/>
  <c r="R115" i="72"/>
  <c r="R112" i="72"/>
  <c r="AQ89" i="72"/>
  <c r="R99" i="72"/>
  <c r="Q240" i="72"/>
  <c r="AT18" i="72"/>
  <c r="AO107" i="72"/>
  <c r="AO197" i="72" s="1"/>
  <c r="Q197" i="72"/>
  <c r="Q228" i="72" s="1"/>
  <c r="AS23" i="72"/>
  <c r="U22" i="72"/>
  <c r="R113" i="72"/>
  <c r="T164" i="60"/>
  <c r="T194" i="60" s="1"/>
  <c r="AK24" i="49" s="1"/>
  <c r="AO99" i="72"/>
  <c r="AO189" i="72" s="1"/>
  <c r="Q189" i="72"/>
  <c r="Q220" i="72" s="1"/>
  <c r="T73" i="44"/>
  <c r="T191" i="44"/>
  <c r="T253" i="44"/>
  <c r="T163" i="44"/>
  <c r="T103" i="44"/>
  <c r="T91" i="44"/>
  <c r="T161" i="44"/>
  <c r="U116" i="44"/>
  <c r="AM12" i="44"/>
  <c r="V11" i="72" s="1"/>
  <c r="U45" i="44"/>
  <c r="U13" i="47"/>
  <c r="U44" i="47" s="1"/>
  <c r="U41" i="72" s="1"/>
  <c r="AS41" i="72" s="1"/>
  <c r="T223" i="44"/>
  <c r="T193" i="44"/>
  <c r="T133" i="44"/>
  <c r="T221" i="44"/>
  <c r="T11" i="54"/>
  <c r="AR71" i="72" s="1"/>
  <c r="S41" i="54"/>
  <c r="T232" i="44"/>
  <c r="T238" i="44"/>
  <c r="T175" i="44"/>
  <c r="T222" i="44"/>
  <c r="T268" i="44"/>
  <c r="T95" i="60" s="1"/>
  <c r="T125" i="60" s="1"/>
  <c r="V30" i="47"/>
  <c r="V61" i="47" s="1"/>
  <c r="V58" i="72" s="1"/>
  <c r="AT58" i="72" s="1"/>
  <c r="U24" i="47"/>
  <c r="U55" i="47" s="1"/>
  <c r="U52" i="72" s="1"/>
  <c r="AS52" i="72" s="1"/>
  <c r="T112" i="44"/>
  <c r="U16" i="47"/>
  <c r="U47" i="47" s="1"/>
  <c r="U44" i="72" s="1"/>
  <c r="AS44" i="72" s="1"/>
  <c r="U29" i="47"/>
  <c r="U60" i="47" s="1"/>
  <c r="U57" i="72" s="1"/>
  <c r="AS57" i="72" s="1"/>
  <c r="U11" i="47"/>
  <c r="U42" i="47" s="1"/>
  <c r="U39" i="72" s="1"/>
  <c r="AS39" i="72" s="1"/>
  <c r="U10" i="47"/>
  <c r="U41" i="47" s="1"/>
  <c r="U38" i="72" s="1"/>
  <c r="AS38" i="72" s="1"/>
  <c r="V23" i="47"/>
  <c r="V54" i="47" s="1"/>
  <c r="V51" i="72" s="1"/>
  <c r="AT51" i="72" s="1"/>
  <c r="V15" i="47"/>
  <c r="V46" i="47" s="1"/>
  <c r="V43" i="72" s="1"/>
  <c r="AT43" i="72" s="1"/>
  <c r="U25" i="47"/>
  <c r="U56" i="47" s="1"/>
  <c r="U53" i="72" s="1"/>
  <c r="AS53" i="72" s="1"/>
  <c r="U18" i="47"/>
  <c r="U49" i="47" s="1"/>
  <c r="U46" i="72" s="1"/>
  <c r="AS46" i="72" s="1"/>
  <c r="W20" i="47"/>
  <c r="W51" i="47" s="1"/>
  <c r="W48" i="72" s="1"/>
  <c r="AU48" i="72" s="1"/>
  <c r="U19" i="47"/>
  <c r="U50" i="47" s="1"/>
  <c r="U47" i="72" s="1"/>
  <c r="AS47" i="72" s="1"/>
  <c r="V26" i="47"/>
  <c r="V57" i="47" s="1"/>
  <c r="V54" i="72" s="1"/>
  <c r="AT54" i="72" s="1"/>
  <c r="U27" i="47"/>
  <c r="U58" i="47" s="1"/>
  <c r="U55" i="72" s="1"/>
  <c r="AS55" i="72" s="1"/>
  <c r="V17" i="47"/>
  <c r="V48" i="47" s="1"/>
  <c r="V45" i="72" s="1"/>
  <c r="AT45" i="72" s="1"/>
  <c r="T172" i="44"/>
  <c r="T211" i="44"/>
  <c r="T121" i="44"/>
  <c r="T181" i="44"/>
  <c r="T151" i="44"/>
  <c r="U197" i="44"/>
  <c r="U155" i="60" s="1"/>
  <c r="U185" i="60" s="1"/>
  <c r="AL15" i="49" s="1"/>
  <c r="T241" i="44"/>
  <c r="T271" i="44"/>
  <c r="T98" i="60" s="1"/>
  <c r="T128" i="60" s="1"/>
  <c r="T20" i="54"/>
  <c r="AR80" i="72" s="1"/>
  <c r="S50" i="54"/>
  <c r="T226" i="44"/>
  <c r="U28" i="47"/>
  <c r="U59" i="47" s="1"/>
  <c r="U56" i="72" s="1"/>
  <c r="AS56" i="72" s="1"/>
  <c r="AM27" i="44"/>
  <c r="V26" i="72" s="1"/>
  <c r="U60" i="44"/>
  <c r="T178" i="44"/>
  <c r="T252" i="44"/>
  <c r="T79" i="60" s="1"/>
  <c r="T109" i="60" s="1"/>
  <c r="T102" i="44"/>
  <c r="T192" i="44"/>
  <c r="T150" i="60" s="1"/>
  <c r="T180" i="60" s="1"/>
  <c r="AK10" i="49" s="1"/>
  <c r="T29" i="54"/>
  <c r="AR89" i="72" s="1"/>
  <c r="S59" i="54"/>
  <c r="T202" i="44"/>
  <c r="S40" i="54"/>
  <c r="T10" i="54"/>
  <c r="AR70" i="72" s="1"/>
  <c r="U22" i="47"/>
  <c r="U53" i="47" s="1"/>
  <c r="U50" i="72" s="1"/>
  <c r="AS50" i="72" s="1"/>
  <c r="U54" i="44"/>
  <c r="AM21" i="44"/>
  <c r="U12" i="47"/>
  <c r="U43" i="47" s="1"/>
  <c r="U40" i="72" s="1"/>
  <c r="AS40" i="72" s="1"/>
  <c r="AM11" i="44"/>
  <c r="V10" i="72" s="1"/>
  <c r="U44" i="44"/>
  <c r="T132" i="44"/>
  <c r="U31" i="47"/>
  <c r="U62" i="47" s="1"/>
  <c r="U59" i="72" s="1"/>
  <c r="AS59" i="72" s="1"/>
  <c r="AM30" i="44"/>
  <c r="V29" i="72" s="1"/>
  <c r="U63" i="44"/>
  <c r="S56" i="54"/>
  <c r="T26" i="54"/>
  <c r="AR86" i="72" s="1"/>
  <c r="T162" i="44"/>
  <c r="T148" i="44"/>
  <c r="T142" i="44"/>
  <c r="T208" i="44"/>
  <c r="T118" i="44"/>
  <c r="T190" i="44"/>
  <c r="Q53" i="49"/>
  <c r="T160" i="44"/>
  <c r="U135" i="44"/>
  <c r="U225" i="44"/>
  <c r="U153" i="60" s="1"/>
  <c r="U183" i="60" s="1"/>
  <c r="AL13" i="49" s="1"/>
  <c r="U165" i="44"/>
  <c r="T149" i="44"/>
  <c r="U105" i="44"/>
  <c r="T130" i="44"/>
  <c r="T108" i="44"/>
  <c r="U120" i="44"/>
  <c r="T220" i="44"/>
  <c r="T100" i="44"/>
  <c r="V140" i="44"/>
  <c r="T131" i="44"/>
  <c r="U173" i="44"/>
  <c r="U107" i="44"/>
  <c r="T239" i="44"/>
  <c r="T138" i="44"/>
  <c r="T199" i="44"/>
  <c r="U203" i="44"/>
  <c r="T115" i="44"/>
  <c r="U146" i="44"/>
  <c r="T196" i="44"/>
  <c r="T209" i="44"/>
  <c r="T167" i="60" s="1"/>
  <c r="T197" i="60" s="1"/>
  <c r="AK27" i="49" s="1"/>
  <c r="T228" i="44"/>
  <c r="T156" i="60" s="1"/>
  <c r="T186" i="60" s="1"/>
  <c r="AK16" i="49" s="1"/>
  <c r="T119" i="44"/>
  <c r="T234" i="44"/>
  <c r="T109" i="44"/>
  <c r="T235" i="44"/>
  <c r="S89" i="60"/>
  <c r="S119" i="60" s="1"/>
  <c r="T262" i="44"/>
  <c r="T117" i="44"/>
  <c r="S86" i="60"/>
  <c r="S116" i="60" s="1"/>
  <c r="T259" i="44"/>
  <c r="T87" i="44"/>
  <c r="Q71" i="47"/>
  <c r="Q40" i="49"/>
  <c r="T237" i="44"/>
  <c r="T86" i="44"/>
  <c r="T84" i="44"/>
  <c r="T75" i="44"/>
  <c r="S38" i="54"/>
  <c r="T8" i="54"/>
  <c r="AR68" i="72" s="1"/>
  <c r="S96" i="60"/>
  <c r="S126" i="60" s="1"/>
  <c r="T269" i="44"/>
  <c r="Q78" i="47"/>
  <c r="Q47" i="49"/>
  <c r="U137" i="44"/>
  <c r="S77" i="60"/>
  <c r="S107" i="60" s="1"/>
  <c r="T250" i="44"/>
  <c r="AM23" i="44"/>
  <c r="U56" i="44"/>
  <c r="U174" i="44" s="1"/>
  <c r="U150" i="44"/>
  <c r="T79" i="44"/>
  <c r="T77" i="44"/>
  <c r="U21" i="54"/>
  <c r="AS81" i="72" s="1"/>
  <c r="T51" i="54"/>
  <c r="Q90" i="47"/>
  <c r="Q59" i="49"/>
  <c r="S91" i="60"/>
  <c r="S121" i="60" s="1"/>
  <c r="T264" i="44"/>
  <c r="U28" i="54"/>
  <c r="T58" i="54"/>
  <c r="T14" i="54"/>
  <c r="AR74" i="72" s="1"/>
  <c r="S44" i="54"/>
  <c r="Q88" i="47"/>
  <c r="Q57" i="49"/>
  <c r="T78" i="44"/>
  <c r="S92" i="60"/>
  <c r="S122" i="60" s="1"/>
  <c r="T265" i="44"/>
  <c r="Q72" i="47"/>
  <c r="Q41" i="49"/>
  <c r="Q85" i="47"/>
  <c r="Q54" i="49"/>
  <c r="T45" i="54"/>
  <c r="U15" i="54"/>
  <c r="AS75" i="72" s="1"/>
  <c r="T72" i="44"/>
  <c r="S85" i="60"/>
  <c r="S115" i="60" s="1"/>
  <c r="T258" i="44"/>
  <c r="T97" i="60"/>
  <c r="T127" i="60" s="1"/>
  <c r="U270" i="44"/>
  <c r="T17" i="54"/>
  <c r="AR77" i="72" s="1"/>
  <c r="S47" i="54"/>
  <c r="T114" i="44"/>
  <c r="S82" i="60"/>
  <c r="S112" i="60" s="1"/>
  <c r="T255" i="44"/>
  <c r="Q91" i="47"/>
  <c r="Q60" i="49"/>
  <c r="S94" i="60"/>
  <c r="S124" i="60" s="1"/>
  <c r="T267" i="44"/>
  <c r="T82" i="44"/>
  <c r="T70" i="44"/>
  <c r="AM17" i="44"/>
  <c r="U50" i="44"/>
  <c r="U198" i="44" s="1"/>
  <c r="T145" i="44"/>
  <c r="U206" i="44"/>
  <c r="Q80" i="47"/>
  <c r="Q49" i="49"/>
  <c r="T205" i="44"/>
  <c r="T114" i="60"/>
  <c r="U257" i="44"/>
  <c r="T136" i="44"/>
  <c r="T177" i="44"/>
  <c r="U233" i="44"/>
  <c r="U236" i="44"/>
  <c r="T144" i="44"/>
  <c r="T168" i="44"/>
  <c r="AM18" i="44"/>
  <c r="V17" i="72" s="1"/>
  <c r="U51" i="44"/>
  <c r="U169" i="44" s="1"/>
  <c r="S78" i="60"/>
  <c r="S108" i="60" s="1"/>
  <c r="T251" i="44"/>
  <c r="U83" i="44"/>
  <c r="V55" i="44"/>
  <c r="AN22" i="44"/>
  <c r="W52" i="44"/>
  <c r="W230" i="44" s="1"/>
  <c r="AO19" i="44"/>
  <c r="X18" i="72" s="1"/>
  <c r="U210" i="44"/>
  <c r="T207" i="44"/>
  <c r="AN16" i="44"/>
  <c r="V49" i="44"/>
  <c r="V110" i="44"/>
  <c r="S57" i="54"/>
  <c r="T27" i="54"/>
  <c r="AR87" i="72" s="1"/>
  <c r="T204" i="44"/>
  <c r="U240" i="44"/>
  <c r="U180" i="44"/>
  <c r="T80" i="44"/>
  <c r="AM10" i="44"/>
  <c r="U43" i="44"/>
  <c r="V18" i="54"/>
  <c r="AT78" i="72" s="1"/>
  <c r="U48" i="54"/>
  <c r="Q79" i="47"/>
  <c r="Q48" i="49"/>
  <c r="AM9" i="44"/>
  <c r="U42" i="44"/>
  <c r="T106" i="44"/>
  <c r="U167" i="44"/>
  <c r="T71" i="44"/>
  <c r="Q86" i="47"/>
  <c r="Q55" i="49"/>
  <c r="T85" i="44"/>
  <c r="S83" i="60"/>
  <c r="S113" i="60" s="1"/>
  <c r="T256" i="44"/>
  <c r="AN25" i="44"/>
  <c r="V58" i="44"/>
  <c r="AM15" i="44"/>
  <c r="V14" i="72" s="1"/>
  <c r="U48" i="44"/>
  <c r="R74" i="47"/>
  <c r="R43" i="49"/>
  <c r="Q87" i="47"/>
  <c r="Q56" i="49"/>
  <c r="V170" i="44"/>
  <c r="Q83" i="47"/>
  <c r="Q52" i="49"/>
  <c r="V200" i="44"/>
  <c r="V158" i="60" s="1"/>
  <c r="V188" i="60" s="1"/>
  <c r="AM18" i="49" s="1"/>
  <c r="T229" i="44"/>
  <c r="T139" i="44"/>
  <c r="T90" i="44"/>
  <c r="U13" i="54"/>
  <c r="AS73" i="72" s="1"/>
  <c r="T43" i="54"/>
  <c r="U176" i="44"/>
  <c r="T22" i="54"/>
  <c r="AR82" i="72" s="1"/>
  <c r="S52" i="54"/>
  <c r="Q77" i="47"/>
  <c r="Q46" i="49"/>
  <c r="V47" i="44"/>
  <c r="AN14" i="44"/>
  <c r="W13" i="72" s="1"/>
  <c r="T25" i="54"/>
  <c r="AR85" i="72" s="1"/>
  <c r="S55" i="54"/>
  <c r="T89" i="44"/>
  <c r="T16" i="54"/>
  <c r="AR76" i="72" s="1"/>
  <c r="S46" i="54"/>
  <c r="T54" i="54"/>
  <c r="U24" i="54"/>
  <c r="AS84" i="72" s="1"/>
  <c r="T87" i="60"/>
  <c r="T117" i="60" s="1"/>
  <c r="U260" i="44"/>
  <c r="V62" i="44"/>
  <c r="AN29" i="44"/>
  <c r="U59" i="44"/>
  <c r="U147" i="44" s="1"/>
  <c r="AM26" i="44"/>
  <c r="U73" i="44"/>
  <c r="T93" i="60"/>
  <c r="T123" i="60" s="1"/>
  <c r="U266" i="44"/>
  <c r="R89" i="47"/>
  <c r="R58" i="49"/>
  <c r="T76" i="44"/>
  <c r="T101" i="44"/>
  <c r="U57" i="44"/>
  <c r="AM24" i="44"/>
  <c r="V23" i="72" s="1"/>
  <c r="Q81" i="47"/>
  <c r="Q50" i="49"/>
  <c r="S39" i="54"/>
  <c r="T9" i="54"/>
  <c r="AR69" i="72" s="1"/>
  <c r="S90" i="60"/>
  <c r="S120" i="60" s="1"/>
  <c r="T263" i="44"/>
  <c r="T23" i="54"/>
  <c r="AR83" i="72" s="1"/>
  <c r="S53" i="54"/>
  <c r="Q73" i="47"/>
  <c r="Q42" i="49"/>
  <c r="Q76" i="47"/>
  <c r="Q45" i="49"/>
  <c r="U143" i="44"/>
  <c r="U61" i="44"/>
  <c r="AM28" i="44"/>
  <c r="V27" i="72" s="1"/>
  <c r="U168" i="60" l="1"/>
  <c r="U198" i="60" s="1"/>
  <c r="AL28" i="49" s="1"/>
  <c r="T290" i="44"/>
  <c r="U253" i="44"/>
  <c r="T154" i="60"/>
  <c r="T184" i="60" s="1"/>
  <c r="AK14" i="49" s="1"/>
  <c r="T160" i="60"/>
  <c r="T190" i="60" s="1"/>
  <c r="AK20" i="49" s="1"/>
  <c r="U91" i="44"/>
  <c r="T80" i="60"/>
  <c r="T110" i="60" s="1"/>
  <c r="T162" i="60"/>
  <c r="T192" i="60" s="1"/>
  <c r="AK22" i="49" s="1"/>
  <c r="T166" i="60"/>
  <c r="T196" i="60" s="1"/>
  <c r="AK26" i="49" s="1"/>
  <c r="V16" i="72"/>
  <c r="T157" i="60"/>
  <c r="T187" i="60" s="1"/>
  <c r="AK17" i="49" s="1"/>
  <c r="AT21" i="72"/>
  <c r="AU18" i="72"/>
  <c r="AT24" i="72"/>
  <c r="W21" i="72"/>
  <c r="AP99" i="72"/>
  <c r="AP189" i="72" s="1"/>
  <c r="R189" i="72"/>
  <c r="R220" i="72" s="1"/>
  <c r="AP107" i="72"/>
  <c r="AP197" i="72" s="1"/>
  <c r="R197" i="72"/>
  <c r="R228" i="72" s="1"/>
  <c r="AS16" i="72"/>
  <c r="T114" i="72"/>
  <c r="V8" i="72"/>
  <c r="S113" i="72"/>
  <c r="V22" i="72"/>
  <c r="R221" i="72"/>
  <c r="AS88" i="72"/>
  <c r="AT10" i="72"/>
  <c r="T100" i="72"/>
  <c r="T169" i="60"/>
  <c r="T199" i="60" s="1"/>
  <c r="AT11" i="72"/>
  <c r="S115" i="72"/>
  <c r="R219" i="72"/>
  <c r="V25" i="72"/>
  <c r="T148" i="60"/>
  <c r="T178" i="60" s="1"/>
  <c r="AK8" i="49" s="1"/>
  <c r="AP113" i="72"/>
  <c r="AP203" i="72" s="1"/>
  <c r="R203" i="72"/>
  <c r="R234" i="72" s="1"/>
  <c r="AP112" i="72"/>
  <c r="AP202" i="72" s="1"/>
  <c r="R202" i="72"/>
  <c r="R233" i="72" s="1"/>
  <c r="AP101" i="72"/>
  <c r="AP191" i="72" s="1"/>
  <c r="R191" i="72"/>
  <c r="R222" i="72" s="1"/>
  <c r="AU13" i="72"/>
  <c r="T118" i="72"/>
  <c r="T108" i="72"/>
  <c r="T105" i="72"/>
  <c r="S112" i="72"/>
  <c r="S284" i="44"/>
  <c r="AP117" i="72"/>
  <c r="AP207" i="72" s="1"/>
  <c r="R207" i="72"/>
  <c r="R238" i="72" s="1"/>
  <c r="W24" i="72"/>
  <c r="AT23" i="72"/>
  <c r="V20" i="72"/>
  <c r="AP115" i="72"/>
  <c r="AP205" i="72" s="1"/>
  <c r="R205" i="72"/>
  <c r="AT14" i="72"/>
  <c r="S99" i="72"/>
  <c r="T163" i="60"/>
  <c r="T193" i="60" s="1"/>
  <c r="AK23" i="49" s="1"/>
  <c r="AT26" i="72"/>
  <c r="AS22" i="72"/>
  <c r="AQ118" i="72"/>
  <c r="AQ208" i="72" s="1"/>
  <c r="S208" i="72"/>
  <c r="AT27" i="72"/>
  <c r="AV18" i="72"/>
  <c r="AT17" i="72"/>
  <c r="S101" i="72"/>
  <c r="AP106" i="72"/>
  <c r="AP196" i="72" s="1"/>
  <c r="R196" i="72"/>
  <c r="AS25" i="72"/>
  <c r="AS8" i="72"/>
  <c r="S104" i="72"/>
  <c r="W15" i="72"/>
  <c r="AP103" i="72"/>
  <c r="AP193" i="72" s="1"/>
  <c r="R193" i="72"/>
  <c r="R224" i="72" s="1"/>
  <c r="V9" i="72"/>
  <c r="U164" i="60"/>
  <c r="U194" i="60" s="1"/>
  <c r="AL24" i="49" s="1"/>
  <c r="T149" i="60"/>
  <c r="T179" i="60" s="1"/>
  <c r="AK9" i="49" s="1"/>
  <c r="AQ116" i="72"/>
  <c r="AQ206" i="72" s="1"/>
  <c r="S206" i="72"/>
  <c r="S237" i="72" s="1"/>
  <c r="AQ114" i="72"/>
  <c r="AQ204" i="72" s="1"/>
  <c r="S204" i="72"/>
  <c r="S235" i="72" s="1"/>
  <c r="AP104" i="72"/>
  <c r="AP194" i="72" s="1"/>
  <c r="R194" i="72"/>
  <c r="R225" i="72" s="1"/>
  <c r="S111" i="72"/>
  <c r="W28" i="72"/>
  <c r="T165" i="60"/>
  <c r="T195" i="60" s="1"/>
  <c r="AK25" i="49" s="1"/>
  <c r="S117" i="72"/>
  <c r="AQ108" i="72"/>
  <c r="AQ198" i="72" s="1"/>
  <c r="S198" i="72"/>
  <c r="S229" i="72" s="1"/>
  <c r="S106" i="72"/>
  <c r="S107" i="72"/>
  <c r="AP110" i="72"/>
  <c r="AP200" i="72" s="1"/>
  <c r="R200" i="72"/>
  <c r="R231" i="72" s="1"/>
  <c r="S98" i="72"/>
  <c r="AQ100" i="72"/>
  <c r="AQ190" i="72" s="1"/>
  <c r="S190" i="72"/>
  <c r="S221" i="72" s="1"/>
  <c r="AQ119" i="72"/>
  <c r="AQ209" i="72" s="1"/>
  <c r="S209" i="72"/>
  <c r="S240" i="72" s="1"/>
  <c r="S110" i="72"/>
  <c r="AQ105" i="72"/>
  <c r="AQ195" i="72" s="1"/>
  <c r="S195" i="72"/>
  <c r="S226" i="72" s="1"/>
  <c r="AP111" i="72"/>
  <c r="AP201" i="72" s="1"/>
  <c r="R201" i="72"/>
  <c r="R232" i="72" s="1"/>
  <c r="S103" i="72"/>
  <c r="AS9" i="72"/>
  <c r="U161" i="60"/>
  <c r="U191" i="60" s="1"/>
  <c r="AL21" i="49" s="1"/>
  <c r="AT29" i="72"/>
  <c r="T151" i="60"/>
  <c r="T181" i="60" s="1"/>
  <c r="AK11" i="49" s="1"/>
  <c r="U133" i="44"/>
  <c r="U193" i="44"/>
  <c r="U115" i="44"/>
  <c r="U161" i="44"/>
  <c r="U271" i="44"/>
  <c r="U98" i="60" s="1"/>
  <c r="U128" i="60" s="1"/>
  <c r="V146" i="44"/>
  <c r="U100" i="44"/>
  <c r="T41" i="54"/>
  <c r="U11" i="54"/>
  <c r="AS71" i="72" s="1"/>
  <c r="U222" i="44"/>
  <c r="U238" i="44"/>
  <c r="U223" i="44"/>
  <c r="U103" i="44"/>
  <c r="U163" i="44"/>
  <c r="AN12" i="44"/>
  <c r="W11" i="72" s="1"/>
  <c r="V45" i="44"/>
  <c r="V13" i="47"/>
  <c r="V44" i="47" s="1"/>
  <c r="V41" i="72" s="1"/>
  <c r="AT41" i="72" s="1"/>
  <c r="V165" i="44"/>
  <c r="U132" i="44"/>
  <c r="U192" i="44"/>
  <c r="U148" i="44"/>
  <c r="U162" i="44"/>
  <c r="U252" i="44"/>
  <c r="U181" i="44"/>
  <c r="U151" i="44"/>
  <c r="V29" i="47"/>
  <c r="V60" i="47" s="1"/>
  <c r="V57" i="72" s="1"/>
  <c r="AT57" i="72" s="1"/>
  <c r="W30" i="47"/>
  <c r="W61" i="47" s="1"/>
  <c r="W58" i="72" s="1"/>
  <c r="AU58" i="72" s="1"/>
  <c r="V24" i="47"/>
  <c r="V55" i="47" s="1"/>
  <c r="V52" i="72" s="1"/>
  <c r="AT52" i="72" s="1"/>
  <c r="U241" i="44"/>
  <c r="U196" i="44"/>
  <c r="W17" i="47"/>
  <c r="W48" i="47" s="1"/>
  <c r="W45" i="72" s="1"/>
  <c r="AU45" i="72" s="1"/>
  <c r="V19" i="47"/>
  <c r="V50" i="47" s="1"/>
  <c r="V47" i="72" s="1"/>
  <c r="AT47" i="72" s="1"/>
  <c r="V11" i="47"/>
  <c r="V42" i="47" s="1"/>
  <c r="V39" i="72" s="1"/>
  <c r="AT39" i="72" s="1"/>
  <c r="W15" i="47"/>
  <c r="W46" i="47" s="1"/>
  <c r="W43" i="72" s="1"/>
  <c r="AU43" i="72" s="1"/>
  <c r="V16" i="47"/>
  <c r="V47" i="47" s="1"/>
  <c r="V44" i="72" s="1"/>
  <c r="AT44" i="72" s="1"/>
  <c r="V27" i="47"/>
  <c r="V58" i="47" s="1"/>
  <c r="V55" i="72" s="1"/>
  <c r="AT55" i="72" s="1"/>
  <c r="V25" i="47"/>
  <c r="V56" i="47" s="1"/>
  <c r="V53" i="72" s="1"/>
  <c r="AT53" i="72" s="1"/>
  <c r="W26" i="47"/>
  <c r="W57" i="47" s="1"/>
  <c r="W54" i="72" s="1"/>
  <c r="AU54" i="72" s="1"/>
  <c r="X20" i="47"/>
  <c r="X51" i="47" s="1"/>
  <c r="X48" i="72" s="1"/>
  <c r="AV48" i="72" s="1"/>
  <c r="V10" i="47"/>
  <c r="V41" i="47" s="1"/>
  <c r="V38" i="72" s="1"/>
  <c r="AT38" i="72" s="1"/>
  <c r="V18" i="47"/>
  <c r="V49" i="47" s="1"/>
  <c r="V46" i="72" s="1"/>
  <c r="AT46" i="72" s="1"/>
  <c r="W23" i="47"/>
  <c r="W54" i="47" s="1"/>
  <c r="W51" i="72" s="1"/>
  <c r="AU51" i="72" s="1"/>
  <c r="U142" i="44"/>
  <c r="U88" i="44"/>
  <c r="U268" i="44"/>
  <c r="U95" i="60" s="1"/>
  <c r="U125" i="60" s="1"/>
  <c r="U211" i="44"/>
  <c r="U118" i="44"/>
  <c r="U208" i="44"/>
  <c r="U178" i="44"/>
  <c r="U102" i="44"/>
  <c r="V12" i="47"/>
  <c r="V43" i="47" s="1"/>
  <c r="V40" i="72" s="1"/>
  <c r="AT40" i="72" s="1"/>
  <c r="V44" i="44"/>
  <c r="AN11" i="44"/>
  <c r="W10" i="72" s="1"/>
  <c r="V22" i="47"/>
  <c r="V53" i="47" s="1"/>
  <c r="V50" i="72" s="1"/>
  <c r="AT50" i="72" s="1"/>
  <c r="AN21" i="44"/>
  <c r="V54" i="44"/>
  <c r="U202" i="44"/>
  <c r="U112" i="44"/>
  <c r="U172" i="44"/>
  <c r="U232" i="44"/>
  <c r="T56" i="54"/>
  <c r="U26" i="54"/>
  <c r="AS86" i="72" s="1"/>
  <c r="V28" i="47"/>
  <c r="V59" i="47" s="1"/>
  <c r="V56" i="72" s="1"/>
  <c r="AT56" i="72" s="1"/>
  <c r="AN27" i="44"/>
  <c r="W26" i="72" s="1"/>
  <c r="V60" i="44"/>
  <c r="U10" i="54"/>
  <c r="AS70" i="72" s="1"/>
  <c r="T40" i="54"/>
  <c r="T50" i="54"/>
  <c r="U20" i="54"/>
  <c r="AS80" i="72" s="1"/>
  <c r="V31" i="47"/>
  <c r="V62" i="47" s="1"/>
  <c r="V59" i="72" s="1"/>
  <c r="AT59" i="72" s="1"/>
  <c r="AN30" i="44"/>
  <c r="W29" i="72" s="1"/>
  <c r="V63" i="44"/>
  <c r="T59" i="54"/>
  <c r="U29" i="54"/>
  <c r="AS89" i="72" s="1"/>
  <c r="U121" i="44"/>
  <c r="V120" i="44"/>
  <c r="U234" i="44"/>
  <c r="V173" i="44"/>
  <c r="U204" i="44"/>
  <c r="U114" i="44"/>
  <c r="U144" i="44"/>
  <c r="U101" i="44"/>
  <c r="V107" i="44"/>
  <c r="U221" i="44"/>
  <c r="V176" i="44"/>
  <c r="W200" i="44"/>
  <c r="W158" i="60" s="1"/>
  <c r="W188" i="60" s="1"/>
  <c r="AN18" i="49" s="1"/>
  <c r="W110" i="44"/>
  <c r="U139" i="44"/>
  <c r="V233" i="44"/>
  <c r="U226" i="44"/>
  <c r="W140" i="44"/>
  <c r="V167" i="44"/>
  <c r="V206" i="44"/>
  <c r="U119" i="44"/>
  <c r="V197" i="44"/>
  <c r="V210" i="44"/>
  <c r="V143" i="44"/>
  <c r="W170" i="44"/>
  <c r="U229" i="44"/>
  <c r="AN9" i="44"/>
  <c r="W8" i="72" s="1"/>
  <c r="V42" i="44"/>
  <c r="U80" i="44"/>
  <c r="AO22" i="44"/>
  <c r="W55" i="44"/>
  <c r="U82" i="44"/>
  <c r="V150" i="44"/>
  <c r="V225" i="44"/>
  <c r="V116" i="44"/>
  <c r="U17" i="54"/>
  <c r="AS77" i="72" s="1"/>
  <c r="T47" i="54"/>
  <c r="U160" i="44"/>
  <c r="T53" i="54"/>
  <c r="U23" i="54"/>
  <c r="AS83" i="72" s="1"/>
  <c r="U209" i="44"/>
  <c r="U76" i="44"/>
  <c r="U87" i="60"/>
  <c r="U117" i="60" s="1"/>
  <c r="V260" i="44"/>
  <c r="U108" i="44"/>
  <c r="U131" i="44"/>
  <c r="AN18" i="44"/>
  <c r="W17" i="72" s="1"/>
  <c r="V51" i="44"/>
  <c r="U177" i="44"/>
  <c r="U109" i="44"/>
  <c r="U97" i="60"/>
  <c r="U127" i="60" s="1"/>
  <c r="V270" i="44"/>
  <c r="U77" i="44"/>
  <c r="R87" i="47"/>
  <c r="R56" i="49"/>
  <c r="U220" i="44"/>
  <c r="U235" i="44"/>
  <c r="V227" i="44"/>
  <c r="R91" i="47"/>
  <c r="R60" i="49"/>
  <c r="R85" i="47"/>
  <c r="R54" i="49"/>
  <c r="R90" i="47"/>
  <c r="R59" i="49"/>
  <c r="AN28" i="44"/>
  <c r="W27" i="72" s="1"/>
  <c r="V61" i="44"/>
  <c r="T90" i="60"/>
  <c r="T120" i="60" s="1"/>
  <c r="U263" i="44"/>
  <c r="T46" i="54"/>
  <c r="U16" i="54"/>
  <c r="V135" i="44"/>
  <c r="U84" i="44"/>
  <c r="U175" i="44"/>
  <c r="U89" i="44"/>
  <c r="V240" i="44"/>
  <c r="AO16" i="44"/>
  <c r="W49" i="44"/>
  <c r="U205" i="44"/>
  <c r="T94" i="60"/>
  <c r="T124" i="60" s="1"/>
  <c r="U267" i="44"/>
  <c r="T92" i="60"/>
  <c r="T122" i="60" s="1"/>
  <c r="U265" i="44"/>
  <c r="T91" i="60"/>
  <c r="T121" i="60" s="1"/>
  <c r="U264" i="44"/>
  <c r="R76" i="47"/>
  <c r="R45" i="49"/>
  <c r="T83" i="60"/>
  <c r="T113" i="60" s="1"/>
  <c r="U256" i="44"/>
  <c r="V180" i="44"/>
  <c r="R72" i="47"/>
  <c r="R41" i="49"/>
  <c r="U168" i="44"/>
  <c r="T85" i="60"/>
  <c r="T115" i="60" s="1"/>
  <c r="U258" i="44"/>
  <c r="V15" i="54"/>
  <c r="AT75" i="72" s="1"/>
  <c r="U45" i="54"/>
  <c r="U79" i="44"/>
  <c r="T96" i="60"/>
  <c r="T126" i="60" s="1"/>
  <c r="U269" i="44"/>
  <c r="U86" i="44"/>
  <c r="U87" i="44"/>
  <c r="V105" i="44"/>
  <c r="U179" i="44"/>
  <c r="U54" i="54"/>
  <c r="V24" i="54"/>
  <c r="AT84" i="72" s="1"/>
  <c r="U71" i="44"/>
  <c r="U136" i="44"/>
  <c r="U130" i="44"/>
  <c r="U190" i="44"/>
  <c r="R73" i="47"/>
  <c r="R42" i="49"/>
  <c r="U14" i="54"/>
  <c r="AS74" i="72" s="1"/>
  <c r="T44" i="54"/>
  <c r="V56" i="44"/>
  <c r="V174" i="44" s="1"/>
  <c r="AN23" i="44"/>
  <c r="T77" i="60"/>
  <c r="T107" i="60" s="1"/>
  <c r="U250" i="44"/>
  <c r="S84" i="47"/>
  <c r="U237" i="44"/>
  <c r="U199" i="44"/>
  <c r="R88" i="47"/>
  <c r="R57" i="49"/>
  <c r="U166" i="44"/>
  <c r="R83" i="47"/>
  <c r="R52" i="49"/>
  <c r="AN15" i="44"/>
  <c r="V48" i="44"/>
  <c r="V266" i="44"/>
  <c r="U93" i="60"/>
  <c r="U123" i="60" s="1"/>
  <c r="AO14" i="44"/>
  <c r="X13" i="72" s="1"/>
  <c r="W47" i="44"/>
  <c r="T52" i="54"/>
  <c r="U22" i="54"/>
  <c r="AS82" i="72" s="1"/>
  <c r="U228" i="44"/>
  <c r="U156" i="60" s="1"/>
  <c r="U186" i="60" s="1"/>
  <c r="AL16" i="49" s="1"/>
  <c r="U78" i="44"/>
  <c r="V113" i="44"/>
  <c r="R81" i="47"/>
  <c r="R50" i="49"/>
  <c r="V48" i="54"/>
  <c r="W18" i="54"/>
  <c r="AU78" i="72" s="1"/>
  <c r="U80" i="60"/>
  <c r="U110" i="60" s="1"/>
  <c r="V253" i="44"/>
  <c r="T57" i="54"/>
  <c r="U27" i="54"/>
  <c r="AS87" i="72" s="1"/>
  <c r="R86" i="47"/>
  <c r="R55" i="49"/>
  <c r="U70" i="44"/>
  <c r="T82" i="60"/>
  <c r="T112" i="60" s="1"/>
  <c r="U255" i="44"/>
  <c r="V203" i="44"/>
  <c r="U8" i="54"/>
  <c r="AS68" i="72" s="1"/>
  <c r="T38" i="54"/>
  <c r="T86" i="60"/>
  <c r="T116" i="60" s="1"/>
  <c r="U259" i="44"/>
  <c r="U191" i="44"/>
  <c r="AN24" i="44"/>
  <c r="W23" i="72" s="1"/>
  <c r="V57" i="44"/>
  <c r="V115" i="44" s="1"/>
  <c r="U85" i="44"/>
  <c r="U138" i="44"/>
  <c r="U72" i="44"/>
  <c r="S61" i="49"/>
  <c r="AO29" i="44"/>
  <c r="W62" i="44"/>
  <c r="V83" i="44"/>
  <c r="U114" i="60"/>
  <c r="V257" i="44"/>
  <c r="U145" i="44"/>
  <c r="S89" i="47"/>
  <c r="S58" i="49"/>
  <c r="U9" i="54"/>
  <c r="AS69" i="72" s="1"/>
  <c r="T39" i="54"/>
  <c r="U239" i="44"/>
  <c r="V73" i="44"/>
  <c r="U43" i="54"/>
  <c r="V13" i="54"/>
  <c r="AT73" i="72" s="1"/>
  <c r="AO25" i="44"/>
  <c r="W58" i="44"/>
  <c r="U106" i="44"/>
  <c r="AN10" i="44"/>
  <c r="V43" i="44"/>
  <c r="X52" i="44"/>
  <c r="X230" i="44" s="1"/>
  <c r="T78" i="60"/>
  <c r="T108" i="60" s="1"/>
  <c r="U251" i="44"/>
  <c r="R78" i="47"/>
  <c r="R47" i="49"/>
  <c r="U207" i="44"/>
  <c r="R77" i="47"/>
  <c r="R46" i="49"/>
  <c r="U149" i="44"/>
  <c r="S74" i="47"/>
  <c r="S43" i="49"/>
  <c r="U90" i="44"/>
  <c r="R84" i="47"/>
  <c r="R53" i="49"/>
  <c r="V236" i="44"/>
  <c r="R71" i="47"/>
  <c r="R40" i="49"/>
  <c r="U58" i="54"/>
  <c r="V28" i="54"/>
  <c r="AT88" i="72" s="1"/>
  <c r="U51" i="54"/>
  <c r="V21" i="54"/>
  <c r="AT81" i="72" s="1"/>
  <c r="U75" i="44"/>
  <c r="U117" i="44"/>
  <c r="T89" i="60"/>
  <c r="T119" i="60" s="1"/>
  <c r="U262" i="44"/>
  <c r="V195" i="44"/>
  <c r="V153" i="60" s="1"/>
  <c r="V183" i="60" s="1"/>
  <c r="AM13" i="49" s="1"/>
  <c r="U25" i="54"/>
  <c r="AS85" i="72" s="1"/>
  <c r="T55" i="54"/>
  <c r="V59" i="44"/>
  <c r="V147" i="44" s="1"/>
  <c r="AN26" i="44"/>
  <c r="R79" i="47"/>
  <c r="R48" i="49"/>
  <c r="AN17" i="44"/>
  <c r="V50" i="44"/>
  <c r="V198" i="44" s="1"/>
  <c r="R80" i="47"/>
  <c r="R49" i="49"/>
  <c r="V137" i="44"/>
  <c r="T119" i="72" l="1"/>
  <c r="AK29" i="49"/>
  <c r="W146" i="44"/>
  <c r="U163" i="60"/>
  <c r="U193" i="60" s="1"/>
  <c r="AL23" i="49" s="1"/>
  <c r="U290" i="44"/>
  <c r="U149" i="60"/>
  <c r="U179" i="60" s="1"/>
  <c r="AL9" i="49" s="1"/>
  <c r="V155" i="60"/>
  <c r="V185" i="60" s="1"/>
  <c r="AM15" i="49" s="1"/>
  <c r="T116" i="72"/>
  <c r="U118" i="72"/>
  <c r="U208" i="72" s="1"/>
  <c r="U157" i="60"/>
  <c r="U187" i="60" s="1"/>
  <c r="AL17" i="49" s="1"/>
  <c r="V161" i="44"/>
  <c r="W165" i="44"/>
  <c r="V161" i="60"/>
  <c r="V191" i="60" s="1"/>
  <c r="AM21" i="49" s="1"/>
  <c r="U148" i="60"/>
  <c r="U178" i="60" s="1"/>
  <c r="AL8" i="49" s="1"/>
  <c r="T107" i="72"/>
  <c r="U160" i="60"/>
  <c r="U190" i="60" s="1"/>
  <c r="AL20" i="49" s="1"/>
  <c r="AQ106" i="72"/>
  <c r="AQ196" i="72" s="1"/>
  <c r="S196" i="72"/>
  <c r="S227" i="72" s="1"/>
  <c r="AR118" i="72"/>
  <c r="AR208" i="72" s="1"/>
  <c r="T208" i="72"/>
  <c r="T239" i="72" s="1"/>
  <c r="AT25" i="72"/>
  <c r="T106" i="72"/>
  <c r="X15" i="72"/>
  <c r="AS118" i="72"/>
  <c r="AS208" i="72" s="1"/>
  <c r="T99" i="72"/>
  <c r="T104" i="72"/>
  <c r="T110" i="72"/>
  <c r="T111" i="72"/>
  <c r="W20" i="72"/>
  <c r="R236" i="72"/>
  <c r="AQ115" i="72"/>
  <c r="AQ205" i="72" s="1"/>
  <c r="S205" i="72"/>
  <c r="S236" i="72" s="1"/>
  <c r="AT16" i="72"/>
  <c r="U162" i="60"/>
  <c r="U192" i="60" s="1"/>
  <c r="AL22" i="49" s="1"/>
  <c r="AU15" i="72"/>
  <c r="T284" i="44"/>
  <c r="AQ101" i="72"/>
  <c r="AQ191" i="72" s="1"/>
  <c r="S191" i="72"/>
  <c r="S222" i="72" s="1"/>
  <c r="AQ110" i="72"/>
  <c r="AQ200" i="72" s="1"/>
  <c r="S200" i="72"/>
  <c r="S231" i="72" s="1"/>
  <c r="T117" i="72"/>
  <c r="V168" i="60"/>
  <c r="V198" i="60" s="1"/>
  <c r="AM28" i="49" s="1"/>
  <c r="W14" i="72"/>
  <c r="AU27" i="72"/>
  <c r="W9" i="72"/>
  <c r="U108" i="72"/>
  <c r="AU10" i="72"/>
  <c r="AQ117" i="72"/>
  <c r="AQ207" i="72" s="1"/>
  <c r="S207" i="72"/>
  <c r="AQ104" i="72"/>
  <c r="AQ194" i="72" s="1"/>
  <c r="S194" i="72"/>
  <c r="S225" i="72" s="1"/>
  <c r="S239" i="72"/>
  <c r="AR116" i="72"/>
  <c r="AR206" i="72" s="1"/>
  <c r="T206" i="72"/>
  <c r="T237" i="72" s="1"/>
  <c r="AT22" i="72"/>
  <c r="AQ113" i="72"/>
  <c r="AQ203" i="72" s="1"/>
  <c r="S203" i="72"/>
  <c r="S234" i="72" s="1"/>
  <c r="V164" i="60"/>
  <c r="V194" i="60" s="1"/>
  <c r="AM24" i="49" s="1"/>
  <c r="AU26" i="72"/>
  <c r="U150" i="60"/>
  <c r="U180" i="60" s="1"/>
  <c r="AL10" i="49" s="1"/>
  <c r="AQ98" i="72"/>
  <c r="AQ188" i="72" s="1"/>
  <c r="S188" i="72"/>
  <c r="S219" i="72" s="1"/>
  <c r="T115" i="72"/>
  <c r="U114" i="72"/>
  <c r="AT20" i="72"/>
  <c r="AQ112" i="72"/>
  <c r="AQ202" i="72" s="1"/>
  <c r="S202" i="72"/>
  <c r="S233" i="72" s="1"/>
  <c r="AU21" i="72"/>
  <c r="X28" i="72"/>
  <c r="AV13" i="72"/>
  <c r="T113" i="72"/>
  <c r="U167" i="60"/>
  <c r="U197" i="60" s="1"/>
  <c r="AL27" i="49" s="1"/>
  <c r="X21" i="72"/>
  <c r="AR119" i="72"/>
  <c r="AR209" i="72" s="1"/>
  <c r="T209" i="72"/>
  <c r="T240" i="72" s="1"/>
  <c r="AT8" i="72"/>
  <c r="T101" i="72"/>
  <c r="W25" i="72"/>
  <c r="W22" i="72"/>
  <c r="AQ103" i="72"/>
  <c r="AQ193" i="72" s="1"/>
  <c r="S193" i="72"/>
  <c r="S224" i="72" s="1"/>
  <c r="AT9" i="72"/>
  <c r="AR105" i="72"/>
  <c r="AR195" i="72" s="1"/>
  <c r="T195" i="72"/>
  <c r="T226" i="72" s="1"/>
  <c r="AR100" i="72"/>
  <c r="AR190" i="72" s="1"/>
  <c r="T190" i="72"/>
  <c r="T221" i="72" s="1"/>
  <c r="AU17" i="72"/>
  <c r="AS76" i="72"/>
  <c r="T112" i="72"/>
  <c r="T103" i="72"/>
  <c r="X24" i="72"/>
  <c r="AU28" i="72"/>
  <c r="AR114" i="72"/>
  <c r="AR204" i="72" s="1"/>
  <c r="T204" i="72"/>
  <c r="U166" i="60"/>
  <c r="U196" i="60" s="1"/>
  <c r="AL26" i="49" s="1"/>
  <c r="R227" i="72"/>
  <c r="AU24" i="72"/>
  <c r="AU23" i="72"/>
  <c r="AU8" i="72"/>
  <c r="AU11" i="72"/>
  <c r="U151" i="60"/>
  <c r="U181" i="60" s="1"/>
  <c r="AL11" i="49" s="1"/>
  <c r="AQ107" i="72"/>
  <c r="AQ197" i="72" s="1"/>
  <c r="S197" i="72"/>
  <c r="S228" i="72" s="1"/>
  <c r="AQ111" i="72"/>
  <c r="AQ201" i="72" s="1"/>
  <c r="S201" i="72"/>
  <c r="S232" i="72" s="1"/>
  <c r="U105" i="72"/>
  <c r="U165" i="60"/>
  <c r="U195" i="60" s="1"/>
  <c r="AL25" i="49" s="1"/>
  <c r="W16" i="72"/>
  <c r="AU29" i="72"/>
  <c r="U169" i="60"/>
  <c r="U199" i="60" s="1"/>
  <c r="AL29" i="49" s="1"/>
  <c r="U154" i="60"/>
  <c r="U184" i="60" s="1"/>
  <c r="AL14" i="49" s="1"/>
  <c r="AQ99" i="72"/>
  <c r="AQ189" i="72" s="1"/>
  <c r="S189" i="72"/>
  <c r="S220" i="72" s="1"/>
  <c r="AR108" i="72"/>
  <c r="AR198" i="72" s="1"/>
  <c r="T198" i="72"/>
  <c r="T229" i="72" s="1"/>
  <c r="T98" i="72"/>
  <c r="V181" i="44"/>
  <c r="V252" i="44"/>
  <c r="V79" i="60" s="1"/>
  <c r="V109" i="60" s="1"/>
  <c r="U79" i="60"/>
  <c r="U109" i="60" s="1"/>
  <c r="V100" i="44"/>
  <c r="V222" i="44"/>
  <c r="V271" i="44"/>
  <c r="V98" i="60" s="1"/>
  <c r="V128" i="60" s="1"/>
  <c r="V268" i="44"/>
  <c r="V196" i="44"/>
  <c r="W120" i="44"/>
  <c r="W167" i="44"/>
  <c r="V91" i="44"/>
  <c r="V223" i="44"/>
  <c r="V193" i="44"/>
  <c r="V133" i="44"/>
  <c r="V202" i="44"/>
  <c r="AO12" i="44"/>
  <c r="W13" i="47"/>
  <c r="W44" i="47" s="1"/>
  <c r="W41" i="72" s="1"/>
  <c r="AU41" i="72" s="1"/>
  <c r="W45" i="44"/>
  <c r="W253" i="44" s="1"/>
  <c r="V163" i="44"/>
  <c r="V103" i="44"/>
  <c r="V11" i="54"/>
  <c r="AT71" i="72" s="1"/>
  <c r="U41" i="54"/>
  <c r="V88" i="44"/>
  <c r="V142" i="44"/>
  <c r="V121" i="44"/>
  <c r="W16" i="47"/>
  <c r="W47" i="47" s="1"/>
  <c r="W44" i="72" s="1"/>
  <c r="AU44" i="72" s="1"/>
  <c r="W10" i="47"/>
  <c r="W41" i="47" s="1"/>
  <c r="W38" i="72" s="1"/>
  <c r="AU38" i="72" s="1"/>
  <c r="W18" i="47"/>
  <c r="W49" i="47" s="1"/>
  <c r="W46" i="72" s="1"/>
  <c r="AU46" i="72" s="1"/>
  <c r="W19" i="47"/>
  <c r="W50" i="47" s="1"/>
  <c r="W47" i="72" s="1"/>
  <c r="AU47" i="72" s="1"/>
  <c r="W25" i="47"/>
  <c r="W56" i="47" s="1"/>
  <c r="W53" i="72" s="1"/>
  <c r="AU53" i="72" s="1"/>
  <c r="W29" i="47"/>
  <c r="W60" i="47" s="1"/>
  <c r="W57" i="72" s="1"/>
  <c r="AU57" i="72" s="1"/>
  <c r="X30" i="47"/>
  <c r="X61" i="47" s="1"/>
  <c r="X58" i="72" s="1"/>
  <c r="AV58" i="72" s="1"/>
  <c r="W24" i="47"/>
  <c r="W55" i="47" s="1"/>
  <c r="W52" i="72" s="1"/>
  <c r="AU52" i="72" s="1"/>
  <c r="X15" i="47"/>
  <c r="X46" i="47" s="1"/>
  <c r="X43" i="72" s="1"/>
  <c r="AV43" i="72" s="1"/>
  <c r="W11" i="47"/>
  <c r="W42" i="47" s="1"/>
  <c r="W39" i="72" s="1"/>
  <c r="AU39" i="72" s="1"/>
  <c r="W27" i="47"/>
  <c r="W58" i="47" s="1"/>
  <c r="W55" i="72" s="1"/>
  <c r="AU55" i="72" s="1"/>
  <c r="X23" i="47"/>
  <c r="X54" i="47" s="1"/>
  <c r="X51" i="72" s="1"/>
  <c r="AV51" i="72" s="1"/>
  <c r="V241" i="44"/>
  <c r="X17" i="47"/>
  <c r="X48" i="47" s="1"/>
  <c r="X45" i="72" s="1"/>
  <c r="AV45" i="72" s="1"/>
  <c r="X26" i="47"/>
  <c r="X57" i="47" s="1"/>
  <c r="X54" i="72" s="1"/>
  <c r="AV54" i="72" s="1"/>
  <c r="V139" i="44"/>
  <c r="V151" i="44"/>
  <c r="W22" i="47"/>
  <c r="W53" i="47" s="1"/>
  <c r="W50" i="72" s="1"/>
  <c r="AU50" i="72" s="1"/>
  <c r="AO21" i="44"/>
  <c r="W54" i="44"/>
  <c r="V10" i="54"/>
  <c r="AT70" i="72" s="1"/>
  <c r="U40" i="54"/>
  <c r="V208" i="44"/>
  <c r="V178" i="44"/>
  <c r="V118" i="44"/>
  <c r="V148" i="44"/>
  <c r="V238" i="44"/>
  <c r="V20" i="54"/>
  <c r="AT80" i="72" s="1"/>
  <c r="U50" i="54"/>
  <c r="W28" i="47"/>
  <c r="W59" i="47" s="1"/>
  <c r="W56" i="72" s="1"/>
  <c r="AU56" i="72" s="1"/>
  <c r="W60" i="44"/>
  <c r="AO27" i="44"/>
  <c r="X26" i="72" s="1"/>
  <c r="W12" i="47"/>
  <c r="W43" i="47" s="1"/>
  <c r="W40" i="72" s="1"/>
  <c r="AU40" i="72" s="1"/>
  <c r="AO11" i="44"/>
  <c r="X10" i="72" s="1"/>
  <c r="W44" i="44"/>
  <c r="W137" i="44"/>
  <c r="V29" i="54"/>
  <c r="AT89" i="72" s="1"/>
  <c r="U59" i="54"/>
  <c r="W173" i="44"/>
  <c r="W197" i="44"/>
  <c r="U56" i="54"/>
  <c r="V26" i="54"/>
  <c r="AT86" i="72" s="1"/>
  <c r="V102" i="44"/>
  <c r="V144" i="44"/>
  <c r="V211" i="44"/>
  <c r="W31" i="47"/>
  <c r="W62" i="47" s="1"/>
  <c r="W59" i="72" s="1"/>
  <c r="AU59" i="72" s="1"/>
  <c r="AO30" i="44"/>
  <c r="X29" i="72" s="1"/>
  <c r="W63" i="44"/>
  <c r="V232" i="44"/>
  <c r="V162" i="44"/>
  <c r="V172" i="44"/>
  <c r="V192" i="44"/>
  <c r="V150" i="60" s="1"/>
  <c r="V180" i="60" s="1"/>
  <c r="AM10" i="49" s="1"/>
  <c r="V112" i="44"/>
  <c r="V132" i="44"/>
  <c r="W113" i="44"/>
  <c r="W143" i="44"/>
  <c r="V119" i="44"/>
  <c r="W107" i="44"/>
  <c r="W233" i="44"/>
  <c r="W203" i="44"/>
  <c r="V179" i="44"/>
  <c r="V149" i="44"/>
  <c r="V239" i="44"/>
  <c r="V114" i="44"/>
  <c r="V204" i="44"/>
  <c r="V106" i="44"/>
  <c r="W236" i="44"/>
  <c r="V199" i="44"/>
  <c r="V191" i="44"/>
  <c r="V229" i="44"/>
  <c r="V109" i="44"/>
  <c r="V190" i="44"/>
  <c r="V130" i="44"/>
  <c r="W210" i="44"/>
  <c r="V220" i="44"/>
  <c r="V101" i="44"/>
  <c r="V160" i="44"/>
  <c r="W176" i="44"/>
  <c r="V234" i="44"/>
  <c r="V136" i="44"/>
  <c r="V166" i="44"/>
  <c r="V87" i="44"/>
  <c r="S80" i="47"/>
  <c r="S49" i="49"/>
  <c r="X49" i="44"/>
  <c r="S91" i="47"/>
  <c r="S60" i="49"/>
  <c r="V58" i="54"/>
  <c r="W28" i="54"/>
  <c r="AU88" i="72" s="1"/>
  <c r="W13" i="54"/>
  <c r="AU73" i="72" s="1"/>
  <c r="V43" i="54"/>
  <c r="S90" i="47"/>
  <c r="S59" i="49"/>
  <c r="S71" i="47"/>
  <c r="S40" i="49"/>
  <c r="W206" i="44"/>
  <c r="V71" i="44"/>
  <c r="V87" i="60"/>
  <c r="V117" i="60" s="1"/>
  <c r="W260" i="44"/>
  <c r="V221" i="44"/>
  <c r="X170" i="44"/>
  <c r="U91" i="60"/>
  <c r="U121" i="60" s="1"/>
  <c r="V264" i="44"/>
  <c r="S88" i="47"/>
  <c r="S57" i="49"/>
  <c r="W240" i="44"/>
  <c r="W227" i="44"/>
  <c r="V17" i="54"/>
  <c r="AT77" i="72" s="1"/>
  <c r="U47" i="54"/>
  <c r="S83" i="47"/>
  <c r="S52" i="49"/>
  <c r="W195" i="44"/>
  <c r="V145" i="44"/>
  <c r="V228" i="44"/>
  <c r="V156" i="60" s="1"/>
  <c r="V186" i="60" s="1"/>
  <c r="AM16" i="49" s="1"/>
  <c r="S53" i="49"/>
  <c r="U96" i="60"/>
  <c r="U126" i="60" s="1"/>
  <c r="V269" i="44"/>
  <c r="V175" i="44"/>
  <c r="V235" i="44"/>
  <c r="V177" i="44"/>
  <c r="X55" i="44"/>
  <c r="V114" i="60"/>
  <c r="W257" i="44"/>
  <c r="V14" i="54"/>
  <c r="AT74" i="72" s="1"/>
  <c r="U44" i="54"/>
  <c r="S87" i="47"/>
  <c r="S56" i="49"/>
  <c r="W180" i="44"/>
  <c r="S81" i="47"/>
  <c r="S50" i="49"/>
  <c r="X140" i="44"/>
  <c r="V237" i="44"/>
  <c r="W24" i="54"/>
  <c r="AU84" i="72" s="1"/>
  <c r="V54" i="54"/>
  <c r="S72" i="47"/>
  <c r="S41" i="49"/>
  <c r="U92" i="60"/>
  <c r="U122" i="60" s="1"/>
  <c r="V265" i="44"/>
  <c r="V76" i="44"/>
  <c r="T74" i="47"/>
  <c r="T43" i="49"/>
  <c r="X47" i="44"/>
  <c r="X165" i="44" s="1"/>
  <c r="V86" i="44"/>
  <c r="AO17" i="44"/>
  <c r="W50" i="44"/>
  <c r="W198" i="44" s="1"/>
  <c r="V25" i="54"/>
  <c r="U55" i="54"/>
  <c r="S73" i="47"/>
  <c r="S42" i="49"/>
  <c r="V27" i="54"/>
  <c r="AT87" i="72" s="1"/>
  <c r="U57" i="54"/>
  <c r="V79" i="44"/>
  <c r="W51" i="44"/>
  <c r="AO18" i="44"/>
  <c r="W116" i="44"/>
  <c r="X110" i="44"/>
  <c r="V226" i="44"/>
  <c r="AO10" i="44"/>
  <c r="W43" i="44"/>
  <c r="AO26" i="44"/>
  <c r="W59" i="44"/>
  <c r="W147" i="44" s="1"/>
  <c r="V117" i="44"/>
  <c r="V72" i="44"/>
  <c r="AO24" i="44"/>
  <c r="X23" i="72" s="1"/>
  <c r="W57" i="44"/>
  <c r="W115" i="44" s="1"/>
  <c r="AO15" i="44"/>
  <c r="W48" i="44"/>
  <c r="X200" i="44"/>
  <c r="X158" i="60" s="1"/>
  <c r="X188" i="60" s="1"/>
  <c r="AO18" i="49" s="1"/>
  <c r="V84" i="44"/>
  <c r="V16" i="54"/>
  <c r="AT76" i="72" s="1"/>
  <c r="U46" i="54"/>
  <c r="V209" i="44"/>
  <c r="W225" i="44"/>
  <c r="U89" i="60"/>
  <c r="U119" i="60" s="1"/>
  <c r="V262" i="44"/>
  <c r="S76" i="47"/>
  <c r="S45" i="49"/>
  <c r="V138" i="44"/>
  <c r="V95" i="60"/>
  <c r="V125" i="60" s="1"/>
  <c r="U83" i="60"/>
  <c r="U113" i="60" s="1"/>
  <c r="V256" i="44"/>
  <c r="U94" i="60"/>
  <c r="U124" i="60" s="1"/>
  <c r="V267" i="44"/>
  <c r="S77" i="47"/>
  <c r="S46" i="49"/>
  <c r="W150" i="44"/>
  <c r="V169" i="44"/>
  <c r="U82" i="60"/>
  <c r="U112" i="60" s="1"/>
  <c r="V255" i="44"/>
  <c r="V80" i="60"/>
  <c r="V110" i="60" s="1"/>
  <c r="V93" i="60"/>
  <c r="V123" i="60" s="1"/>
  <c r="W266" i="44"/>
  <c r="U90" i="60"/>
  <c r="U120" i="60" s="1"/>
  <c r="V263" i="44"/>
  <c r="V131" i="44"/>
  <c r="T89" i="47"/>
  <c r="T58" i="49"/>
  <c r="V80" i="44"/>
  <c r="S78" i="47"/>
  <c r="S47" i="49"/>
  <c r="V108" i="44"/>
  <c r="V23" i="54"/>
  <c r="AT83" i="72" s="1"/>
  <c r="U53" i="54"/>
  <c r="W15" i="54"/>
  <c r="V45" i="54"/>
  <c r="S85" i="47"/>
  <c r="S54" i="49"/>
  <c r="V205" i="44"/>
  <c r="V163" i="60" s="1"/>
  <c r="V193" i="60" s="1"/>
  <c r="AM23" i="49" s="1"/>
  <c r="V89" i="44"/>
  <c r="V70" i="44"/>
  <c r="V78" i="44"/>
  <c r="V77" i="44"/>
  <c r="W83" i="44"/>
  <c r="U77" i="60"/>
  <c r="U107" i="60" s="1"/>
  <c r="V250" i="44"/>
  <c r="V75" i="44"/>
  <c r="U86" i="60"/>
  <c r="U116" i="60" s="1"/>
  <c r="V259" i="44"/>
  <c r="X18" i="54"/>
  <c r="AV78" i="72" s="1"/>
  <c r="W48" i="54"/>
  <c r="U52" i="54"/>
  <c r="V22" i="54"/>
  <c r="AT82" i="72" s="1"/>
  <c r="AO23" i="44"/>
  <c r="X22" i="72" s="1"/>
  <c r="W56" i="44"/>
  <c r="U85" i="60"/>
  <c r="U115" i="60" s="1"/>
  <c r="V258" i="44"/>
  <c r="W135" i="44"/>
  <c r="W42" i="44"/>
  <c r="AO9" i="44"/>
  <c r="X8" i="72" s="1"/>
  <c r="T61" i="49"/>
  <c r="V8" i="54"/>
  <c r="AT68" i="72" s="1"/>
  <c r="U38" i="54"/>
  <c r="U78" i="60"/>
  <c r="U108" i="60" s="1"/>
  <c r="V251" i="44"/>
  <c r="U39" i="54"/>
  <c r="V9" i="54"/>
  <c r="AT69" i="72" s="1"/>
  <c r="V85" i="44"/>
  <c r="S79" i="47"/>
  <c r="S48" i="49"/>
  <c r="W105" i="44"/>
  <c r="AO28" i="44"/>
  <c r="X27" i="72" s="1"/>
  <c r="W61" i="44"/>
  <c r="X58" i="44"/>
  <c r="X146" i="44" s="1"/>
  <c r="V51" i="54"/>
  <c r="W21" i="54"/>
  <c r="AU81" i="72" s="1"/>
  <c r="V90" i="44"/>
  <c r="V207" i="44"/>
  <c r="V165" i="60" s="1"/>
  <c r="V195" i="60" s="1"/>
  <c r="AM25" i="49" s="1"/>
  <c r="X62" i="44"/>
  <c r="S86" i="47"/>
  <c r="S55" i="49"/>
  <c r="V168" i="44"/>
  <c r="V97" i="60"/>
  <c r="V127" i="60" s="1"/>
  <c r="W270" i="44"/>
  <c r="V82" i="44"/>
  <c r="W161" i="60" l="1"/>
  <c r="W191" i="60" s="1"/>
  <c r="AN21" i="49" s="1"/>
  <c r="V169" i="60"/>
  <c r="V199" i="60" s="1"/>
  <c r="AM29" i="49" s="1"/>
  <c r="V290" i="44"/>
  <c r="W268" i="44"/>
  <c r="V167" i="60"/>
  <c r="V197" i="60" s="1"/>
  <c r="AM27" i="49" s="1"/>
  <c r="W181" i="44"/>
  <c r="W252" i="44"/>
  <c r="X120" i="44"/>
  <c r="V160" i="60"/>
  <c r="V190" i="60" s="1"/>
  <c r="AM20" i="49" s="1"/>
  <c r="W168" i="60"/>
  <c r="W198" i="60" s="1"/>
  <c r="AN28" i="49" s="1"/>
  <c r="V151" i="60"/>
  <c r="V181" i="60" s="1"/>
  <c r="AM11" i="49" s="1"/>
  <c r="U119" i="72"/>
  <c r="U209" i="72" s="1"/>
  <c r="U240" i="72" s="1"/>
  <c r="AV26" i="72"/>
  <c r="AS105" i="72"/>
  <c r="AS195" i="72" s="1"/>
  <c r="U195" i="72"/>
  <c r="U226" i="72" s="1"/>
  <c r="AV28" i="72"/>
  <c r="AU9" i="72"/>
  <c r="AR107" i="72"/>
  <c r="AR197" i="72" s="1"/>
  <c r="T197" i="72"/>
  <c r="T228" i="72" s="1"/>
  <c r="AV24" i="72"/>
  <c r="V114" i="72"/>
  <c r="X20" i="72"/>
  <c r="W164" i="60"/>
  <c r="W194" i="60" s="1"/>
  <c r="AN24" i="49" s="1"/>
  <c r="V148" i="60"/>
  <c r="V178" i="60" s="1"/>
  <c r="AM8" i="49" s="1"/>
  <c r="U98" i="72"/>
  <c r="U116" i="72"/>
  <c r="U117" i="72"/>
  <c r="AR103" i="72"/>
  <c r="AR193" i="72" s="1"/>
  <c r="T193" i="72"/>
  <c r="T224" i="72" s="1"/>
  <c r="AU75" i="72"/>
  <c r="X9" i="72"/>
  <c r="AU14" i="72"/>
  <c r="AU20" i="72"/>
  <c r="AV15" i="72"/>
  <c r="V100" i="72"/>
  <c r="V149" i="60"/>
  <c r="V179" i="60" s="1"/>
  <c r="AM9" i="49" s="1"/>
  <c r="W155" i="60"/>
  <c r="W185" i="60" s="1"/>
  <c r="AN15" i="49" s="1"/>
  <c r="AR112" i="72"/>
  <c r="AR202" i="72" s="1"/>
  <c r="T202" i="72"/>
  <c r="T233" i="72" s="1"/>
  <c r="U106" i="72"/>
  <c r="AR106" i="72"/>
  <c r="AR196" i="72" s="1"/>
  <c r="T196" i="72"/>
  <c r="T227" i="72" s="1"/>
  <c r="X25" i="72"/>
  <c r="V157" i="60"/>
  <c r="V187" i="60" s="1"/>
  <c r="AM17" i="49" s="1"/>
  <c r="V154" i="60"/>
  <c r="V184" i="60" s="1"/>
  <c r="AM14" i="49" s="1"/>
  <c r="AR117" i="72"/>
  <c r="AR207" i="72" s="1"/>
  <c r="T207" i="72"/>
  <c r="T238" i="72" s="1"/>
  <c r="AR111" i="72"/>
  <c r="AR201" i="72" s="1"/>
  <c r="T201" i="72"/>
  <c r="T232" i="72" s="1"/>
  <c r="AR98" i="72"/>
  <c r="AR188" i="72" s="1"/>
  <c r="T188" i="72"/>
  <c r="T219" i="72" s="1"/>
  <c r="U284" i="44"/>
  <c r="S238" i="72"/>
  <c r="V118" i="72"/>
  <c r="W153" i="60"/>
  <c r="W183" i="60" s="1"/>
  <c r="AN13" i="49" s="1"/>
  <c r="U101" i="72"/>
  <c r="U239" i="72"/>
  <c r="X14" i="72"/>
  <c r="V119" i="72"/>
  <c r="X17" i="72"/>
  <c r="V162" i="60"/>
  <c r="V192" i="60" s="1"/>
  <c r="AM22" i="49" s="1"/>
  <c r="T235" i="72"/>
  <c r="AU22" i="72"/>
  <c r="AV21" i="72"/>
  <c r="X16" i="72"/>
  <c r="AR99" i="72"/>
  <c r="AR189" i="72" s="1"/>
  <c r="T189" i="72"/>
  <c r="T220" i="72" s="1"/>
  <c r="U103" i="72"/>
  <c r="AV23" i="72"/>
  <c r="V105" i="72"/>
  <c r="U112" i="72"/>
  <c r="V166" i="60"/>
  <c r="V196" i="60" s="1"/>
  <c r="AM26" i="49" s="1"/>
  <c r="U111" i="72"/>
  <c r="AS114" i="72"/>
  <c r="AS204" i="72" s="1"/>
  <c r="U204" i="72"/>
  <c r="U235" i="72" s="1"/>
  <c r="AR110" i="72"/>
  <c r="AR200" i="72" s="1"/>
  <c r="T200" i="72"/>
  <c r="T231" i="72" s="1"/>
  <c r="AV22" i="72"/>
  <c r="U104" i="72"/>
  <c r="AV27" i="72"/>
  <c r="U113" i="72"/>
  <c r="U100" i="72"/>
  <c r="AR113" i="72"/>
  <c r="AR203" i="72" s="1"/>
  <c r="T203" i="72"/>
  <c r="AR115" i="72"/>
  <c r="AR205" i="72" s="1"/>
  <c r="T205" i="72"/>
  <c r="T236" i="72" s="1"/>
  <c r="AT85" i="72"/>
  <c r="U107" i="72"/>
  <c r="AV8" i="72"/>
  <c r="AV29" i="72"/>
  <c r="AV10" i="72"/>
  <c r="AU16" i="72"/>
  <c r="AU25" i="72"/>
  <c r="U115" i="72"/>
  <c r="U99" i="72"/>
  <c r="AS108" i="72"/>
  <c r="AS198" i="72" s="1"/>
  <c r="U198" i="72"/>
  <c r="U229" i="72" s="1"/>
  <c r="AR104" i="72"/>
  <c r="AR194" i="72" s="1"/>
  <c r="T194" i="72"/>
  <c r="T225" i="72" s="1"/>
  <c r="U110" i="72"/>
  <c r="V108" i="72"/>
  <c r="X11" i="72"/>
  <c r="AR101" i="72"/>
  <c r="AR191" i="72" s="1"/>
  <c r="T191" i="72"/>
  <c r="T222" i="72" s="1"/>
  <c r="W73" i="44"/>
  <c r="W139" i="44"/>
  <c r="W191" i="44"/>
  <c r="W179" i="44"/>
  <c r="W103" i="44"/>
  <c r="X113" i="44"/>
  <c r="W163" i="44"/>
  <c r="W11" i="54"/>
  <c r="AU71" i="72" s="1"/>
  <c r="V41" i="54"/>
  <c r="W142" i="44"/>
  <c r="X13" i="47"/>
  <c r="X44" i="47" s="1"/>
  <c r="X41" i="72" s="1"/>
  <c r="AV41" i="72" s="1"/>
  <c r="X45" i="44"/>
  <c r="X253" i="44" s="1"/>
  <c r="W133" i="44"/>
  <c r="W193" i="44"/>
  <c r="W223" i="44"/>
  <c r="W162" i="44"/>
  <c r="W271" i="44"/>
  <c r="W98" i="60" s="1"/>
  <c r="W128" i="60" s="1"/>
  <c r="W91" i="44"/>
  <c r="W232" i="44"/>
  <c r="W112" i="44"/>
  <c r="W202" i="44"/>
  <c r="W192" i="44"/>
  <c r="W172" i="44"/>
  <c r="W238" i="44"/>
  <c r="W88" i="44"/>
  <c r="W130" i="44"/>
  <c r="X24" i="47"/>
  <c r="X55" i="47" s="1"/>
  <c r="X52" i="72" s="1"/>
  <c r="AV52" i="72" s="1"/>
  <c r="X27" i="47"/>
  <c r="X58" i="47" s="1"/>
  <c r="X55" i="72" s="1"/>
  <c r="AV55" i="72" s="1"/>
  <c r="X18" i="47"/>
  <c r="X49" i="47" s="1"/>
  <c r="X46" i="72" s="1"/>
  <c r="AV46" i="72" s="1"/>
  <c r="X29" i="47"/>
  <c r="X60" i="47" s="1"/>
  <c r="X57" i="72" s="1"/>
  <c r="AV57" i="72" s="1"/>
  <c r="X10" i="47"/>
  <c r="X41" i="47" s="1"/>
  <c r="X38" i="72" s="1"/>
  <c r="AV38" i="72" s="1"/>
  <c r="X11" i="47"/>
  <c r="X42" i="47" s="1"/>
  <c r="X39" i="72" s="1"/>
  <c r="AV39" i="72" s="1"/>
  <c r="X16" i="47"/>
  <c r="X47" i="47" s="1"/>
  <c r="X44" i="72" s="1"/>
  <c r="AV44" i="72" s="1"/>
  <c r="X19" i="47"/>
  <c r="X50" i="47" s="1"/>
  <c r="X47" i="72" s="1"/>
  <c r="AV47" i="72" s="1"/>
  <c r="X25" i="47"/>
  <c r="X56" i="47" s="1"/>
  <c r="X53" i="72" s="1"/>
  <c r="AV53" i="72" s="1"/>
  <c r="W148" i="44"/>
  <c r="W118" i="44"/>
  <c r="W178" i="44"/>
  <c r="X107" i="44"/>
  <c r="W241" i="44"/>
  <c r="V59" i="54"/>
  <c r="W29" i="54"/>
  <c r="AU89" i="72" s="1"/>
  <c r="W121" i="44"/>
  <c r="X31" i="47"/>
  <c r="X62" i="47" s="1"/>
  <c r="X59" i="72" s="1"/>
  <c r="AV59" i="72" s="1"/>
  <c r="X63" i="44"/>
  <c r="X181" i="44" s="1"/>
  <c r="W132" i="44"/>
  <c r="W222" i="44"/>
  <c r="X12" i="47"/>
  <c r="X43" i="47" s="1"/>
  <c r="X40" i="72" s="1"/>
  <c r="AV40" i="72" s="1"/>
  <c r="X44" i="44"/>
  <c r="X252" i="44" s="1"/>
  <c r="X173" i="44"/>
  <c r="W211" i="44"/>
  <c r="W10" i="54"/>
  <c r="AU70" i="72" s="1"/>
  <c r="V40" i="54"/>
  <c r="W102" i="44"/>
  <c r="X28" i="47"/>
  <c r="X59" i="47" s="1"/>
  <c r="X56" i="72" s="1"/>
  <c r="AV56" i="72" s="1"/>
  <c r="X60" i="44"/>
  <c r="V56" i="54"/>
  <c r="W26" i="54"/>
  <c r="AU86" i="72" s="1"/>
  <c r="W208" i="44"/>
  <c r="X22" i="47"/>
  <c r="X53" i="47" s="1"/>
  <c r="X50" i="72" s="1"/>
  <c r="AV50" i="72" s="1"/>
  <c r="X54" i="44"/>
  <c r="W151" i="44"/>
  <c r="W20" i="54"/>
  <c r="AU80" i="72" s="1"/>
  <c r="V50" i="54"/>
  <c r="X135" i="44"/>
  <c r="T53" i="49"/>
  <c r="W166" i="44"/>
  <c r="T84" i="47"/>
  <c r="X143" i="44"/>
  <c r="X137" i="44"/>
  <c r="X227" i="44"/>
  <c r="X167" i="44"/>
  <c r="X105" i="44"/>
  <c r="X197" i="44"/>
  <c r="W131" i="44"/>
  <c r="W101" i="44"/>
  <c r="X225" i="44"/>
  <c r="W234" i="44"/>
  <c r="W169" i="44"/>
  <c r="W207" i="44"/>
  <c r="W226" i="44"/>
  <c r="X240" i="44"/>
  <c r="X180" i="44"/>
  <c r="W177" i="44"/>
  <c r="W229" i="44"/>
  <c r="X203" i="44"/>
  <c r="W199" i="44"/>
  <c r="X150" i="44"/>
  <c r="X233" i="44"/>
  <c r="U84" i="47"/>
  <c r="W114" i="44"/>
  <c r="X24" i="54"/>
  <c r="AV84" i="72" s="1"/>
  <c r="W54" i="54"/>
  <c r="W82" i="44"/>
  <c r="T86" i="47"/>
  <c r="T55" i="49"/>
  <c r="W70" i="44"/>
  <c r="V90" i="60"/>
  <c r="V120" i="60" s="1"/>
  <c r="W263" i="44"/>
  <c r="W95" i="60"/>
  <c r="W125" i="60" s="1"/>
  <c r="X50" i="44"/>
  <c r="X198" i="44" s="1"/>
  <c r="T77" i="47"/>
  <c r="T46" i="49"/>
  <c r="T91" i="47"/>
  <c r="T60" i="49"/>
  <c r="V78" i="60"/>
  <c r="V108" i="60" s="1"/>
  <c r="W251" i="44"/>
  <c r="W84" i="44"/>
  <c r="X116" i="44"/>
  <c r="V47" i="54"/>
  <c r="W17" i="54"/>
  <c r="AU77" i="72" s="1"/>
  <c r="V86" i="60"/>
  <c r="V116" i="60" s="1"/>
  <c r="W259" i="44"/>
  <c r="X83" i="44"/>
  <c r="W160" i="44"/>
  <c r="X270" i="44"/>
  <c r="W97" i="60"/>
  <c r="W127" i="60" s="1"/>
  <c r="W144" i="44"/>
  <c r="T90" i="47"/>
  <c r="T59" i="49"/>
  <c r="X51" i="44"/>
  <c r="W237" i="44"/>
  <c r="W220" i="44"/>
  <c r="W228" i="44"/>
  <c r="W156" i="60" s="1"/>
  <c r="W186" i="60" s="1"/>
  <c r="AN16" i="49" s="1"/>
  <c r="W109" i="44"/>
  <c r="X56" i="44"/>
  <c r="V82" i="60"/>
  <c r="V112" i="60" s="1"/>
  <c r="W255" i="44"/>
  <c r="W22" i="54"/>
  <c r="AU82" i="72" s="1"/>
  <c r="V52" i="54"/>
  <c r="W138" i="44"/>
  <c r="T80" i="47"/>
  <c r="T49" i="49"/>
  <c r="W72" i="44"/>
  <c r="X43" i="44"/>
  <c r="W76" i="44"/>
  <c r="T87" i="47"/>
  <c r="T56" i="49"/>
  <c r="W174" i="44"/>
  <c r="W14" i="54"/>
  <c r="AU74" i="72" s="1"/>
  <c r="V44" i="54"/>
  <c r="W16" i="54"/>
  <c r="AU76" i="72" s="1"/>
  <c r="V46" i="54"/>
  <c r="V85" i="60"/>
  <c r="V115" i="60" s="1"/>
  <c r="W258" i="44"/>
  <c r="W77" i="44"/>
  <c r="W136" i="44"/>
  <c r="W204" i="44"/>
  <c r="W86" i="44"/>
  <c r="W79" i="60"/>
  <c r="W109" i="60" s="1"/>
  <c r="W145" i="44"/>
  <c r="W161" i="44"/>
  <c r="W78" i="44"/>
  <c r="W205" i="44"/>
  <c r="X57" i="44"/>
  <c r="X115" i="44" s="1"/>
  <c r="T76" i="47"/>
  <c r="T45" i="49"/>
  <c r="X15" i="54"/>
  <c r="AV75" i="72" s="1"/>
  <c r="W45" i="54"/>
  <c r="U74" i="47"/>
  <c r="U43" i="49"/>
  <c r="X176" i="44"/>
  <c r="V91" i="60"/>
  <c r="V121" i="60" s="1"/>
  <c r="W264" i="44"/>
  <c r="W71" i="44"/>
  <c r="X13" i="54"/>
  <c r="AV73" i="72" s="1"/>
  <c r="W43" i="54"/>
  <c r="W196" i="44"/>
  <c r="W27" i="54"/>
  <c r="AU87" i="72" s="1"/>
  <c r="V57" i="54"/>
  <c r="T83" i="47"/>
  <c r="T52" i="49"/>
  <c r="W106" i="44"/>
  <c r="V94" i="60"/>
  <c r="V124" i="60" s="1"/>
  <c r="W267" i="44"/>
  <c r="W239" i="44"/>
  <c r="X48" i="44"/>
  <c r="V92" i="60"/>
  <c r="V122" i="60" s="1"/>
  <c r="W265" i="44"/>
  <c r="W235" i="44"/>
  <c r="W190" i="44"/>
  <c r="W148" i="60" s="1"/>
  <c r="W178" i="60" s="1"/>
  <c r="AN8" i="49" s="1"/>
  <c r="W119" i="44"/>
  <c r="W89" i="44"/>
  <c r="W8" i="54"/>
  <c r="AU68" i="72" s="1"/>
  <c r="V38" i="54"/>
  <c r="W75" i="44"/>
  <c r="W93" i="60"/>
  <c r="W123" i="60" s="1"/>
  <c r="X266" i="44"/>
  <c r="V89" i="60"/>
  <c r="V119" i="60" s="1"/>
  <c r="W262" i="44"/>
  <c r="X195" i="44"/>
  <c r="X153" i="60" s="1"/>
  <c r="X183" i="60" s="1"/>
  <c r="AO13" i="49" s="1"/>
  <c r="X28" i="54"/>
  <c r="W58" i="54"/>
  <c r="V39" i="54"/>
  <c r="W9" i="54"/>
  <c r="W168" i="44"/>
  <c r="W175" i="44"/>
  <c r="W87" i="44"/>
  <c r="W100" i="44"/>
  <c r="V53" i="54"/>
  <c r="W23" i="54"/>
  <c r="AU83" i="72" s="1"/>
  <c r="T88" i="47"/>
  <c r="T57" i="49"/>
  <c r="W90" i="44"/>
  <c r="X48" i="54"/>
  <c r="V77" i="60"/>
  <c r="V107" i="60" s="1"/>
  <c r="W250" i="44"/>
  <c r="T78" i="47"/>
  <c r="T47" i="49"/>
  <c r="V83" i="60"/>
  <c r="V113" i="60" s="1"/>
  <c r="W256" i="44"/>
  <c r="W149" i="44"/>
  <c r="X236" i="44"/>
  <c r="T85" i="47"/>
  <c r="T54" i="49"/>
  <c r="T73" i="47"/>
  <c r="T42" i="49"/>
  <c r="W221" i="44"/>
  <c r="X206" i="44"/>
  <c r="X164" i="60" s="1"/>
  <c r="X194" i="60" s="1"/>
  <c r="AO24" i="49" s="1"/>
  <c r="T72" i="47"/>
  <c r="T41" i="49"/>
  <c r="T79" i="47"/>
  <c r="T48" i="49"/>
  <c r="W80" i="44"/>
  <c r="X21" i="54"/>
  <c r="AV81" i="72" s="1"/>
  <c r="W51" i="54"/>
  <c r="T71" i="47"/>
  <c r="T40" i="49"/>
  <c r="W108" i="44"/>
  <c r="W117" i="44"/>
  <c r="X210" i="44"/>
  <c r="X168" i="60" s="1"/>
  <c r="X198" i="60" s="1"/>
  <c r="AO28" i="49" s="1"/>
  <c r="X59" i="44"/>
  <c r="X147" i="44" s="1"/>
  <c r="X61" i="44"/>
  <c r="W85" i="44"/>
  <c r="X42" i="44"/>
  <c r="W80" i="60"/>
  <c r="W110" i="60" s="1"/>
  <c r="T81" i="47"/>
  <c r="T50" i="49"/>
  <c r="W209" i="44"/>
  <c r="U61" i="49"/>
  <c r="X257" i="44"/>
  <c r="W114" i="60"/>
  <c r="W87" i="60"/>
  <c r="W117" i="60" s="1"/>
  <c r="X260" i="44"/>
  <c r="U89" i="47"/>
  <c r="U58" i="49"/>
  <c r="W79" i="44"/>
  <c r="W25" i="54"/>
  <c r="AU85" i="72" s="1"/>
  <c r="V55" i="54"/>
  <c r="V96" i="60"/>
  <c r="V126" i="60" s="1"/>
  <c r="W269" i="44"/>
  <c r="W154" i="60" l="1"/>
  <c r="W184" i="60" s="1"/>
  <c r="AN14" i="49" s="1"/>
  <c r="AS119" i="72"/>
  <c r="AS209" i="72" s="1"/>
  <c r="W290" i="44"/>
  <c r="V101" i="72"/>
  <c r="X155" i="60"/>
  <c r="X185" i="60" s="1"/>
  <c r="AO15" i="49" s="1"/>
  <c r="X179" i="44"/>
  <c r="W169" i="60"/>
  <c r="W199" i="60" s="1"/>
  <c r="AN29" i="49" s="1"/>
  <c r="W150" i="60"/>
  <c r="W180" i="60" s="1"/>
  <c r="AN10" i="49" s="1"/>
  <c r="W160" i="60"/>
  <c r="W190" i="60" s="1"/>
  <c r="AN20" i="49" s="1"/>
  <c r="W162" i="60"/>
  <c r="W192" i="60" s="1"/>
  <c r="AN22" i="49" s="1"/>
  <c r="W157" i="60"/>
  <c r="W187" i="60" s="1"/>
  <c r="AN17" i="49" s="1"/>
  <c r="X161" i="60"/>
  <c r="X191" i="60" s="1"/>
  <c r="AO21" i="49" s="1"/>
  <c r="AV20" i="72"/>
  <c r="AV14" i="72"/>
  <c r="AS99" i="72"/>
  <c r="AS189" i="72" s="1"/>
  <c r="U189" i="72"/>
  <c r="U220" i="72" s="1"/>
  <c r="V115" i="72"/>
  <c r="AV16" i="72"/>
  <c r="AV25" i="72"/>
  <c r="AS107" i="72"/>
  <c r="AS197" i="72" s="1"/>
  <c r="U197" i="72"/>
  <c r="U228" i="72" s="1"/>
  <c r="X139" i="44"/>
  <c r="AV11" i="72"/>
  <c r="AS115" i="72"/>
  <c r="AS205" i="72" s="1"/>
  <c r="U205" i="72"/>
  <c r="U236" i="72" s="1"/>
  <c r="AS104" i="72"/>
  <c r="AS194" i="72" s="1"/>
  <c r="U194" i="72"/>
  <c r="U225" i="72" s="1"/>
  <c r="AS112" i="72"/>
  <c r="AS202" i="72" s="1"/>
  <c r="U202" i="72"/>
  <c r="U233" i="72" s="1"/>
  <c r="AS101" i="72"/>
  <c r="AS191" i="72" s="1"/>
  <c r="U191" i="72"/>
  <c r="U222" i="72" s="1"/>
  <c r="AT114" i="72"/>
  <c r="AT204" i="72" s="1"/>
  <c r="V204" i="72"/>
  <c r="V235" i="72" s="1"/>
  <c r="V107" i="72"/>
  <c r="W165" i="60"/>
  <c r="W195" i="60" s="1"/>
  <c r="AN25" i="49" s="1"/>
  <c r="W118" i="72"/>
  <c r="V106" i="72"/>
  <c r="AT108" i="72"/>
  <c r="AT198" i="72" s="1"/>
  <c r="V198" i="72"/>
  <c r="V229" i="72" s="1"/>
  <c r="AT105" i="72"/>
  <c r="AT195" i="72" s="1"/>
  <c r="V195" i="72"/>
  <c r="V226" i="72" s="1"/>
  <c r="V284" i="44"/>
  <c r="AS117" i="72"/>
  <c r="AS207" i="72" s="1"/>
  <c r="U207" i="72"/>
  <c r="U238" i="72" s="1"/>
  <c r="W108" i="72"/>
  <c r="V112" i="72"/>
  <c r="W163" i="60"/>
  <c r="W193" i="60" s="1"/>
  <c r="AN23" i="49" s="1"/>
  <c r="T234" i="72"/>
  <c r="AU69" i="72"/>
  <c r="AS110" i="72"/>
  <c r="AS200" i="72" s="1"/>
  <c r="U200" i="72"/>
  <c r="U231" i="72" s="1"/>
  <c r="AT101" i="72"/>
  <c r="AT191" i="72" s="1"/>
  <c r="V191" i="72"/>
  <c r="AS106" i="72"/>
  <c r="AS196" i="72" s="1"/>
  <c r="U196" i="72"/>
  <c r="U227" i="72" s="1"/>
  <c r="AS116" i="72"/>
  <c r="AS206" i="72" s="1"/>
  <c r="U206" i="72"/>
  <c r="U237" i="72" s="1"/>
  <c r="V103" i="72"/>
  <c r="AV9" i="72"/>
  <c r="AS103" i="72"/>
  <c r="AS193" i="72" s="1"/>
  <c r="U193" i="72"/>
  <c r="U224" i="72" s="1"/>
  <c r="AT118" i="72"/>
  <c r="AT208" i="72" s="1"/>
  <c r="V208" i="72"/>
  <c r="V239" i="72" s="1"/>
  <c r="AS98" i="72"/>
  <c r="AS188" i="72" s="1"/>
  <c r="U188" i="72"/>
  <c r="U219" i="72" s="1"/>
  <c r="W100" i="72"/>
  <c r="W166" i="60"/>
  <c r="W196" i="60" s="1"/>
  <c r="AN26" i="49" s="1"/>
  <c r="W119" i="72"/>
  <c r="W149" i="60"/>
  <c r="W179" i="60" s="1"/>
  <c r="AN9" i="49" s="1"/>
  <c r="V104" i="72"/>
  <c r="V99" i="72"/>
  <c r="V110" i="72"/>
  <c r="V117" i="72"/>
  <c r="AS100" i="72"/>
  <c r="AS190" i="72" s="1"/>
  <c r="U190" i="72"/>
  <c r="U221" i="72" s="1"/>
  <c r="AV17" i="72"/>
  <c r="W105" i="72"/>
  <c r="V98" i="72"/>
  <c r="W167" i="60"/>
  <c r="W197" i="60" s="1"/>
  <c r="AN27" i="49" s="1"/>
  <c r="V113" i="72"/>
  <c r="W151" i="60"/>
  <c r="W181" i="60" s="1"/>
  <c r="AN11" i="49" s="1"/>
  <c r="AS111" i="72"/>
  <c r="AS201" i="72" s="1"/>
  <c r="U201" i="72"/>
  <c r="U232" i="72" s="1"/>
  <c r="AT119" i="72"/>
  <c r="AT209" i="72" s="1"/>
  <c r="V209" i="72"/>
  <c r="V240" i="72" s="1"/>
  <c r="W114" i="72"/>
  <c r="AV88" i="72"/>
  <c r="V111" i="72"/>
  <c r="AS113" i="72"/>
  <c r="AS203" i="72" s="1"/>
  <c r="U203" i="72"/>
  <c r="U234" i="72" s="1"/>
  <c r="V116" i="72"/>
  <c r="AT100" i="72"/>
  <c r="AT190" i="72" s="1"/>
  <c r="V190" i="72"/>
  <c r="X73" i="44"/>
  <c r="X108" i="44"/>
  <c r="X88" i="44"/>
  <c r="X91" i="44"/>
  <c r="X271" i="44"/>
  <c r="X130" i="44"/>
  <c r="X232" i="44"/>
  <c r="X223" i="44"/>
  <c r="X193" i="44"/>
  <c r="X133" i="44"/>
  <c r="X163" i="44"/>
  <c r="X103" i="44"/>
  <c r="X11" i="54"/>
  <c r="AV71" i="72" s="1"/>
  <c r="W41" i="54"/>
  <c r="X102" i="44"/>
  <c r="X101" i="44"/>
  <c r="X168" i="44"/>
  <c r="X166" i="44"/>
  <c r="X131" i="44"/>
  <c r="X222" i="44"/>
  <c r="U53" i="49"/>
  <c r="X26" i="54"/>
  <c r="AV86" i="72" s="1"/>
  <c r="W56" i="54"/>
  <c r="X121" i="44"/>
  <c r="X29" i="54"/>
  <c r="AV89" i="72" s="1"/>
  <c r="W59" i="54"/>
  <c r="W40" i="54"/>
  <c r="X10" i="54"/>
  <c r="AV70" i="72" s="1"/>
  <c r="X241" i="44"/>
  <c r="X208" i="44"/>
  <c r="X238" i="44"/>
  <c r="X178" i="44"/>
  <c r="X118" i="44"/>
  <c r="X148" i="44"/>
  <c r="X20" i="54"/>
  <c r="AV80" i="72" s="1"/>
  <c r="W50" i="54"/>
  <c r="X211" i="44"/>
  <c r="X142" i="44"/>
  <c r="X268" i="44"/>
  <c r="X95" i="60" s="1"/>
  <c r="X125" i="60" s="1"/>
  <c r="X151" i="44"/>
  <c r="X172" i="44"/>
  <c r="X112" i="44"/>
  <c r="X202" i="44"/>
  <c r="X132" i="44"/>
  <c r="X162" i="44"/>
  <c r="X192" i="44"/>
  <c r="X234" i="44"/>
  <c r="X204" i="44"/>
  <c r="X162" i="60" s="1"/>
  <c r="X192" i="60" s="1"/>
  <c r="AO22" i="49" s="1"/>
  <c r="X221" i="44"/>
  <c r="X169" i="44"/>
  <c r="X191" i="44"/>
  <c r="X144" i="44"/>
  <c r="X161" i="44"/>
  <c r="X138" i="44"/>
  <c r="X199" i="44"/>
  <c r="X117" i="44"/>
  <c r="X114" i="44"/>
  <c r="X239" i="44"/>
  <c r="X136" i="44"/>
  <c r="X100" i="44"/>
  <c r="X220" i="44"/>
  <c r="X237" i="44"/>
  <c r="X209" i="44"/>
  <c r="X190" i="44"/>
  <c r="X226" i="44"/>
  <c r="X71" i="44"/>
  <c r="V89" i="47"/>
  <c r="V58" i="49"/>
  <c r="X86" i="44"/>
  <c r="X76" i="44"/>
  <c r="U78" i="47"/>
  <c r="U47" i="49"/>
  <c r="U77" i="47"/>
  <c r="U46" i="49"/>
  <c r="X207" i="44"/>
  <c r="X89" i="44"/>
  <c r="X267" i="44"/>
  <c r="W94" i="60"/>
  <c r="W124" i="60" s="1"/>
  <c r="W91" i="60"/>
  <c r="W121" i="60" s="1"/>
  <c r="X264" i="44"/>
  <c r="W46" i="54"/>
  <c r="X16" i="54"/>
  <c r="U87" i="47"/>
  <c r="U56" i="49"/>
  <c r="X70" i="44"/>
  <c r="U80" i="47"/>
  <c r="U49" i="49"/>
  <c r="X80" i="44"/>
  <c r="X87" i="44"/>
  <c r="X119" i="44"/>
  <c r="U73" i="47"/>
  <c r="U42" i="49"/>
  <c r="U83" i="47"/>
  <c r="U52" i="49"/>
  <c r="W82" i="60"/>
  <c r="W112" i="60" s="1"/>
  <c r="X255" i="44"/>
  <c r="U90" i="47"/>
  <c r="U59" i="49"/>
  <c r="X175" i="44"/>
  <c r="X9" i="54"/>
  <c r="AV69" i="72" s="1"/>
  <c r="W39" i="54"/>
  <c r="X205" i="44"/>
  <c r="X84" i="44"/>
  <c r="X114" i="60"/>
  <c r="X90" i="44"/>
  <c r="X23" i="54"/>
  <c r="AV83" i="72" s="1"/>
  <c r="W53" i="54"/>
  <c r="V61" i="49"/>
  <c r="W89" i="60"/>
  <c r="W119" i="60" s="1"/>
  <c r="X262" i="44"/>
  <c r="X235" i="44"/>
  <c r="X106" i="44"/>
  <c r="X27" i="54"/>
  <c r="AV87" i="72" s="1"/>
  <c r="W57" i="54"/>
  <c r="U71" i="47"/>
  <c r="U40" i="49"/>
  <c r="W77" i="60"/>
  <c r="W107" i="60" s="1"/>
  <c r="X250" i="44"/>
  <c r="U81" i="47"/>
  <c r="U50" i="49"/>
  <c r="X259" i="44"/>
  <c r="W86" i="60"/>
  <c r="W116" i="60" s="1"/>
  <c r="U88" i="47"/>
  <c r="U57" i="49"/>
  <c r="X265" i="44"/>
  <c r="W92" i="60"/>
  <c r="W122" i="60" s="1"/>
  <c r="W44" i="54"/>
  <c r="X14" i="54"/>
  <c r="U85" i="47"/>
  <c r="U54" i="49"/>
  <c r="X85" i="44"/>
  <c r="V74" i="47"/>
  <c r="V43" i="49"/>
  <c r="X196" i="44"/>
  <c r="X78" i="44"/>
  <c r="X97" i="60"/>
  <c r="X127" i="60" s="1"/>
  <c r="W78" i="60"/>
  <c r="W108" i="60" s="1"/>
  <c r="X251" i="44"/>
  <c r="X98" i="60"/>
  <c r="X128" i="60" s="1"/>
  <c r="X25" i="54"/>
  <c r="AV85" i="72" s="1"/>
  <c r="W55" i="54"/>
  <c r="X177" i="44"/>
  <c r="X93" i="60"/>
  <c r="X123" i="60" s="1"/>
  <c r="X174" i="44"/>
  <c r="U91" i="47"/>
  <c r="U60" i="49"/>
  <c r="U79" i="47"/>
  <c r="U48" i="49"/>
  <c r="X80" i="60"/>
  <c r="X110" i="60" s="1"/>
  <c r="X45" i="54"/>
  <c r="X145" i="44"/>
  <c r="X72" i="44"/>
  <c r="X22" i="54"/>
  <c r="AV82" i="72" s="1"/>
  <c r="W52" i="54"/>
  <c r="X79" i="44"/>
  <c r="X87" i="60"/>
  <c r="X117" i="60" s="1"/>
  <c r="U86" i="47"/>
  <c r="U55" i="49"/>
  <c r="X58" i="54"/>
  <c r="X229" i="44"/>
  <c r="X82" i="44"/>
  <c r="X54" i="54"/>
  <c r="X269" i="44"/>
  <c r="W96" i="60"/>
  <c r="W126" i="60" s="1"/>
  <c r="X77" i="44"/>
  <c r="X160" i="44"/>
  <c r="X149" i="44"/>
  <c r="X75" i="44"/>
  <c r="X43" i="54"/>
  <c r="X79" i="60"/>
  <c r="X109" i="60" s="1"/>
  <c r="X258" i="44"/>
  <c r="W85" i="60"/>
  <c r="W115" i="60" s="1"/>
  <c r="X109" i="44"/>
  <c r="X51" i="54"/>
  <c r="W83" i="60"/>
  <c r="W113" i="60" s="1"/>
  <c r="X256" i="44"/>
  <c r="U76" i="47"/>
  <c r="U45" i="49"/>
  <c r="X8" i="54"/>
  <c r="AV68" i="72" s="1"/>
  <c r="W38" i="54"/>
  <c r="U72" i="47"/>
  <c r="U41" i="49"/>
  <c r="X228" i="44"/>
  <c r="X156" i="60" s="1"/>
  <c r="X186" i="60" s="1"/>
  <c r="AO16" i="49" s="1"/>
  <c r="X17" i="54"/>
  <c r="W47" i="54"/>
  <c r="W90" i="60"/>
  <c r="W120" i="60" s="1"/>
  <c r="X263" i="44"/>
  <c r="X290" i="44" l="1"/>
  <c r="X166" i="60"/>
  <c r="X196" i="60" s="1"/>
  <c r="AO26" i="49" s="1"/>
  <c r="V222" i="72"/>
  <c r="X160" i="60"/>
  <c r="X190" i="60" s="1"/>
  <c r="AO20" i="49" s="1"/>
  <c r="V221" i="72"/>
  <c r="AU118" i="72"/>
  <c r="AU208" i="72" s="1"/>
  <c r="W208" i="72"/>
  <c r="W239" i="72" s="1"/>
  <c r="W111" i="72"/>
  <c r="AT99" i="72"/>
  <c r="AT189" i="72" s="1"/>
  <c r="V189" i="72"/>
  <c r="V220" i="72" s="1"/>
  <c r="X114" i="72"/>
  <c r="AT98" i="72"/>
  <c r="AT188" i="72" s="1"/>
  <c r="V188" i="72"/>
  <c r="V219" i="72" s="1"/>
  <c r="AT103" i="72"/>
  <c r="AT193" i="72" s="1"/>
  <c r="V193" i="72"/>
  <c r="V224" i="72" s="1"/>
  <c r="X163" i="60"/>
  <c r="X193" i="60" s="1"/>
  <c r="AO23" i="49" s="1"/>
  <c r="X118" i="72"/>
  <c r="AU105" i="72"/>
  <c r="AU195" i="72" s="1"/>
  <c r="W195" i="72"/>
  <c r="W226" i="72" s="1"/>
  <c r="AT104" i="72"/>
  <c r="AT194" i="72" s="1"/>
  <c r="V194" i="72"/>
  <c r="V225" i="72" s="1"/>
  <c r="W110" i="72"/>
  <c r="AT107" i="72"/>
  <c r="AT197" i="72" s="1"/>
  <c r="V197" i="72"/>
  <c r="V228" i="72" s="1"/>
  <c r="AV77" i="72"/>
  <c r="AV76" i="72"/>
  <c r="AU114" i="72"/>
  <c r="AU204" i="72" s="1"/>
  <c r="W204" i="72"/>
  <c r="W235" i="72" s="1"/>
  <c r="W107" i="72"/>
  <c r="AT112" i="72"/>
  <c r="AT202" i="72" s="1"/>
  <c r="V202" i="72"/>
  <c r="V233" i="72" s="1"/>
  <c r="W99" i="72"/>
  <c r="X157" i="60"/>
  <c r="X187" i="60" s="1"/>
  <c r="AO17" i="49" s="1"/>
  <c r="X116" i="72"/>
  <c r="W112" i="72"/>
  <c r="AT116" i="72"/>
  <c r="AT206" i="72" s="1"/>
  <c r="V206" i="72"/>
  <c r="V237" i="72" s="1"/>
  <c r="X284" i="44"/>
  <c r="W284" i="44"/>
  <c r="W104" i="72"/>
  <c r="W115" i="72"/>
  <c r="X169" i="60"/>
  <c r="X199" i="60" s="1"/>
  <c r="AO29" i="49" s="1"/>
  <c r="AU119" i="72"/>
  <c r="AU209" i="72" s="1"/>
  <c r="W209" i="72"/>
  <c r="W240" i="72" s="1"/>
  <c r="X105" i="72"/>
  <c r="AU108" i="72"/>
  <c r="AU198" i="72" s="1"/>
  <c r="W198" i="72"/>
  <c r="W229" i="72" s="1"/>
  <c r="X108" i="72"/>
  <c r="AV74" i="72"/>
  <c r="X151" i="60"/>
  <c r="X181" i="60" s="1"/>
  <c r="X154" i="60"/>
  <c r="X184" i="60" s="1"/>
  <c r="AO14" i="49" s="1"/>
  <c r="X149" i="60"/>
  <c r="X179" i="60" s="1"/>
  <c r="AO9" i="49" s="1"/>
  <c r="W98" i="72"/>
  <c r="X165" i="60"/>
  <c r="X195" i="60" s="1"/>
  <c r="AO25" i="49" s="1"/>
  <c r="W101" i="72"/>
  <c r="AT117" i="72"/>
  <c r="AT207" i="72" s="1"/>
  <c r="V207" i="72"/>
  <c r="AU100" i="72"/>
  <c r="AU190" i="72" s="1"/>
  <c r="W190" i="72"/>
  <c r="W221" i="72" s="1"/>
  <c r="AT115" i="72"/>
  <c r="AT205" i="72" s="1"/>
  <c r="V205" i="72"/>
  <c r="V236" i="72" s="1"/>
  <c r="W113" i="72"/>
  <c r="W117" i="72"/>
  <c r="W116" i="72"/>
  <c r="W103" i="72"/>
  <c r="X148" i="60"/>
  <c r="X178" i="60" s="1"/>
  <c r="AO8" i="49" s="1"/>
  <c r="X167" i="60"/>
  <c r="X197" i="60" s="1"/>
  <c r="AO27" i="49" s="1"/>
  <c r="AT111" i="72"/>
  <c r="AT201" i="72" s="1"/>
  <c r="V201" i="72"/>
  <c r="V232" i="72" s="1"/>
  <c r="X150" i="60"/>
  <c r="X180" i="60" s="1"/>
  <c r="AO10" i="49" s="1"/>
  <c r="AT113" i="72"/>
  <c r="AT203" i="72" s="1"/>
  <c r="V203" i="72"/>
  <c r="V234" i="72" s="1"/>
  <c r="AT110" i="72"/>
  <c r="AT200" i="72" s="1"/>
  <c r="V200" i="72"/>
  <c r="AT106" i="72"/>
  <c r="AT196" i="72" s="1"/>
  <c r="V196" i="72"/>
  <c r="V227" i="72" s="1"/>
  <c r="W106" i="72"/>
  <c r="X41" i="54"/>
  <c r="X40" i="54"/>
  <c r="X59" i="54"/>
  <c r="X50" i="54"/>
  <c r="X56" i="54"/>
  <c r="X85" i="60"/>
  <c r="X115" i="60" s="1"/>
  <c r="V78" i="47"/>
  <c r="V47" i="49"/>
  <c r="V81" i="47"/>
  <c r="V50" i="49"/>
  <c r="X47" i="54"/>
  <c r="V91" i="47"/>
  <c r="V60" i="49"/>
  <c r="X91" i="60"/>
  <c r="X121" i="60" s="1"/>
  <c r="V80" i="47"/>
  <c r="V49" i="49"/>
  <c r="V77" i="47"/>
  <c r="V46" i="49"/>
  <c r="X57" i="54"/>
  <c r="X78" i="60"/>
  <c r="X108" i="60" s="1"/>
  <c r="V87" i="47"/>
  <c r="V56" i="49"/>
  <c r="X52" i="54"/>
  <c r="X44" i="54"/>
  <c r="X89" i="60"/>
  <c r="X119" i="60" s="1"/>
  <c r="W74" i="47"/>
  <c r="W43" i="49"/>
  <c r="X77" i="60"/>
  <c r="X107" i="60" s="1"/>
  <c r="V84" i="47"/>
  <c r="V53" i="49"/>
  <c r="X94" i="60"/>
  <c r="X124" i="60" s="1"/>
  <c r="V71" i="47"/>
  <c r="V40" i="49"/>
  <c r="V90" i="47"/>
  <c r="V59" i="49"/>
  <c r="V86" i="47"/>
  <c r="V55" i="49"/>
  <c r="V85" i="47"/>
  <c r="V54" i="49"/>
  <c r="W61" i="49"/>
  <c r="V79" i="47"/>
  <c r="V48" i="49"/>
  <c r="X38" i="54"/>
  <c r="W89" i="47"/>
  <c r="W58" i="49"/>
  <c r="X86" i="60"/>
  <c r="X116" i="60" s="1"/>
  <c r="X55" i="54"/>
  <c r="X92" i="60"/>
  <c r="X122" i="60" s="1"/>
  <c r="X53" i="54"/>
  <c r="V88" i="47"/>
  <c r="V57" i="49"/>
  <c r="V76" i="47"/>
  <c r="V45" i="49"/>
  <c r="V83" i="47"/>
  <c r="V52" i="49"/>
  <c r="X90" i="60"/>
  <c r="X120" i="60" s="1"/>
  <c r="V72" i="47"/>
  <c r="V41" i="49"/>
  <c r="V73" i="47"/>
  <c r="V42" i="49"/>
  <c r="X82" i="60"/>
  <c r="X112" i="60" s="1"/>
  <c r="X96" i="60"/>
  <c r="X126" i="60" s="1"/>
  <c r="X83" i="60"/>
  <c r="X113" i="60" s="1"/>
  <c r="X39" i="54"/>
  <c r="X46" i="54"/>
  <c r="X101" i="72" l="1"/>
  <c r="AO11" i="49"/>
  <c r="X104" i="72"/>
  <c r="AV101" i="72"/>
  <c r="AV191" i="72" s="1"/>
  <c r="X191" i="72"/>
  <c r="AV114" i="72"/>
  <c r="AV204" i="72" s="1"/>
  <c r="X204" i="72"/>
  <c r="X235" i="72" s="1"/>
  <c r="AU104" i="72"/>
  <c r="AU194" i="72" s="1"/>
  <c r="W194" i="72"/>
  <c r="W225" i="72" s="1"/>
  <c r="X110" i="72"/>
  <c r="X100" i="72"/>
  <c r="AU107" i="72"/>
  <c r="AU197" i="72" s="1"/>
  <c r="W197" i="72"/>
  <c r="W228" i="72" s="1"/>
  <c r="AU110" i="72"/>
  <c r="AU200" i="72" s="1"/>
  <c r="W200" i="72"/>
  <c r="W231" i="72" s="1"/>
  <c r="X111" i="72"/>
  <c r="AV108" i="72"/>
  <c r="AV198" i="72" s="1"/>
  <c r="X198" i="72"/>
  <c r="X229" i="72" s="1"/>
  <c r="X115" i="72"/>
  <c r="AU103" i="72"/>
  <c r="AU193" i="72" s="1"/>
  <c r="W193" i="72"/>
  <c r="W224" i="72" s="1"/>
  <c r="AV104" i="72"/>
  <c r="AV194" i="72" s="1"/>
  <c r="X194" i="72"/>
  <c r="V238" i="72"/>
  <c r="AU106" i="72"/>
  <c r="AU196" i="72" s="1"/>
  <c r="W196" i="72"/>
  <c r="W227" i="72" s="1"/>
  <c r="AU112" i="72"/>
  <c r="AU202" i="72" s="1"/>
  <c r="W202" i="72"/>
  <c r="W233" i="72" s="1"/>
  <c r="AV118" i="72"/>
  <c r="AV208" i="72" s="1"/>
  <c r="X208" i="72"/>
  <c r="X239" i="72" s="1"/>
  <c r="AU111" i="72"/>
  <c r="AU201" i="72" s="1"/>
  <c r="W201" i="72"/>
  <c r="W232" i="72" s="1"/>
  <c r="X113" i="72"/>
  <c r="AU116" i="72"/>
  <c r="AU206" i="72" s="1"/>
  <c r="W206" i="72"/>
  <c r="W237" i="72" s="1"/>
  <c r="AU101" i="72"/>
  <c r="AU191" i="72" s="1"/>
  <c r="W191" i="72"/>
  <c r="W222" i="72" s="1"/>
  <c r="X117" i="72"/>
  <c r="AV105" i="72"/>
  <c r="AV195" i="72" s="1"/>
  <c r="X195" i="72"/>
  <c r="X226" i="72" s="1"/>
  <c r="X98" i="72"/>
  <c r="X107" i="72"/>
  <c r="X112" i="72"/>
  <c r="AU98" i="72"/>
  <c r="AU188" i="72" s="1"/>
  <c r="W188" i="72"/>
  <c r="AV116" i="72"/>
  <c r="AV206" i="72" s="1"/>
  <c r="X206" i="72"/>
  <c r="X237" i="72" s="1"/>
  <c r="X119" i="72"/>
  <c r="V231" i="72"/>
  <c r="AU117" i="72"/>
  <c r="AU207" i="72" s="1"/>
  <c r="W207" i="72"/>
  <c r="W238" i="72" s="1"/>
  <c r="X103" i="72"/>
  <c r="X99" i="72"/>
  <c r="AU113" i="72"/>
  <c r="AU203" i="72" s="1"/>
  <c r="W203" i="72"/>
  <c r="W234" i="72" s="1"/>
  <c r="AU115" i="72"/>
  <c r="AU205" i="72" s="1"/>
  <c r="W205" i="72"/>
  <c r="AU99" i="72"/>
  <c r="AU189" i="72" s="1"/>
  <c r="W189" i="72"/>
  <c r="W220" i="72" s="1"/>
  <c r="X106" i="72"/>
  <c r="X89" i="47"/>
  <c r="X58" i="49"/>
  <c r="W88" i="47"/>
  <c r="W57" i="49"/>
  <c r="W86" i="47"/>
  <c r="W55" i="49"/>
  <c r="W83" i="47"/>
  <c r="W52" i="49"/>
  <c r="X91" i="47"/>
  <c r="X79" i="47"/>
  <c r="X78" i="47"/>
  <c r="W72" i="47"/>
  <c r="W41" i="49"/>
  <c r="W81" i="47"/>
  <c r="W50" i="49"/>
  <c r="W76" i="47"/>
  <c r="W45" i="49"/>
  <c r="X72" i="47"/>
  <c r="X74" i="47"/>
  <c r="X43" i="49"/>
  <c r="W73" i="47"/>
  <c r="W42" i="49"/>
  <c r="X73" i="47"/>
  <c r="X61" i="49"/>
  <c r="W87" i="47"/>
  <c r="W56" i="49"/>
  <c r="W85" i="47"/>
  <c r="W54" i="49"/>
  <c r="W91" i="47"/>
  <c r="W60" i="49"/>
  <c r="W77" i="47"/>
  <c r="W46" i="49"/>
  <c r="W80" i="47"/>
  <c r="W49" i="49"/>
  <c r="X81" i="47"/>
  <c r="W84" i="47"/>
  <c r="W53" i="49"/>
  <c r="W71" i="47"/>
  <c r="W40" i="49"/>
  <c r="W78" i="47"/>
  <c r="W47" i="49"/>
  <c r="X87" i="47"/>
  <c r="W90" i="47"/>
  <c r="W59" i="49"/>
  <c r="W79" i="47"/>
  <c r="W48" i="49"/>
  <c r="X225" i="72" l="1"/>
  <c r="AV111" i="72"/>
  <c r="AV201" i="72" s="1"/>
  <c r="X201" i="72"/>
  <c r="X232" i="72" s="1"/>
  <c r="AV106" i="72"/>
  <c r="AV196" i="72" s="1"/>
  <c r="X196" i="72"/>
  <c r="X227" i="72" s="1"/>
  <c r="AV119" i="72"/>
  <c r="AV209" i="72" s="1"/>
  <c r="X209" i="72"/>
  <c r="X240" i="72" s="1"/>
  <c r="AV117" i="72"/>
  <c r="AV207" i="72" s="1"/>
  <c r="X207" i="72"/>
  <c r="W236" i="72"/>
  <c r="W219" i="72"/>
  <c r="AV100" i="72"/>
  <c r="AV190" i="72" s="1"/>
  <c r="X190" i="72"/>
  <c r="X221" i="72" s="1"/>
  <c r="AV110" i="72"/>
  <c r="AV200" i="72" s="1"/>
  <c r="X200" i="72"/>
  <c r="X231" i="72" s="1"/>
  <c r="AV99" i="72"/>
  <c r="AV189" i="72" s="1"/>
  <c r="X189" i="72"/>
  <c r="X220" i="72" s="1"/>
  <c r="AV112" i="72"/>
  <c r="AV202" i="72" s="1"/>
  <c r="X202" i="72"/>
  <c r="X233" i="72" s="1"/>
  <c r="AV113" i="72"/>
  <c r="AV203" i="72" s="1"/>
  <c r="X203" i="72"/>
  <c r="X234" i="72" s="1"/>
  <c r="AV115" i="72"/>
  <c r="AV205" i="72" s="1"/>
  <c r="X205" i="72"/>
  <c r="X236" i="72" s="1"/>
  <c r="AV107" i="72"/>
  <c r="AV197" i="72" s="1"/>
  <c r="X197" i="72"/>
  <c r="X228" i="72" s="1"/>
  <c r="AV103" i="72"/>
  <c r="AV193" i="72" s="1"/>
  <c r="X193" i="72"/>
  <c r="X224" i="72" s="1"/>
  <c r="AV98" i="72"/>
  <c r="AV188" i="72" s="1"/>
  <c r="X188" i="72"/>
  <c r="X219" i="72" s="1"/>
  <c r="X222" i="72"/>
  <c r="X238" i="72"/>
  <c r="X56" i="49"/>
  <c r="X41" i="49"/>
  <c r="X60" i="49"/>
  <c r="X50" i="49"/>
  <c r="X83" i="47"/>
  <c r="X52" i="49"/>
  <c r="X88" i="47"/>
  <c r="X57" i="49"/>
  <c r="X47" i="49"/>
  <c r="X86" i="47"/>
  <c r="X55" i="49"/>
  <c r="X90" i="47"/>
  <c r="X59" i="49"/>
  <c r="X84" i="47"/>
  <c r="X53" i="49"/>
  <c r="X76" i="47"/>
  <c r="X45" i="49"/>
  <c r="X77" i="47"/>
  <c r="X46" i="49"/>
  <c r="X71" i="47"/>
  <c r="X40" i="49"/>
  <c r="X42" i="49"/>
  <c r="X48" i="49"/>
  <c r="X80" i="47"/>
  <c r="X49" i="49"/>
  <c r="X85" i="47"/>
  <c r="X54" i="49"/>
  <c r="V8" i="44" l="1"/>
  <c r="E7" i="72" s="1"/>
  <c r="U31" i="44"/>
  <c r="D41" i="44"/>
  <c r="D69" i="44" s="1"/>
  <c r="AC7" i="72" l="1"/>
  <c r="E30" i="72"/>
  <c r="AC30" i="72" s="1"/>
  <c r="U32" i="44"/>
  <c r="V31" i="44"/>
  <c r="V32" i="44" s="1"/>
  <c r="E9" i="47"/>
  <c r="E40" i="47" s="1"/>
  <c r="E37" i="72" s="1"/>
  <c r="D159" i="44"/>
  <c r="D92" i="44"/>
  <c r="D129" i="44"/>
  <c r="W8" i="44"/>
  <c r="D219" i="44"/>
  <c r="D249" i="44"/>
  <c r="D99" i="44"/>
  <c r="D189" i="44"/>
  <c r="E41" i="44"/>
  <c r="D182" i="44" l="1"/>
  <c r="AC37" i="72"/>
  <c r="E60" i="72"/>
  <c r="AC60" i="72" s="1"/>
  <c r="F7" i="72"/>
  <c r="F9" i="47"/>
  <c r="F40" i="47" s="1"/>
  <c r="F37" i="72" s="1"/>
  <c r="E159" i="44"/>
  <c r="E182" i="44" s="1"/>
  <c r="E69" i="44"/>
  <c r="E92" i="44" s="1"/>
  <c r="D122" i="44"/>
  <c r="E99" i="44"/>
  <c r="E129" i="44"/>
  <c r="D152" i="44"/>
  <c r="D76" i="60"/>
  <c r="D272" i="44"/>
  <c r="E249" i="44"/>
  <c r="E219" i="44"/>
  <c r="D242" i="44"/>
  <c r="W31" i="44"/>
  <c r="W32" i="44" s="1"/>
  <c r="X8" i="44"/>
  <c r="F41" i="44"/>
  <c r="F7" i="54" s="1"/>
  <c r="E189" i="44"/>
  <c r="D212" i="44"/>
  <c r="E177" i="60" l="1"/>
  <c r="E170" i="60"/>
  <c r="AD37" i="72"/>
  <c r="F60" i="72"/>
  <c r="AD60" i="72" s="1"/>
  <c r="AD67" i="72"/>
  <c r="F90" i="72"/>
  <c r="AD90" i="72" s="1"/>
  <c r="AD7" i="72"/>
  <c r="F30" i="72"/>
  <c r="AD30" i="72" s="1"/>
  <c r="G7" i="72"/>
  <c r="F69" i="44"/>
  <c r="F92" i="44" s="1"/>
  <c r="G9" i="47"/>
  <c r="G40" i="47" s="1"/>
  <c r="G37" i="72" s="1"/>
  <c r="E32" i="47"/>
  <c r="F249" i="44"/>
  <c r="E272" i="44"/>
  <c r="D32" i="47"/>
  <c r="D66" i="60"/>
  <c r="D67" i="60" s="1"/>
  <c r="D275" i="44"/>
  <c r="F189" i="44"/>
  <c r="E212" i="44"/>
  <c r="D99" i="60"/>
  <c r="F30" i="54"/>
  <c r="F37" i="54"/>
  <c r="F60" i="54" s="1"/>
  <c r="E152" i="44"/>
  <c r="F129" i="44"/>
  <c r="F99" i="44"/>
  <c r="E122" i="44"/>
  <c r="E242" i="44"/>
  <c r="F219" i="44"/>
  <c r="G41" i="44"/>
  <c r="X31" i="44"/>
  <c r="X32" i="44" s="1"/>
  <c r="Y8" i="44"/>
  <c r="F159" i="44"/>
  <c r="E139" i="60" l="1"/>
  <c r="E140" i="60" s="1"/>
  <c r="E298" i="44"/>
  <c r="F147" i="60"/>
  <c r="G69" i="44"/>
  <c r="G92" i="44" s="1"/>
  <c r="AE7" i="72"/>
  <c r="G30" i="72"/>
  <c r="AE30" i="72" s="1"/>
  <c r="H7" i="72"/>
  <c r="F177" i="60"/>
  <c r="W7" i="49" s="1"/>
  <c r="F170" i="60"/>
  <c r="AE37" i="72"/>
  <c r="G60" i="72"/>
  <c r="AE60" i="72" s="1"/>
  <c r="E200" i="60"/>
  <c r="E201" i="60" s="1"/>
  <c r="H9" i="47"/>
  <c r="H40" i="47" s="1"/>
  <c r="H37" i="72" s="1"/>
  <c r="G7" i="54"/>
  <c r="G99" i="44"/>
  <c r="F122" i="44"/>
  <c r="D63" i="47"/>
  <c r="D93" i="47" s="1"/>
  <c r="D70" i="47"/>
  <c r="G129" i="44"/>
  <c r="F152" i="44"/>
  <c r="G159" i="44"/>
  <c r="F182" i="44"/>
  <c r="G219" i="44"/>
  <c r="F242" i="44"/>
  <c r="E68" i="60"/>
  <c r="E275" i="44"/>
  <c r="E99" i="60"/>
  <c r="E106" i="60"/>
  <c r="E97" i="72" s="1"/>
  <c r="F272" i="44"/>
  <c r="G249" i="44"/>
  <c r="F76" i="60"/>
  <c r="H41" i="44"/>
  <c r="H69" i="44" s="1"/>
  <c r="Y31" i="44"/>
  <c r="Y32" i="44" s="1"/>
  <c r="Z8" i="44"/>
  <c r="G189" i="44"/>
  <c r="F212" i="44"/>
  <c r="V7" i="49" l="1"/>
  <c r="F139" i="60"/>
  <c r="G147" i="60"/>
  <c r="G177" i="60" s="1"/>
  <c r="X7" i="49" s="1"/>
  <c r="F298" i="44"/>
  <c r="G37" i="54"/>
  <c r="G60" i="54" s="1"/>
  <c r="G30" i="54"/>
  <c r="AF37" i="72"/>
  <c r="H60" i="72"/>
  <c r="AF60" i="72" s="1"/>
  <c r="F200" i="60"/>
  <c r="F201" i="60" s="1"/>
  <c r="AF7" i="72"/>
  <c r="H30" i="72"/>
  <c r="AF30" i="72" s="1"/>
  <c r="AC97" i="72"/>
  <c r="AC187" i="72" s="1"/>
  <c r="E120" i="72"/>
  <c r="AC120" i="72" s="1"/>
  <c r="AC210" i="72" s="1"/>
  <c r="E187" i="72"/>
  <c r="G170" i="60"/>
  <c r="I7" i="72"/>
  <c r="F140" i="60"/>
  <c r="AE67" i="72"/>
  <c r="G90" i="72"/>
  <c r="AE90" i="72" s="1"/>
  <c r="I9" i="47"/>
  <c r="I40" i="47" s="1"/>
  <c r="I37" i="72" s="1"/>
  <c r="H92" i="44"/>
  <c r="G182" i="44"/>
  <c r="H159" i="44"/>
  <c r="H189" i="44"/>
  <c r="G212" i="44"/>
  <c r="H129" i="44"/>
  <c r="G152" i="44"/>
  <c r="H7" i="54"/>
  <c r="F106" i="60"/>
  <c r="F99" i="60"/>
  <c r="I41" i="44"/>
  <c r="I69" i="44" s="1"/>
  <c r="AA8" i="44"/>
  <c r="Z31" i="44"/>
  <c r="Z32" i="44" s="1"/>
  <c r="G76" i="60"/>
  <c r="H249" i="44"/>
  <c r="G272" i="44"/>
  <c r="F68" i="60"/>
  <c r="F275" i="44"/>
  <c r="H99" i="44"/>
  <c r="G122" i="44"/>
  <c r="E129" i="60"/>
  <c r="E130" i="60" s="1"/>
  <c r="E69" i="60"/>
  <c r="F32" i="47"/>
  <c r="H219" i="44"/>
  <c r="G242" i="44"/>
  <c r="E63" i="47"/>
  <c r="E93" i="47" s="1"/>
  <c r="E70" i="47"/>
  <c r="D129" i="60"/>
  <c r="G298" i="44" l="1"/>
  <c r="G139" i="60"/>
  <c r="G200" i="60"/>
  <c r="E218" i="72"/>
  <c r="E210" i="72"/>
  <c r="E241" i="72" s="1"/>
  <c r="W30" i="49"/>
  <c r="AG37" i="72"/>
  <c r="I60" i="72"/>
  <c r="AG60" i="72" s="1"/>
  <c r="F97" i="72"/>
  <c r="AG7" i="72"/>
  <c r="I30" i="72"/>
  <c r="AG30" i="72" s="1"/>
  <c r="E211" i="72"/>
  <c r="V30" i="49"/>
  <c r="J7" i="72"/>
  <c r="H147" i="60"/>
  <c r="J9" i="47"/>
  <c r="J40" i="47" s="1"/>
  <c r="J37" i="72" s="1"/>
  <c r="I92" i="44"/>
  <c r="G106" i="60"/>
  <c r="G99" i="60"/>
  <c r="F63" i="47"/>
  <c r="F93" i="47" s="1"/>
  <c r="F70" i="47"/>
  <c r="J41" i="44"/>
  <c r="J69" i="44" s="1"/>
  <c r="AB8" i="44"/>
  <c r="AA31" i="44"/>
  <c r="AA32" i="44" s="1"/>
  <c r="I99" i="44"/>
  <c r="H122" i="44"/>
  <c r="I129" i="44"/>
  <c r="H152" i="44"/>
  <c r="F69" i="60"/>
  <c r="I189" i="44"/>
  <c r="H212" i="44"/>
  <c r="H242" i="44"/>
  <c r="I219" i="44"/>
  <c r="H182" i="44"/>
  <c r="I159" i="44"/>
  <c r="G275" i="44"/>
  <c r="G68" i="60"/>
  <c r="F129" i="60"/>
  <c r="F130" i="60" s="1"/>
  <c r="H76" i="60"/>
  <c r="H272" i="44"/>
  <c r="I249" i="44"/>
  <c r="H30" i="54"/>
  <c r="H37" i="54"/>
  <c r="H60" i="54" s="1"/>
  <c r="I7" i="54"/>
  <c r="G32" i="47"/>
  <c r="G201" i="60" l="1"/>
  <c r="G140" i="60"/>
  <c r="I147" i="60"/>
  <c r="H298" i="44"/>
  <c r="H139" i="60"/>
  <c r="H140" i="60" s="1"/>
  <c r="AD97" i="72"/>
  <c r="AD187" i="72" s="1"/>
  <c r="F120" i="72"/>
  <c r="AD120" i="72" s="1"/>
  <c r="AD210" i="72" s="1"/>
  <c r="F187" i="72"/>
  <c r="K7" i="72"/>
  <c r="AH37" i="72"/>
  <c r="J60" i="72"/>
  <c r="AH60" i="72" s="1"/>
  <c r="H177" i="60"/>
  <c r="Y7" i="49" s="1"/>
  <c r="H170" i="60"/>
  <c r="AF67" i="72"/>
  <c r="H90" i="72"/>
  <c r="AF90" i="72" s="1"/>
  <c r="AG67" i="72"/>
  <c r="I90" i="72"/>
  <c r="AG90" i="72" s="1"/>
  <c r="I177" i="60"/>
  <c r="Z7" i="49" s="1"/>
  <c r="I170" i="60"/>
  <c r="AH7" i="72"/>
  <c r="J30" i="72"/>
  <c r="AH30" i="72" s="1"/>
  <c r="X30" i="49"/>
  <c r="G97" i="72"/>
  <c r="K9" i="47"/>
  <c r="K40" i="47" s="1"/>
  <c r="K37" i="72" s="1"/>
  <c r="J92" i="44"/>
  <c r="G70" i="47"/>
  <c r="G63" i="47"/>
  <c r="G93" i="47" s="1"/>
  <c r="G69" i="60"/>
  <c r="H32" i="47"/>
  <c r="I152" i="44"/>
  <c r="J129" i="44"/>
  <c r="J99" i="44"/>
  <c r="I122" i="44"/>
  <c r="J7" i="54"/>
  <c r="I30" i="54"/>
  <c r="I37" i="54"/>
  <c r="I60" i="54" s="1"/>
  <c r="I212" i="44"/>
  <c r="J189" i="44"/>
  <c r="G129" i="60"/>
  <c r="G130" i="60" s="1"/>
  <c r="I76" i="60"/>
  <c r="J249" i="44"/>
  <c r="I272" i="44"/>
  <c r="H275" i="44"/>
  <c r="H68" i="60"/>
  <c r="I242" i="44"/>
  <c r="J219" i="44"/>
  <c r="AC8" i="44"/>
  <c r="L7" i="72" s="1"/>
  <c r="AB31" i="44"/>
  <c r="AB32" i="44" s="1"/>
  <c r="K41" i="44"/>
  <c r="K69" i="44" s="1"/>
  <c r="J159" i="44"/>
  <c r="I182" i="44"/>
  <c r="H106" i="60"/>
  <c r="H99" i="60"/>
  <c r="Y30" i="49" l="1"/>
  <c r="I298" i="44"/>
  <c r="I139" i="60"/>
  <c r="I140" i="60" s="1"/>
  <c r="AI37" i="72"/>
  <c r="K60" i="72"/>
  <c r="AI60" i="72" s="1"/>
  <c r="H97" i="72"/>
  <c r="H200" i="60"/>
  <c r="H201" i="60" s="1"/>
  <c r="AE97" i="72"/>
  <c r="AE187" i="72" s="1"/>
  <c r="G120" i="72"/>
  <c r="AE120" i="72" s="1"/>
  <c r="AE210" i="72" s="1"/>
  <c r="G187" i="72"/>
  <c r="AI7" i="72"/>
  <c r="K30" i="72"/>
  <c r="AI30" i="72" s="1"/>
  <c r="J147" i="60"/>
  <c r="F218" i="72"/>
  <c r="F210" i="72"/>
  <c r="AJ7" i="72"/>
  <c r="L30" i="72"/>
  <c r="AJ30" i="72" s="1"/>
  <c r="AH67" i="72"/>
  <c r="J90" i="72"/>
  <c r="AH90" i="72" s="1"/>
  <c r="I200" i="60"/>
  <c r="I201" i="60" s="1"/>
  <c r="L9" i="47"/>
  <c r="L40" i="47" s="1"/>
  <c r="L37" i="72" s="1"/>
  <c r="K92" i="44"/>
  <c r="H70" i="47"/>
  <c r="H63" i="47"/>
  <c r="H93" i="47" s="1"/>
  <c r="I32" i="47"/>
  <c r="K7" i="54"/>
  <c r="J30" i="54"/>
  <c r="J37" i="54"/>
  <c r="J60" i="54" s="1"/>
  <c r="J242" i="44"/>
  <c r="K219" i="44"/>
  <c r="J122" i="44"/>
  <c r="K99" i="44"/>
  <c r="AC31" i="44"/>
  <c r="AC32" i="44" s="1"/>
  <c r="L41" i="44"/>
  <c r="L69" i="44" s="1"/>
  <c r="AD8" i="44"/>
  <c r="G39" i="49"/>
  <c r="G62" i="49"/>
  <c r="H69" i="60"/>
  <c r="I275" i="44"/>
  <c r="I68" i="60"/>
  <c r="J152" i="44"/>
  <c r="K129" i="44"/>
  <c r="H129" i="60"/>
  <c r="H130" i="60" s="1"/>
  <c r="I106" i="60"/>
  <c r="I99" i="60"/>
  <c r="K159" i="44"/>
  <c r="J182" i="44"/>
  <c r="J272" i="44"/>
  <c r="K249" i="44"/>
  <c r="J76" i="60"/>
  <c r="J212" i="44"/>
  <c r="K189" i="44"/>
  <c r="J298" i="44" l="1"/>
  <c r="K147" i="60"/>
  <c r="J139" i="60"/>
  <c r="AJ37" i="72"/>
  <c r="L60" i="72"/>
  <c r="AJ60" i="72" s="1"/>
  <c r="Z30" i="49"/>
  <c r="J140" i="60"/>
  <c r="I97" i="72"/>
  <c r="G218" i="72"/>
  <c r="G210" i="72"/>
  <c r="G211" i="72" s="1"/>
  <c r="K177" i="60"/>
  <c r="AB7" i="49" s="1"/>
  <c r="K170" i="60"/>
  <c r="AI67" i="72"/>
  <c r="K90" i="72"/>
  <c r="AI90" i="72" s="1"/>
  <c r="AF97" i="72"/>
  <c r="AF187" i="72" s="1"/>
  <c r="H120" i="72"/>
  <c r="AF120" i="72" s="1"/>
  <c r="AF210" i="72" s="1"/>
  <c r="H187" i="72"/>
  <c r="H210" i="72" s="1"/>
  <c r="M7" i="72"/>
  <c r="F241" i="72"/>
  <c r="F211" i="72"/>
  <c r="J177" i="60"/>
  <c r="AA7" i="49" s="1"/>
  <c r="J170" i="60"/>
  <c r="M9" i="47"/>
  <c r="M40" i="47" s="1"/>
  <c r="M37" i="72" s="1"/>
  <c r="L92" i="44"/>
  <c r="L219" i="44"/>
  <c r="K242" i="44"/>
  <c r="K37" i="54"/>
  <c r="K60" i="54" s="1"/>
  <c r="L7" i="54"/>
  <c r="K30" i="54"/>
  <c r="J32" i="47"/>
  <c r="I129" i="60"/>
  <c r="I130" i="60" s="1"/>
  <c r="I70" i="47"/>
  <c r="I63" i="47"/>
  <c r="I93" i="47" s="1"/>
  <c r="AD31" i="44"/>
  <c r="AD32" i="44" s="1"/>
  <c r="M41" i="44"/>
  <c r="M69" i="44" s="1"/>
  <c r="AE8" i="44"/>
  <c r="H39" i="49"/>
  <c r="H62" i="49"/>
  <c r="K152" i="44"/>
  <c r="L129" i="44"/>
  <c r="L99" i="44"/>
  <c r="K122" i="44"/>
  <c r="I69" i="60"/>
  <c r="K272" i="44"/>
  <c r="L249" i="44"/>
  <c r="K76" i="60"/>
  <c r="L159" i="44"/>
  <c r="K182" i="44"/>
  <c r="L189" i="44"/>
  <c r="K212" i="44"/>
  <c r="J275" i="44"/>
  <c r="J68" i="60"/>
  <c r="J99" i="60"/>
  <c r="J106" i="60"/>
  <c r="AA30" i="49" s="1"/>
  <c r="K298" i="44" l="1"/>
  <c r="L147" i="60"/>
  <c r="L177" i="60" s="1"/>
  <c r="AC7" i="49" s="1"/>
  <c r="K200" i="60"/>
  <c r="J97" i="72"/>
  <c r="J200" i="60"/>
  <c r="J201" i="60" s="1"/>
  <c r="N7" i="72"/>
  <c r="AJ67" i="72"/>
  <c r="L90" i="72"/>
  <c r="AJ90" i="72" s="1"/>
  <c r="H218" i="72"/>
  <c r="G241" i="72"/>
  <c r="AG97" i="72"/>
  <c r="AG187" i="72" s="1"/>
  <c r="I120" i="72"/>
  <c r="AG120" i="72" s="1"/>
  <c r="AG210" i="72" s="1"/>
  <c r="I187" i="72"/>
  <c r="K139" i="60"/>
  <c r="AK7" i="72"/>
  <c r="M30" i="72"/>
  <c r="AK30" i="72" s="1"/>
  <c r="H211" i="72"/>
  <c r="H241" i="72"/>
  <c r="L170" i="60"/>
  <c r="AK37" i="72"/>
  <c r="M60" i="72"/>
  <c r="AK60" i="72" s="1"/>
  <c r="N9" i="47"/>
  <c r="N40" i="47" s="1"/>
  <c r="N37" i="72" s="1"/>
  <c r="M92" i="44"/>
  <c r="K32" i="47"/>
  <c r="J70" i="47"/>
  <c r="J63" i="47"/>
  <c r="J93" i="47" s="1"/>
  <c r="J69" i="60"/>
  <c r="J129" i="60"/>
  <c r="J130" i="60" s="1"/>
  <c r="L212" i="44"/>
  <c r="M189" i="44"/>
  <c r="M7" i="54"/>
  <c r="L30" i="54"/>
  <c r="L37" i="54"/>
  <c r="L60" i="54" s="1"/>
  <c r="AE31" i="44"/>
  <c r="AE32" i="44" s="1"/>
  <c r="AF8" i="44"/>
  <c r="N41" i="44"/>
  <c r="N69" i="44" s="1"/>
  <c r="I62" i="49"/>
  <c r="I39" i="49"/>
  <c r="M99" i="44"/>
  <c r="L122" i="44"/>
  <c r="M129" i="44"/>
  <c r="L152" i="44"/>
  <c r="L182" i="44"/>
  <c r="M159" i="44"/>
  <c r="M219" i="44"/>
  <c r="L242" i="44"/>
  <c r="L272" i="44"/>
  <c r="L76" i="60"/>
  <c r="M249" i="44"/>
  <c r="K106" i="60"/>
  <c r="AB30" i="49" s="1"/>
  <c r="K99" i="60"/>
  <c r="K275" i="44"/>
  <c r="K68" i="60"/>
  <c r="L298" i="44" l="1"/>
  <c r="L139" i="60"/>
  <c r="I218" i="72"/>
  <c r="I210" i="72"/>
  <c r="AL37" i="72"/>
  <c r="N60" i="72"/>
  <c r="AL60" i="72" s="1"/>
  <c r="O7" i="72"/>
  <c r="K201" i="60"/>
  <c r="K140" i="60"/>
  <c r="L140" i="60"/>
  <c r="L200" i="60"/>
  <c r="L201" i="60" s="1"/>
  <c r="AL7" i="72"/>
  <c r="N30" i="72"/>
  <c r="AL30" i="72" s="1"/>
  <c r="AH97" i="72"/>
  <c r="AH187" i="72" s="1"/>
  <c r="J120" i="72"/>
  <c r="AH120" i="72" s="1"/>
  <c r="AH210" i="72" s="1"/>
  <c r="J187" i="72"/>
  <c r="AK67" i="72"/>
  <c r="M90" i="72"/>
  <c r="AK90" i="72" s="1"/>
  <c r="M147" i="60"/>
  <c r="K97" i="72"/>
  <c r="O9" i="47"/>
  <c r="O40" i="47" s="1"/>
  <c r="O37" i="72" s="1"/>
  <c r="N92" i="44"/>
  <c r="N219" i="44"/>
  <c r="M242" i="44"/>
  <c r="M139" i="60" s="1"/>
  <c r="M140" i="60" s="1"/>
  <c r="N159" i="44"/>
  <c r="M182" i="44"/>
  <c r="K69" i="60"/>
  <c r="N129" i="44"/>
  <c r="M152" i="44"/>
  <c r="M37" i="54"/>
  <c r="M60" i="54" s="1"/>
  <c r="N7" i="54"/>
  <c r="M30" i="54"/>
  <c r="K70" i="47"/>
  <c r="K63" i="47"/>
  <c r="K93" i="47" s="1"/>
  <c r="K129" i="60"/>
  <c r="K130" i="60" s="1"/>
  <c r="N99" i="44"/>
  <c r="M122" i="44"/>
  <c r="N189" i="44"/>
  <c r="M212" i="44"/>
  <c r="L32" i="47"/>
  <c r="M76" i="60"/>
  <c r="N249" i="44"/>
  <c r="M272" i="44"/>
  <c r="J62" i="49"/>
  <c r="J39" i="49"/>
  <c r="L106" i="60"/>
  <c r="L97" i="72" s="1"/>
  <c r="L99" i="60"/>
  <c r="AG8" i="44"/>
  <c r="O41" i="44"/>
  <c r="O69" i="44" s="1"/>
  <c r="AF31" i="44"/>
  <c r="AF32" i="44" s="1"/>
  <c r="L68" i="60"/>
  <c r="L275" i="44"/>
  <c r="M298" i="44" l="1"/>
  <c r="N147" i="60"/>
  <c r="AL67" i="72"/>
  <c r="N90" i="72"/>
  <c r="AL90" i="72" s="1"/>
  <c r="AM37" i="72"/>
  <c r="O60" i="72"/>
  <c r="AM60" i="72" s="1"/>
  <c r="AI97" i="72"/>
  <c r="AI187" i="72" s="1"/>
  <c r="K120" i="72"/>
  <c r="AI120" i="72" s="1"/>
  <c r="AI210" i="72" s="1"/>
  <c r="K187" i="72"/>
  <c r="N177" i="60"/>
  <c r="N170" i="60"/>
  <c r="M177" i="60"/>
  <c r="AD7" i="49" s="1"/>
  <c r="M170" i="60"/>
  <c r="P7" i="72"/>
  <c r="AM7" i="72"/>
  <c r="O30" i="72"/>
  <c r="AM30" i="72" s="1"/>
  <c r="AJ97" i="72"/>
  <c r="AJ187" i="72" s="1"/>
  <c r="L120" i="72"/>
  <c r="AJ120" i="72" s="1"/>
  <c r="AJ210" i="72" s="1"/>
  <c r="L187" i="72"/>
  <c r="J218" i="72"/>
  <c r="J210" i="72"/>
  <c r="I241" i="72"/>
  <c r="I211" i="72"/>
  <c r="P9" i="47"/>
  <c r="P40" i="47" s="1"/>
  <c r="P37" i="72" s="1"/>
  <c r="O92" i="44"/>
  <c r="L129" i="60"/>
  <c r="L130" i="60" s="1"/>
  <c r="N212" i="44"/>
  <c r="O189" i="44"/>
  <c r="O129" i="44"/>
  <c r="N152" i="44"/>
  <c r="M32" i="47"/>
  <c r="N122" i="44"/>
  <c r="O99" i="44"/>
  <c r="M68" i="60"/>
  <c r="M275" i="44"/>
  <c r="O159" i="44"/>
  <c r="N182" i="44"/>
  <c r="M106" i="60"/>
  <c r="M99" i="60"/>
  <c r="L69" i="60"/>
  <c r="O219" i="44"/>
  <c r="N242" i="44"/>
  <c r="K39" i="49"/>
  <c r="K62" i="49"/>
  <c r="L70" i="47"/>
  <c r="L63" i="47"/>
  <c r="L93" i="47" s="1"/>
  <c r="O249" i="44"/>
  <c r="N76" i="60"/>
  <c r="N272" i="44"/>
  <c r="AG31" i="44"/>
  <c r="AG32" i="44" s="1"/>
  <c r="P41" i="44"/>
  <c r="P69" i="44" s="1"/>
  <c r="AH8" i="44"/>
  <c r="N30" i="54"/>
  <c r="O7" i="54"/>
  <c r="N37" i="54"/>
  <c r="N60" i="54" s="1"/>
  <c r="N200" i="60" l="1"/>
  <c r="AE7" i="49"/>
  <c r="N298" i="44"/>
  <c r="AD30" i="49"/>
  <c r="N139" i="60"/>
  <c r="N140" i="60" s="1"/>
  <c r="AN37" i="72"/>
  <c r="P60" i="72"/>
  <c r="AN60" i="72" s="1"/>
  <c r="Q7" i="72"/>
  <c r="M97" i="72"/>
  <c r="M200" i="60"/>
  <c r="M201" i="60" s="1"/>
  <c r="N201" i="60"/>
  <c r="J211" i="72"/>
  <c r="J241" i="72"/>
  <c r="K218" i="72"/>
  <c r="K210" i="72"/>
  <c r="L218" i="72"/>
  <c r="L210" i="72"/>
  <c r="AC30" i="49"/>
  <c r="L62" i="49" s="1"/>
  <c r="AM67" i="72"/>
  <c r="O90" i="72"/>
  <c r="AM90" i="72" s="1"/>
  <c r="O147" i="60"/>
  <c r="AN7" i="72"/>
  <c r="P30" i="72"/>
  <c r="AN30" i="72" s="1"/>
  <c r="Q9" i="47"/>
  <c r="Q40" i="47" s="1"/>
  <c r="Q37" i="72" s="1"/>
  <c r="P92" i="44"/>
  <c r="L39" i="49"/>
  <c r="O122" i="44"/>
  <c r="P99" i="44"/>
  <c r="M70" i="47"/>
  <c r="M63" i="47"/>
  <c r="M93" i="47" s="1"/>
  <c r="AI8" i="44"/>
  <c r="Q41" i="44"/>
  <c r="Q69" i="44" s="1"/>
  <c r="AH31" i="44"/>
  <c r="AH32" i="44" s="1"/>
  <c r="N32" i="47"/>
  <c r="M129" i="60"/>
  <c r="M130" i="60" s="1"/>
  <c r="P129" i="44"/>
  <c r="O152" i="44"/>
  <c r="P189" i="44"/>
  <c r="O212" i="44"/>
  <c r="P159" i="44"/>
  <c r="O182" i="44"/>
  <c r="P7" i="54"/>
  <c r="O37" i="54"/>
  <c r="O60" i="54" s="1"/>
  <c r="O30" i="54"/>
  <c r="P249" i="44"/>
  <c r="O76" i="60"/>
  <c r="O272" i="44"/>
  <c r="N275" i="44"/>
  <c r="N68" i="60"/>
  <c r="N106" i="60"/>
  <c r="N99" i="60"/>
  <c r="P219" i="44"/>
  <c r="O242" i="44"/>
  <c r="M69" i="60"/>
  <c r="L241" i="72" l="1"/>
  <c r="O298" i="44"/>
  <c r="O139" i="60"/>
  <c r="O140" i="60" s="1"/>
  <c r="P147" i="60"/>
  <c r="N97" i="72"/>
  <c r="AO37" i="72"/>
  <c r="Q60" i="72"/>
  <c r="AO60" i="72" s="1"/>
  <c r="K211" i="72"/>
  <c r="K241" i="72"/>
  <c r="P177" i="60"/>
  <c r="P170" i="60"/>
  <c r="O177" i="60"/>
  <c r="O170" i="60"/>
  <c r="AK97" i="72"/>
  <c r="AK187" i="72" s="1"/>
  <c r="M120" i="72"/>
  <c r="AK120" i="72" s="1"/>
  <c r="AK210" i="72" s="1"/>
  <c r="M187" i="72"/>
  <c r="L211" i="72"/>
  <c r="AO7" i="72"/>
  <c r="Q30" i="72"/>
  <c r="AO30" i="72" s="1"/>
  <c r="AN67" i="72"/>
  <c r="P90" i="72"/>
  <c r="AN90" i="72" s="1"/>
  <c r="R7" i="72"/>
  <c r="R9" i="47"/>
  <c r="R40" i="47" s="1"/>
  <c r="R37" i="72" s="1"/>
  <c r="Q92" i="44"/>
  <c r="P30" i="54"/>
  <c r="Q7" i="54"/>
  <c r="P37" i="54"/>
  <c r="P60" i="54" s="1"/>
  <c r="N70" i="47"/>
  <c r="N63" i="47"/>
  <c r="N93" i="47" s="1"/>
  <c r="Q159" i="44"/>
  <c r="P182" i="44"/>
  <c r="Q99" i="44"/>
  <c r="P122" i="44"/>
  <c r="N129" i="60"/>
  <c r="N130" i="60" s="1"/>
  <c r="Q189" i="44"/>
  <c r="P212" i="44"/>
  <c r="N69" i="60"/>
  <c r="O275" i="44"/>
  <c r="O68" i="60"/>
  <c r="O32" i="47"/>
  <c r="R41" i="44"/>
  <c r="R69" i="44" s="1"/>
  <c r="AJ8" i="44"/>
  <c r="S7" i="72" s="1"/>
  <c r="AI31" i="44"/>
  <c r="AI32" i="44" s="1"/>
  <c r="O106" i="60"/>
  <c r="O99" i="60"/>
  <c r="M62" i="49"/>
  <c r="M39" i="49"/>
  <c r="Q219" i="44"/>
  <c r="P242" i="44"/>
  <c r="Q249" i="44"/>
  <c r="P272" i="44"/>
  <c r="P76" i="60"/>
  <c r="P152" i="44"/>
  <c r="Q129" i="44"/>
  <c r="O200" i="60" l="1"/>
  <c r="O201" i="60" s="1"/>
  <c r="AF7" i="49"/>
  <c r="P200" i="60"/>
  <c r="AG7" i="49"/>
  <c r="P298" i="44"/>
  <c r="AP37" i="72"/>
  <c r="R60" i="72"/>
  <c r="AP60" i="72" s="1"/>
  <c r="AP7" i="72"/>
  <c r="R30" i="72"/>
  <c r="AP30" i="72" s="1"/>
  <c r="P139" i="60"/>
  <c r="P140" i="60" s="1"/>
  <c r="Q147" i="60"/>
  <c r="AO67" i="72"/>
  <c r="Q90" i="72"/>
  <c r="AO90" i="72" s="1"/>
  <c r="O97" i="72"/>
  <c r="AE30" i="49"/>
  <c r="N62" i="49" s="1"/>
  <c r="AQ7" i="72"/>
  <c r="S30" i="72"/>
  <c r="AQ30" i="72" s="1"/>
  <c r="AL97" i="72"/>
  <c r="AL187" i="72" s="1"/>
  <c r="N120" i="72"/>
  <c r="AL120" i="72" s="1"/>
  <c r="AL210" i="72" s="1"/>
  <c r="N187" i="72"/>
  <c r="M218" i="72"/>
  <c r="M210" i="72"/>
  <c r="S9" i="47"/>
  <c r="S40" i="47" s="1"/>
  <c r="S37" i="72" s="1"/>
  <c r="R92" i="44"/>
  <c r="O129" i="60"/>
  <c r="O130" i="60" s="1"/>
  <c r="N39" i="49"/>
  <c r="AK8" i="44"/>
  <c r="T7" i="72" s="1"/>
  <c r="S41" i="44"/>
  <c r="S69" i="44" s="1"/>
  <c r="AJ31" i="44"/>
  <c r="AJ32" i="44" s="1"/>
  <c r="Q212" i="44"/>
  <c r="R189" i="44"/>
  <c r="P32" i="47"/>
  <c r="P99" i="60"/>
  <c r="P106" i="60"/>
  <c r="O70" i="47"/>
  <c r="O63" i="47"/>
  <c r="O93" i="47" s="1"/>
  <c r="P275" i="44"/>
  <c r="P68" i="60"/>
  <c r="Q122" i="44"/>
  <c r="R99" i="44"/>
  <c r="R7" i="54"/>
  <c r="Q30" i="54"/>
  <c r="Q37" i="54"/>
  <c r="Q60" i="54" s="1"/>
  <c r="R219" i="44"/>
  <c r="Q242" i="44"/>
  <c r="O69" i="60"/>
  <c r="R159" i="44"/>
  <c r="Q182" i="44"/>
  <c r="Q152" i="44"/>
  <c r="R129" i="44"/>
  <c r="Q76" i="60"/>
  <c r="Q272" i="44"/>
  <c r="R249" i="44"/>
  <c r="Q298" i="44" l="1"/>
  <c r="R147" i="60"/>
  <c r="P201" i="60"/>
  <c r="Q139" i="60"/>
  <c r="Q140" i="60" s="1"/>
  <c r="R177" i="60"/>
  <c r="R170" i="60"/>
  <c r="AF30" i="49"/>
  <c r="O62" i="49" s="1"/>
  <c r="AM97" i="72"/>
  <c r="AM187" i="72" s="1"/>
  <c r="O120" i="72"/>
  <c r="AM120" i="72" s="1"/>
  <c r="AM210" i="72" s="1"/>
  <c r="O187" i="72"/>
  <c r="AQ37" i="72"/>
  <c r="S60" i="72"/>
  <c r="AQ60" i="72" s="1"/>
  <c r="Q177" i="60"/>
  <c r="Q170" i="60"/>
  <c r="M241" i="72"/>
  <c r="M211" i="72"/>
  <c r="AR7" i="72"/>
  <c r="T30" i="72"/>
  <c r="AR30" i="72" s="1"/>
  <c r="N218" i="72"/>
  <c r="N210" i="72"/>
  <c r="P97" i="72"/>
  <c r="AG30" i="49"/>
  <c r="T9" i="47"/>
  <c r="T40" i="47" s="1"/>
  <c r="T37" i="72" s="1"/>
  <c r="AL8" i="44"/>
  <c r="U7" i="72" s="1"/>
  <c r="AK31" i="44"/>
  <c r="AK32" i="44" s="1"/>
  <c r="T41" i="44"/>
  <c r="T69" i="44" s="1"/>
  <c r="O39" i="49"/>
  <c r="Q68" i="60"/>
  <c r="Q275" i="44"/>
  <c r="P129" i="60"/>
  <c r="P130" i="60" s="1"/>
  <c r="P63" i="47"/>
  <c r="P93" i="47" s="1"/>
  <c r="P70" i="47"/>
  <c r="R242" i="44"/>
  <c r="S219" i="44"/>
  <c r="R212" i="44"/>
  <c r="S189" i="44"/>
  <c r="R30" i="54"/>
  <c r="R37" i="54"/>
  <c r="R60" i="54" s="1"/>
  <c r="S7" i="54"/>
  <c r="Q99" i="60"/>
  <c r="Q106" i="60"/>
  <c r="S129" i="44"/>
  <c r="R152" i="44"/>
  <c r="S99" i="44"/>
  <c r="R122" i="44"/>
  <c r="S92" i="44"/>
  <c r="Q32" i="47"/>
  <c r="S249" i="44"/>
  <c r="R272" i="44"/>
  <c r="R76" i="60"/>
  <c r="S159" i="44"/>
  <c r="R182" i="44"/>
  <c r="P69" i="60"/>
  <c r="Q200" i="60" l="1"/>
  <c r="Q201" i="60" s="1"/>
  <c r="AH7" i="49"/>
  <c r="R200" i="60"/>
  <c r="AI7" i="49"/>
  <c r="R298" i="44"/>
  <c r="S147" i="60"/>
  <c r="AR37" i="72"/>
  <c r="T60" i="72"/>
  <c r="AR60" i="72" s="1"/>
  <c r="O218" i="72"/>
  <c r="O210" i="72"/>
  <c r="R139" i="60"/>
  <c r="R140" i="60" s="1"/>
  <c r="AN97" i="72"/>
  <c r="AN187" i="72" s="1"/>
  <c r="P120" i="72"/>
  <c r="AN120" i="72" s="1"/>
  <c r="AN210" i="72" s="1"/>
  <c r="P187" i="72"/>
  <c r="N241" i="72"/>
  <c r="N211" i="72"/>
  <c r="AS7" i="72"/>
  <c r="U30" i="72"/>
  <c r="AS30" i="72" s="1"/>
  <c r="AP67" i="72"/>
  <c r="R90" i="72"/>
  <c r="AP90" i="72" s="1"/>
  <c r="Q97" i="72"/>
  <c r="AQ67" i="72"/>
  <c r="S90" i="72"/>
  <c r="AQ90" i="72" s="1"/>
  <c r="U9" i="47"/>
  <c r="U40" i="47" s="1"/>
  <c r="U37" i="72" s="1"/>
  <c r="S32" i="47"/>
  <c r="S242" i="44"/>
  <c r="T219" i="44"/>
  <c r="T92" i="44"/>
  <c r="P62" i="49"/>
  <c r="P39" i="49"/>
  <c r="R32" i="47"/>
  <c r="T129" i="44"/>
  <c r="S152" i="44"/>
  <c r="Q129" i="60"/>
  <c r="Q130" i="60" s="1"/>
  <c r="S122" i="44"/>
  <c r="T99" i="44"/>
  <c r="R275" i="44"/>
  <c r="R68" i="60"/>
  <c r="S76" i="60"/>
  <c r="T249" i="44"/>
  <c r="S272" i="44"/>
  <c r="S37" i="54"/>
  <c r="S60" i="54" s="1"/>
  <c r="T7" i="54"/>
  <c r="S30" i="54"/>
  <c r="Q69" i="60"/>
  <c r="AL31" i="44"/>
  <c r="AL32" i="44" s="1"/>
  <c r="U41" i="44"/>
  <c r="U69" i="44" s="1"/>
  <c r="AM8" i="44"/>
  <c r="V7" i="72" s="1"/>
  <c r="T159" i="44"/>
  <c r="S182" i="44"/>
  <c r="R99" i="60"/>
  <c r="R106" i="60"/>
  <c r="Q70" i="47"/>
  <c r="Q63" i="47"/>
  <c r="Q93" i="47" s="1"/>
  <c r="T189" i="44"/>
  <c r="T147" i="60" s="1"/>
  <c r="S212" i="44"/>
  <c r="S298" i="44" l="1"/>
  <c r="R201" i="60"/>
  <c r="AS37" i="72"/>
  <c r="U60" i="72"/>
  <c r="AS60" i="72" s="1"/>
  <c r="P218" i="72"/>
  <c r="P210" i="72"/>
  <c r="T177" i="60"/>
  <c r="AK7" i="49" s="1"/>
  <c r="T170" i="60"/>
  <c r="O241" i="72"/>
  <c r="O211" i="72"/>
  <c r="R97" i="72"/>
  <c r="AH30" i="49"/>
  <c r="Q62" i="49" s="1"/>
  <c r="AR67" i="72"/>
  <c r="T90" i="72"/>
  <c r="AR90" i="72" s="1"/>
  <c r="AO97" i="72"/>
  <c r="AO187" i="72" s="1"/>
  <c r="Q120" i="72"/>
  <c r="AO120" i="72" s="1"/>
  <c r="AO210" i="72" s="1"/>
  <c r="Q187" i="72"/>
  <c r="S139" i="60"/>
  <c r="S140" i="60" s="1"/>
  <c r="S177" i="60"/>
  <c r="AJ7" i="49" s="1"/>
  <c r="S170" i="60"/>
  <c r="AT7" i="72"/>
  <c r="V30" i="72"/>
  <c r="AT30" i="72" s="1"/>
  <c r="V9" i="47"/>
  <c r="V40" i="47" s="1"/>
  <c r="V37" i="72" s="1"/>
  <c r="U92" i="44"/>
  <c r="T152" i="44"/>
  <c r="U129" i="44"/>
  <c r="S99" i="60"/>
  <c r="S106" i="60"/>
  <c r="R70" i="47"/>
  <c r="R63" i="47"/>
  <c r="R93" i="47" s="1"/>
  <c r="AN8" i="44"/>
  <c r="W7" i="72" s="1"/>
  <c r="AM31" i="44"/>
  <c r="AM32" i="44" s="1"/>
  <c r="V41" i="44"/>
  <c r="V69" i="44" s="1"/>
  <c r="T182" i="44"/>
  <c r="U159" i="44"/>
  <c r="T212" i="44"/>
  <c r="U189" i="44"/>
  <c r="Q39" i="49"/>
  <c r="R69" i="60"/>
  <c r="T32" i="47"/>
  <c r="U99" i="44"/>
  <c r="T122" i="44"/>
  <c r="T76" i="60"/>
  <c r="T272" i="44"/>
  <c r="U249" i="44"/>
  <c r="T30" i="54"/>
  <c r="T37" i="54"/>
  <c r="T60" i="54" s="1"/>
  <c r="U7" i="54"/>
  <c r="T242" i="44"/>
  <c r="U219" i="44"/>
  <c r="R129" i="60"/>
  <c r="R130" i="60" s="1"/>
  <c r="S68" i="60"/>
  <c r="S275" i="44"/>
  <c r="U147" i="60" l="1"/>
  <c r="T298" i="44"/>
  <c r="T139" i="60"/>
  <c r="T140" i="60" s="1"/>
  <c r="AI30" i="49"/>
  <c r="AP97" i="72"/>
  <c r="AP187" i="72" s="1"/>
  <c r="R120" i="72"/>
  <c r="AP120" i="72" s="1"/>
  <c r="AP210" i="72" s="1"/>
  <c r="R187" i="72"/>
  <c r="AT37" i="72"/>
  <c r="V60" i="72"/>
  <c r="AT60" i="72" s="1"/>
  <c r="AU7" i="72"/>
  <c r="W30" i="72"/>
  <c r="AU30" i="72" s="1"/>
  <c r="T200" i="60"/>
  <c r="T201" i="60" s="1"/>
  <c r="P211" i="72"/>
  <c r="P241" i="72"/>
  <c r="AS67" i="72"/>
  <c r="U90" i="72"/>
  <c r="AS90" i="72" s="1"/>
  <c r="U177" i="60"/>
  <c r="AL7" i="49" s="1"/>
  <c r="U170" i="60"/>
  <c r="S97" i="72"/>
  <c r="Q218" i="72"/>
  <c r="Q210" i="72"/>
  <c r="S200" i="60"/>
  <c r="S201" i="60" s="1"/>
  <c r="W9" i="47"/>
  <c r="W40" i="47" s="1"/>
  <c r="W37" i="72" s="1"/>
  <c r="T70" i="47"/>
  <c r="S69" i="60"/>
  <c r="T275" i="44"/>
  <c r="T68" i="60"/>
  <c r="V189" i="44"/>
  <c r="U212" i="44"/>
  <c r="W41" i="44"/>
  <c r="W69" i="44" s="1"/>
  <c r="AN31" i="44"/>
  <c r="AN32" i="44" s="1"/>
  <c r="AO8" i="44"/>
  <c r="X7" i="72" s="1"/>
  <c r="T99" i="60"/>
  <c r="T106" i="60"/>
  <c r="T97" i="72" s="1"/>
  <c r="R62" i="49"/>
  <c r="R39" i="49"/>
  <c r="S70" i="47"/>
  <c r="S63" i="47"/>
  <c r="S93" i="47" s="1"/>
  <c r="V219" i="44"/>
  <c r="U242" i="44"/>
  <c r="U122" i="44"/>
  <c r="V99" i="44"/>
  <c r="V159" i="44"/>
  <c r="U182" i="44"/>
  <c r="V249" i="44"/>
  <c r="U272" i="44"/>
  <c r="U76" i="60"/>
  <c r="S129" i="60"/>
  <c r="S130" i="60" s="1"/>
  <c r="T63" i="47"/>
  <c r="T93" i="47" s="1"/>
  <c r="V7" i="54"/>
  <c r="U30" i="54"/>
  <c r="U37" i="54"/>
  <c r="U60" i="54" s="1"/>
  <c r="U152" i="44"/>
  <c r="V129" i="44"/>
  <c r="V92" i="44"/>
  <c r="U298" i="44" l="1"/>
  <c r="AK30" i="49"/>
  <c r="AV7" i="72"/>
  <c r="X30" i="72"/>
  <c r="AV30" i="72" s="1"/>
  <c r="AJ30" i="49"/>
  <c r="S62" i="49" s="1"/>
  <c r="V147" i="60"/>
  <c r="Q241" i="72"/>
  <c r="Q211" i="72"/>
  <c r="AQ97" i="72"/>
  <c r="AQ187" i="72" s="1"/>
  <c r="S120" i="72"/>
  <c r="AQ120" i="72" s="1"/>
  <c r="AQ210" i="72" s="1"/>
  <c r="S187" i="72"/>
  <c r="S218" i="72" s="1"/>
  <c r="R218" i="72"/>
  <c r="R210" i="72"/>
  <c r="U200" i="60"/>
  <c r="AU37" i="72"/>
  <c r="W60" i="72"/>
  <c r="AU60" i="72" s="1"/>
  <c r="AT67" i="72"/>
  <c r="V90" i="72"/>
  <c r="AT90" i="72" s="1"/>
  <c r="U139" i="60"/>
  <c r="AR97" i="72"/>
  <c r="AR187" i="72" s="1"/>
  <c r="T120" i="72"/>
  <c r="AR120" i="72" s="1"/>
  <c r="AR210" i="72" s="1"/>
  <c r="T187" i="72"/>
  <c r="T210" i="72" s="1"/>
  <c r="T211" i="72" s="1"/>
  <c r="X9" i="47"/>
  <c r="X40" i="47" s="1"/>
  <c r="X37" i="72" s="1"/>
  <c r="V242" i="44"/>
  <c r="W219" i="44"/>
  <c r="T129" i="60"/>
  <c r="T130" i="60" s="1"/>
  <c r="S39" i="49"/>
  <c r="X41" i="44"/>
  <c r="X69" i="44" s="1"/>
  <c r="AO31" i="44"/>
  <c r="AO32" i="44" s="1"/>
  <c r="U32" i="47"/>
  <c r="W92" i="44"/>
  <c r="W189" i="44"/>
  <c r="V212" i="44"/>
  <c r="U106" i="60"/>
  <c r="U97" i="72" s="1"/>
  <c r="U99" i="60"/>
  <c r="V76" i="60"/>
  <c r="W249" i="44"/>
  <c r="V272" i="44"/>
  <c r="T69" i="60"/>
  <c r="U68" i="60"/>
  <c r="U275" i="44"/>
  <c r="W129" i="44"/>
  <c r="V152" i="44"/>
  <c r="W159" i="44"/>
  <c r="V182" i="44"/>
  <c r="W99" i="44"/>
  <c r="V122" i="44"/>
  <c r="V37" i="54"/>
  <c r="V60" i="54" s="1"/>
  <c r="W7" i="54"/>
  <c r="V30" i="54"/>
  <c r="V298" i="44" l="1"/>
  <c r="W147" i="60"/>
  <c r="W177" i="60" s="1"/>
  <c r="AN7" i="49" s="1"/>
  <c r="T218" i="72"/>
  <c r="S210" i="72"/>
  <c r="V177" i="60"/>
  <c r="AM7" i="49" s="1"/>
  <c r="V170" i="60"/>
  <c r="AS97" i="72"/>
  <c r="AS187" i="72" s="1"/>
  <c r="U120" i="72"/>
  <c r="AS120" i="72" s="1"/>
  <c r="AS210" i="72" s="1"/>
  <c r="U187" i="72"/>
  <c r="V139" i="60"/>
  <c r="U140" i="60"/>
  <c r="U201" i="60"/>
  <c r="R241" i="72"/>
  <c r="R211" i="72"/>
  <c r="AU67" i="72"/>
  <c r="W90" i="72"/>
  <c r="AU90" i="72" s="1"/>
  <c r="AV37" i="72"/>
  <c r="X60" i="72"/>
  <c r="AV60" i="72" s="1"/>
  <c r="T39" i="49"/>
  <c r="W32" i="47"/>
  <c r="U69" i="60"/>
  <c r="V68" i="60"/>
  <c r="V275" i="44"/>
  <c r="X92" i="44"/>
  <c r="X7" i="54"/>
  <c r="W37" i="54"/>
  <c r="W60" i="54" s="1"/>
  <c r="W30" i="54"/>
  <c r="X249" i="44"/>
  <c r="W272" i="44"/>
  <c r="W76" i="60"/>
  <c r="V106" i="60"/>
  <c r="V97" i="72" s="1"/>
  <c r="V99" i="60"/>
  <c r="V32" i="47"/>
  <c r="U70" i="47"/>
  <c r="U63" i="47"/>
  <c r="U93" i="47" s="1"/>
  <c r="U129" i="60"/>
  <c r="U130" i="60" s="1"/>
  <c r="X99" i="44"/>
  <c r="X122" i="44" s="1"/>
  <c r="W122" i="44"/>
  <c r="W212" i="44"/>
  <c r="X189" i="44"/>
  <c r="T62" i="49"/>
  <c r="X159" i="44"/>
  <c r="X182" i="44" s="1"/>
  <c r="W182" i="44"/>
  <c r="X219" i="44"/>
  <c r="X242" i="44" s="1"/>
  <c r="W242" i="44"/>
  <c r="X129" i="44"/>
  <c r="X152" i="44" s="1"/>
  <c r="W152" i="44"/>
  <c r="W170" i="60" l="1"/>
  <c r="W139" i="60"/>
  <c r="X298" i="44"/>
  <c r="W298" i="44"/>
  <c r="U218" i="72"/>
  <c r="U210" i="72"/>
  <c r="U211" i="72" s="1"/>
  <c r="X212" i="44"/>
  <c r="X139" i="60" s="1"/>
  <c r="X147" i="60"/>
  <c r="W200" i="60"/>
  <c r="AV67" i="72"/>
  <c r="X90" i="72"/>
  <c r="AV90" i="72" s="1"/>
  <c r="AM30" i="49"/>
  <c r="V200" i="60"/>
  <c r="V201" i="60" s="1"/>
  <c r="W201" i="60"/>
  <c r="W140" i="60"/>
  <c r="S241" i="72"/>
  <c r="S211" i="72"/>
  <c r="AL30" i="49"/>
  <c r="U62" i="49" s="1"/>
  <c r="T241" i="72"/>
  <c r="V140" i="60"/>
  <c r="AT97" i="72"/>
  <c r="AT187" i="72" s="1"/>
  <c r="V120" i="72"/>
  <c r="AT120" i="72" s="1"/>
  <c r="AT210" i="72" s="1"/>
  <c r="V187" i="72"/>
  <c r="V70" i="47"/>
  <c r="V63" i="47"/>
  <c r="V93" i="47" s="1"/>
  <c r="V69" i="60"/>
  <c r="V129" i="60"/>
  <c r="V130" i="60" s="1"/>
  <c r="W106" i="60"/>
  <c r="W97" i="72" s="1"/>
  <c r="W99" i="60"/>
  <c r="W68" i="60"/>
  <c r="W275" i="44"/>
  <c r="X76" i="60"/>
  <c r="X272" i="44"/>
  <c r="U39" i="49"/>
  <c r="X30" i="54"/>
  <c r="X37" i="54"/>
  <c r="X60" i="54" s="1"/>
  <c r="X140" i="60" l="1"/>
  <c r="V218" i="72"/>
  <c r="V210" i="72"/>
  <c r="V211" i="72" s="1"/>
  <c r="X177" i="60"/>
  <c r="AO7" i="49" s="1"/>
  <c r="X170" i="60"/>
  <c r="AU97" i="72"/>
  <c r="AU187" i="72" s="1"/>
  <c r="W120" i="72"/>
  <c r="AU120" i="72" s="1"/>
  <c r="AU210" i="72" s="1"/>
  <c r="W187" i="72"/>
  <c r="U241" i="72"/>
  <c r="W129" i="60"/>
  <c r="W130" i="60" s="1"/>
  <c r="X275" i="44"/>
  <c r="X68" i="60"/>
  <c r="W63" i="47"/>
  <c r="W93" i="47" s="1"/>
  <c r="W70" i="47"/>
  <c r="X106" i="60"/>
  <c r="X97" i="72" s="1"/>
  <c r="X99" i="60"/>
  <c r="X32" i="47"/>
  <c r="V39" i="49"/>
  <c r="V62" i="49"/>
  <c r="W69" i="60"/>
  <c r="V241" i="72" l="1"/>
  <c r="AV97" i="72"/>
  <c r="AV187" i="72" s="1"/>
  <c r="X120" i="72"/>
  <c r="AV120" i="72" s="1"/>
  <c r="AV210" i="72" s="1"/>
  <c r="X187" i="72"/>
  <c r="X210" i="72" s="1"/>
  <c r="AO30" i="49"/>
  <c r="X200" i="60"/>
  <c r="X201" i="60" s="1"/>
  <c r="AN30" i="49"/>
  <c r="W62" i="49" s="1"/>
  <c r="X218" i="72"/>
  <c r="W218" i="72"/>
  <c r="W210" i="72"/>
  <c r="W241" i="72" s="1"/>
  <c r="W39" i="49"/>
  <c r="X69" i="60"/>
  <c r="X63" i="47"/>
  <c r="X93" i="47" s="1"/>
  <c r="X70" i="47"/>
  <c r="X129" i="60"/>
  <c r="X130" i="60" s="1"/>
  <c r="W211" i="72" l="1"/>
  <c r="X211" i="72"/>
  <c r="X241" i="72"/>
  <c r="X62" i="49"/>
  <c r="X39" i="49"/>
  <c r="E24" i="48" l="1"/>
  <c r="E12" i="48" l="1"/>
  <c r="E19" i="48"/>
  <c r="E21" i="48"/>
  <c r="E26" i="48"/>
  <c r="E18" i="48"/>
  <c r="E14" i="48"/>
  <c r="E13" i="48"/>
  <c r="E23" i="48"/>
  <c r="E20" i="48"/>
  <c r="E27" i="48"/>
  <c r="E29" i="48"/>
  <c r="E28" i="48"/>
  <c r="E10" i="48"/>
  <c r="E8" i="48"/>
  <c r="E9" i="48"/>
  <c r="E16" i="48"/>
  <c r="E22" i="48"/>
  <c r="E11" i="48"/>
  <c r="E25" i="48"/>
  <c r="E7" i="48"/>
  <c r="E15" i="48"/>
  <c r="E17" i="48"/>
  <c r="F50" i="49" l="1"/>
  <c r="F46" i="49"/>
  <c r="E46" i="49"/>
  <c r="F58" i="49"/>
  <c r="E58" i="49"/>
  <c r="E53" i="49"/>
  <c r="F53" i="49"/>
  <c r="F44" i="49"/>
  <c r="E44" i="49"/>
  <c r="F56" i="49"/>
  <c r="E56" i="49"/>
  <c r="E51" i="49"/>
  <c r="F51" i="49"/>
  <c r="E50" i="49" l="1"/>
  <c r="F48" i="49"/>
  <c r="E48" i="49"/>
  <c r="E43" i="49"/>
  <c r="F43" i="49"/>
  <c r="F41" i="49"/>
  <c r="E41" i="49"/>
  <c r="F57" i="49"/>
  <c r="E57" i="49"/>
  <c r="F60" i="49"/>
  <c r="E60" i="49"/>
  <c r="F55" i="49"/>
  <c r="E55" i="49"/>
  <c r="F42" i="49"/>
  <c r="E42" i="49"/>
  <c r="F49" i="49"/>
  <c r="E49" i="49"/>
  <c r="F47" i="49"/>
  <c r="E47" i="49"/>
  <c r="F40" i="49"/>
  <c r="E40" i="49"/>
  <c r="F59" i="49"/>
  <c r="E59" i="49"/>
  <c r="F61" i="49"/>
  <c r="E61" i="49"/>
  <c r="F45" i="49"/>
  <c r="E45" i="49"/>
  <c r="F52" i="49"/>
  <c r="E52" i="49"/>
  <c r="E6" i="48"/>
  <c r="F39" i="49"/>
  <c r="E39" i="49"/>
  <c r="F54" i="49"/>
  <c r="E54" i="49"/>
  <c r="E30" i="48" l="1"/>
  <c r="F38" i="49" l="1"/>
  <c r="E38" i="49"/>
  <c r="F62" i="49" l="1"/>
  <c r="E62" i="49"/>
</calcChain>
</file>

<file path=xl/sharedStrings.xml><?xml version="1.0" encoding="utf-8"?>
<sst xmlns="http://schemas.openxmlformats.org/spreadsheetml/2006/main" count="3288" uniqueCount="209">
  <si>
    <t>Índice de Contenidos</t>
  </si>
  <si>
    <t>N°</t>
  </si>
  <si>
    <t>Título</t>
  </si>
  <si>
    <t>1.0</t>
  </si>
  <si>
    <t>Esquema de metodología de Previsión de Demanda de Clientes Regulados</t>
  </si>
  <si>
    <t>1.1</t>
  </si>
  <si>
    <t>Demanda Histórica</t>
  </si>
  <si>
    <t>1.2a</t>
  </si>
  <si>
    <t>Proyección presentada por Empresas Distribuidoras</t>
  </si>
  <si>
    <t>1.2b</t>
  </si>
  <si>
    <t>1.3</t>
  </si>
  <si>
    <t>Análisis de metodología presentada por las Empresas</t>
  </si>
  <si>
    <t>1.4</t>
  </si>
  <si>
    <t>Tasas de crecimiento por Distribuidora de Clientes Regulados</t>
  </si>
  <si>
    <t>1.5</t>
  </si>
  <si>
    <t>Factores Ajuste y Pérdidas</t>
  </si>
  <si>
    <t>1.6</t>
  </si>
  <si>
    <t>Proyección de Tasas de Eficiencia Energética</t>
  </si>
  <si>
    <t>2.1</t>
  </si>
  <si>
    <t>Previsión BAU</t>
  </si>
  <si>
    <t>2.2</t>
  </si>
  <si>
    <t>Previsión Ahorros por Eficiencia Energética</t>
  </si>
  <si>
    <t>2.3</t>
  </si>
  <si>
    <t>Previsión Traspasos de clientes con regimen de precios libres a clientes sometidos a regulación de precios</t>
  </si>
  <si>
    <t>2.4</t>
  </si>
  <si>
    <t>Previsión Traspasos de clientes sometidos a regulación de precios a un regimen de precios libres</t>
  </si>
  <si>
    <t>2.5</t>
  </si>
  <si>
    <t>Previsión de Generación Residencial</t>
  </si>
  <si>
    <t>2.6</t>
  </si>
  <si>
    <t>Previsión Electromovilidad</t>
  </si>
  <si>
    <t>3a</t>
  </si>
  <si>
    <t>Previsión de Clientes Regulados a Nivel Subestación Primaria</t>
  </si>
  <si>
    <t>3b</t>
  </si>
  <si>
    <t>Previsión de Clientes Regulados a Nivel Transmisión Nacional</t>
  </si>
  <si>
    <t>Índice</t>
  </si>
  <si>
    <t>.</t>
  </si>
  <si>
    <t>I) Valores Informados Reales a nivel SSPP [MWh]</t>
  </si>
  <si>
    <t>Cod Dx</t>
  </si>
  <si>
    <t>Empresa Dx</t>
  </si>
  <si>
    <t>EMELARI</t>
  </si>
  <si>
    <t>ELIQSA</t>
  </si>
  <si>
    <t>3-SING</t>
  </si>
  <si>
    <t>ELECDA SING</t>
  </si>
  <si>
    <t>3-SIC</t>
  </si>
  <si>
    <t>ELECDA SIC</t>
  </si>
  <si>
    <t>EMELAT</t>
  </si>
  <si>
    <t>CHILQUINTA</t>
  </si>
  <si>
    <t>CONAFE</t>
  </si>
  <si>
    <t>EMELCA</t>
  </si>
  <si>
    <t>LITORAL</t>
  </si>
  <si>
    <t>ENEL DISTRIBUCIÓN</t>
  </si>
  <si>
    <t>EEC</t>
  </si>
  <si>
    <t>TIL-TIL</t>
  </si>
  <si>
    <t>EEPA</t>
  </si>
  <si>
    <t>LUZ ANDES</t>
  </si>
  <si>
    <t>CGE</t>
  </si>
  <si>
    <t>COOPERSOL</t>
  </si>
  <si>
    <t>COOPELAN</t>
  </si>
  <si>
    <t>FRONTEL</t>
  </si>
  <si>
    <t>SAESA</t>
  </si>
  <si>
    <t>CODINER</t>
  </si>
  <si>
    <t>EDECSA</t>
  </si>
  <si>
    <t>CEC</t>
  </si>
  <si>
    <t>LUZLINARES</t>
  </si>
  <si>
    <t>LUZPARRAL</t>
  </si>
  <si>
    <t>COPELEC</t>
  </si>
  <si>
    <t>COELCHA</t>
  </si>
  <si>
    <t>SOCOEPA</t>
  </si>
  <si>
    <t>COOPREL</t>
  </si>
  <si>
    <t>LUZ OSORNO</t>
  </si>
  <si>
    <t>CRELL</t>
  </si>
  <si>
    <t>MATAQUITO</t>
  </si>
  <si>
    <t>DESA</t>
  </si>
  <si>
    <t>TOTAL</t>
  </si>
  <si>
    <t>Observaciones:</t>
  </si>
  <si>
    <t>*Desde Noviembre 2014, EMETAL y EMELECTRIC ha sido disuelta constituyéndose CGE en su sucesora legal.</t>
  </si>
  <si>
    <t>*Desde Noviembre 2014 ENELSA ha sido disuelta constituyéndose CONAFE en su sucesora legal.</t>
  </si>
  <si>
    <t>* Luz Andes se encuentra incluida en Enel desde el año 2019.</t>
  </si>
  <si>
    <t>II) Valores Informados Reales a nivel SSPP [GWh]</t>
  </si>
  <si>
    <t>III) Tasas de Crecimiento reales a nivel SSPP [%]</t>
  </si>
  <si>
    <t>IV) Valores Informados Reales a nivel Nacional año 2023 [MWh]</t>
  </si>
  <si>
    <t>Proyección de Empresas Distribuidoras a nivel SSPP</t>
  </si>
  <si>
    <t>Proyección de Empresas Distribuidoras a nivel Nacional</t>
  </si>
  <si>
    <t>I-b) Proyección presentada por Empresas Distribuidoras a nivel Nacional de clientes regulados con potencia conectada entre 0 y 10 [kW], considerando traspaso de clientes libres, electromovilidad y generación residencial [MWh]</t>
  </si>
  <si>
    <t>I.1-b) Proyección presentada por Empresas Distribuidoras a nivel Nacional de clientes regulados con potencia conectada entre 11 y 100 [kW], considerando traspaso de clientes libres, electromovilidad y generación residencial [MWh]</t>
  </si>
  <si>
    <t>I.2-b) Proyección presentada por Empresas Distribuidoras a nivel Nacional de clientes regulados con potencia conectada entre 101 y 200 [kW], considerando traspaso de clientes libres, electromovilidad y generación residencial [MWh]</t>
  </si>
  <si>
    <t>I.3-b) Proyección presentada por Empresas Distribuidoras a nivel Nacional de clientes regulados con potencia conectada entre 201 y 300 [kW], considerando traspaso de clientes libres, electromovilidad y generación residencial [MWh]</t>
  </si>
  <si>
    <t>I.4-b) Proyección presentada por Empresas Distribuidoras a nivel Nacional de clientes regulados con potencia conectada entre 301 y 400 [kW], considerando traspaso de clientes libres, electromovilidad y generación residencial [MWh]</t>
  </si>
  <si>
    <t>I.5-b) Proyección presentada por Empresas Distribuidoras a nivel Nacional de clientes regulados con potencia conectada entre 401 y 500 [kW], considerando traspaso de clientes libres, electromovilidad y generación residencial [MWh]</t>
  </si>
  <si>
    <t>II-b) Proyección presentada por Empresas Distribuidoras a nivel Nacional de clientes regulados con potencia conectada mayor a 500 [kW], considerando traspaso de clientes y generación residencial [MWh]</t>
  </si>
  <si>
    <t>Verificador</t>
  </si>
  <si>
    <t>V-a) Proyección presentada por Empresas Distribuidoras a nivel de SSPP considerando solamente el Traspaso de clientes libres a clientes regulados [MWh]</t>
  </si>
  <si>
    <t>V-b) Proyección presentada por Empresas Distribuidoras a nivel Nacional considerando solamente el Traspaso de clientes libres a clientes regulados [MWh]</t>
  </si>
  <si>
    <t>VI-a) Proyección presentada por Empresas Distribuidoras a nivel de SSPP considerando solamente el Traspaso de clientes regulados a clientes libres [MWh]</t>
  </si>
  <si>
    <t>VI-b) Proyección presentada por Empresas Distribuidoras a nivel Nacional considerando solamente el Traspaso de clientes regulados a clientes libres [MWh]</t>
  </si>
  <si>
    <t>VII-a) Proyección presentada por Empresas Distribuidoras a nivel de SSPP considerando solamente el consumo por Electromovilidad [MWh]</t>
  </si>
  <si>
    <t>VII-b) Proyección presentada por Empresas Distribuidoras a nivel Nacional considerando solamente el consumo por Electromovilidad [MWh]</t>
  </si>
  <si>
    <t>VIII-a) Proyección presentada por Empresas Distribuidoras a nivel de SSPP de generación residencial [MWh]</t>
  </si>
  <si>
    <t>VIII-b) Proyección presentada por Empresas Distribuidoras a nivel Nacional de generación residencial [MWh]</t>
  </si>
  <si>
    <t>X-a) Tasas de Crecimiento de empresas a nivel de SSPP</t>
  </si>
  <si>
    <t>X-b) Tasas de Crecimiento de empresas a nivel Nacional</t>
  </si>
  <si>
    <t>XI.1) Porcentaje de clientes entre 0 y 10 kW</t>
  </si>
  <si>
    <t>XI.2) Porcentaje de clientes entre 11 y 100 kW</t>
  </si>
  <si>
    <t>XI.3) Porcentaje de clientes entre 101 y 200 kW</t>
  </si>
  <si>
    <t>XI.4) Porcentaje de clientes entre 201 y 300 kW</t>
  </si>
  <si>
    <t>XI.5) Porcentaje de clientes entre 301 y 400 kW</t>
  </si>
  <si>
    <t>XI.6) Porcentaje de clientes entre 401 y 500 kW</t>
  </si>
  <si>
    <t>XI.7) Porcentaje de clientes mayores a 500 kW</t>
  </si>
  <si>
    <t>IV-a) Tasas de Crecimiento de empresas a nivel de SSPP</t>
  </si>
  <si>
    <t>IV-b) Tasas de Crecimiento de empresas a nivel Nacional</t>
  </si>
  <si>
    <t>V.1) Porcentaje de clientes entre 0 y 10 kW</t>
  </si>
  <si>
    <t>V.2) Porcentaje de clientes entre 11 y 100 kW</t>
  </si>
  <si>
    <t>V.3) Porcentaje de clientes entre 101 y 200 kW</t>
  </si>
  <si>
    <t>V.4) Porcentaje de clientes entre 201 y 300 kW</t>
  </si>
  <si>
    <t>V.5) Porcentaje de clientes entre 301 y 400 kW</t>
  </si>
  <si>
    <t>V.6) Porcentaje de clientes entre 401 y 500 kW</t>
  </si>
  <si>
    <t>VI.7) Porcentaje de clientes mayores a 500 kW</t>
  </si>
  <si>
    <t>Análisis de metodología presentada por las empresas</t>
  </si>
  <si>
    <t>Metodología Utilizada</t>
  </si>
  <si>
    <t>Se utiliza información del Informe de Systep entregada por el Empresa distribuidora</t>
  </si>
  <si>
    <t>Incluida en la modelación de ENEL DISTRIBUCIÓN</t>
  </si>
  <si>
    <t>Se utiliza modelación de la Comisión Nacional de Energía</t>
  </si>
  <si>
    <t>I) Tasas de crecimiento por Empresa distribuidora modelación CNE sin considerar traspasos de clientes regulados a libres ni eficiencia energética [%]</t>
  </si>
  <si>
    <t>I) Factores esperados de pérdidas de energía  esperados periodo junio-diciembre 2024</t>
  </si>
  <si>
    <t>*Cifras negativas significan incrementos de demanda eléctrica en Escenario Carbono Neutralidad versus Linea Base</t>
  </si>
  <si>
    <t>I) Cálculo Previsión a nivel de SSPP de clientes regulados por Empresa Distribuidora sin considerar traspaso de clientes libres, Eficiencia Energética, electromovilidad ni Generación residencial [MWh]</t>
  </si>
  <si>
    <t>CRECIMIENTO TOTAL</t>
  </si>
  <si>
    <t>II) Tasas de Crecimiento [%]</t>
  </si>
  <si>
    <t>III.1) Proyección clientes entre 0 y 10 kW [MWh]</t>
  </si>
  <si>
    <t>III.2) Proyección clientes entre 11 y 100 kW [MWh]</t>
  </si>
  <si>
    <t>III.3) Proyección clientes entre 101 y 200 kW [MWh]</t>
  </si>
  <si>
    <t>III.4) Proyección clientes entre 201 y 300 kW [MWh]</t>
  </si>
  <si>
    <t>III.5) Proyección clientes entre 301 y 400 kW [MWh]</t>
  </si>
  <si>
    <t>III.6) Proyección clientes entre 401 y 500 kW [MWh]</t>
  </si>
  <si>
    <t>IV) Proyección clientes mayores 500 kW [MWh]</t>
  </si>
  <si>
    <t>VERIFICADOR</t>
  </si>
  <si>
    <t>I.1) Cálculo Previsión a nivel de SSPP de clientes regulados, menores 500 kW [MWh] por Empresa Distribuidora con Eficiencia Energética sin considerar traspaso de clientes libres, electromovilidad ni Generación residencial [MWh]</t>
  </si>
  <si>
    <t>III) Ahorros por Eficiencia Energética [MWh]</t>
  </si>
  <si>
    <t>IV) Ahorros por Eficiencia Energética [GWh]</t>
  </si>
  <si>
    <t>I) Proyección presentada por Empresas Distribuidoras a nivel de SSPP considerando solamente el Traspaso de clientes libres a clientes regulados Ajustado [MWh]</t>
  </si>
  <si>
    <t>II) Proyección presentada por Empresas Distribuidoras a nivel de SSPP considerando solamente el Traspaso de clientes libres a clientes regulados [GWh]</t>
  </si>
  <si>
    <t>I) Proyección presentada por Empresas Distribuidoras a nivel de SSPP considerando solamente el Traspaso de clientes regulados a clientes libres efectivos, sin considerar efectos de Eficiencia Energética Ajustado [MWh]</t>
  </si>
  <si>
    <t>II) Proporción de traspasos de clientes regulados a clientes libres presentados por Empresas Distribuidoras [%]</t>
  </si>
  <si>
    <t>III) Modelación de traspasos adicionales de clientes regulados a clientes libres [MWh]</t>
  </si>
  <si>
    <t>Año</t>
  </si>
  <si>
    <t>Traspasos Definitivos [%]</t>
  </si>
  <si>
    <t>Proyección de traspasos acumulado [MWh]</t>
  </si>
  <si>
    <t>Proyección de traspasos nuevos anuales [MWh]</t>
  </si>
  <si>
    <t>IV) Proyección de Traspaso de clientes regulados a clientes libres [MWh]</t>
  </si>
  <si>
    <t>Total</t>
  </si>
  <si>
    <t>I) Proyección  a nivel de SSPP de electromovilidad  CNE, autos y taxis [MWh]</t>
  </si>
  <si>
    <t>I) Proyección a nivel de SSPP total, considerando eficiencia energética, traspasos de clientes, electromovilidad y generación residencial [MWh]</t>
  </si>
  <si>
    <t>II) Tasas de crecimiento de proyección a nivel de SSPP total, considerando eficiencia energética, traspasos de clientes, electromovilidad y generación residencial [%]</t>
  </si>
  <si>
    <t>I-a) Previsión a nivel Nacional de clientes regulados por Empresa Distribuidora sin considerar traspaso de clientes, eficiencia energética, electromovilidad ni generación residencial [MWh]</t>
  </si>
  <si>
    <t>I-b) Previsión a nivel Nacional de clientes regulados por Empresa Distribuidora sin considerar traspaso de clientes, eficiencia energética ni generación residencial [GWh]</t>
  </si>
  <si>
    <t>II-a) Previsión a nivel Nacional de ahorros por eficiencia energética de clientes regulados por Empresa Distribuidora [MWh]</t>
  </si>
  <si>
    <t>II-b) Previsión a nivel Nacional de ahorros por eficiencia energética de clientes regulados por Empresa Distribuidora [GWh]</t>
  </si>
  <si>
    <t>III-a) Previsión a nivel Nacional de traspasos de clientes libres a clientes regulados por Empresa Distribuidora [MWh]</t>
  </si>
  <si>
    <t>III-b) Previsión a nivel Nacional de traspasos de clientes libres a clientes regulados por Empresa Distribuidora [GWh]</t>
  </si>
  <si>
    <t>IV-a) Previsión a nivel Nacional de traspasos de clientes regulados a clientes libres por Empresa Distribuidora [MWh]</t>
  </si>
  <si>
    <t>IV-b) Previsión a nivel Nacional de traspasos de clientes regulados a clientes libres por Empresa Distribuidora [GWh]</t>
  </si>
  <si>
    <t>V-a) Previsión a nivel Nacional de generación residencial por Empresa Distribuidora [MWh]</t>
  </si>
  <si>
    <t>V-b) Previsión a nivel Nacional de generación residencial por Empresa Distribuidora [GWh]</t>
  </si>
  <si>
    <t>VI-a) Previsión a nivel Nacional de electromovilidad por Empresa Distribuidora [MWh]</t>
  </si>
  <si>
    <t>VI-b) Previsión a nivel Nacional de electromovilidad por Empresa Distribuidora [GWh]</t>
  </si>
  <si>
    <t>VII-a) Previsión a nivel Nacional de clientes regulados por Empresa Distribuidora considerarando traspaso de clientes, eficiencia energética, electromovilidad y generación residencial [MWh]</t>
  </si>
  <si>
    <t>VII-b) Previsión a nivel Nacional de clientes regulados por Empresa Distribuidora considerarando traspaso de clientes, eficiencia energética, electromovilidad y generación residencial [GWh]</t>
  </si>
  <si>
    <t>VIII) Tasa de crecimiento de Previsión a nivel Nacional de clientes regulados por Empresa Distribuidora considerarando traspaso de clientes, eficiencia energética, electromovilidad y generación residencial [%]</t>
  </si>
  <si>
    <t xml:space="preserve">Proyección Comisión Nacional de Energía </t>
  </si>
  <si>
    <t>Octubre 2024</t>
  </si>
  <si>
    <t>Planilla de Cálculo de Previsión de Demanda Final Clientes Regulados del Sistema  Eléctrico Nacional</t>
  </si>
  <si>
    <t>I.a) Ahorros en demanda eléctrica por EE totales</t>
  </si>
  <si>
    <t>III-a) Proyección presentada por Empresas Distribuidoras a nivel de SSPP de clientes regulados [GWh]</t>
  </si>
  <si>
    <t>III-b) Proyección presentada por Empresas Distribuidoras a nivel Nacional de clientes regulados [GWh]</t>
  </si>
  <si>
    <t>II-b) Proyección presentada por Empresas Distribuidoras a nivel Nacional de clientes regulados [MWh]</t>
  </si>
  <si>
    <t>II-a) Proyección presentada por Empresas Distribuidoras a nivel de SSPP de clientes regulados [MWh]</t>
  </si>
  <si>
    <t>IV-a) Proyección presentada por Empresas Distribuidoras a nivel de SSPP de clientes regulados [GWh]</t>
  </si>
  <si>
    <t>IV-b) Proyección presentada por Empresas Distribuidoras a nivel Nacional de clientes regulados [GWh]</t>
  </si>
  <si>
    <t>III-b) Proyección presentada por Empresas Distribuidoras a nivel Nacional de clientes regulados [MWh]</t>
  </si>
  <si>
    <t>III-a) Proyección presentada por Empresas Distribuidoras a nivel de SSPP de clientes regulados [MWh]</t>
  </si>
  <si>
    <t>I-a) Proyección presentada por Empresas Distribuidoras a nivel de SSPP de clientes regulados con potencia conectada entre 0 y 10 [kW] [MWh]</t>
  </si>
  <si>
    <t>I-b) Proyección presentada por Empresas Distribuidoras a nivel Nacional de clientes regulados con potencia conectada entre 0 y 10 [kW] [MWh]</t>
  </si>
  <si>
    <t>I.1-b) Proyección presentada por Empresas Distribuidoras a nivel Nacional de clientes regulados con potencia conectada entre 11 y 100 [kW] [MWh]</t>
  </si>
  <si>
    <t>I.2-b) Proyección presentada por Empresas Distribuidoras a nivel Nacional de clientes regulados con potencia conectada entre 101 y 200 [kW]  [MWh]</t>
  </si>
  <si>
    <t>I.3-b) Proyección presentada por Empresas Distribuidoras a nivel Nacional de clientes regulados con potencia conectada entre 201 y 300 [kW] [MWh]</t>
  </si>
  <si>
    <t>I.4-b) Proyección presentada por Empresas Distribuidoras a nivel Nacional de clientes regulados con potencia conectada entre 301 y 400 [kW] [MWh]</t>
  </si>
  <si>
    <t>I.5-b) Proyección presentada por Empresas Distribuidoras a nivel Nacional de clientes regulados con potencia conectada entre 401 y 500 [kW] [MWh]</t>
  </si>
  <si>
    <t>I.6-b) Proyección presentada por Empresas Distribuidoras a nivel Nacional de clientes regulados con potencia conectada mayor a 500 [kW] [MWh]</t>
  </si>
  <si>
    <t>I.6-a) Proyección presentada por Empresas Distribuidoras a nivel de SSPP de clientes regulados con potencia conectada mayor a 500 [kW] [MWh]</t>
  </si>
  <si>
    <t>I.5-a) Proyección presentada por Empresas Distribuidoras a nivel de SSPP de clientes regulados con potencia conectada entre 401 y 500 [kW] [MWh]</t>
  </si>
  <si>
    <t>I.4-a) Proyección presentada por Empresas Distribuidoras a nivel de SSPP de clientes regulados con potencia conectada entre 301 y 400 [kW] [MWh]</t>
  </si>
  <si>
    <t>I.3-a) Proyección presentada por Empresas Distribuidoras a nivel de SSPP de clientes regulados con potencia conectada entre 201 y 300 [kW] [MWh]</t>
  </si>
  <si>
    <t>I.2-a) Proyección presentada por Empresas Distribuidoras a nivel de SSPP de clientes regulados con potencia conectada entre 101 y 200 [kW] [MWh]</t>
  </si>
  <si>
    <t>I.1-a) Proyección presentada por Empresas Distribuidoras a nivel de SSPP de clientes regulados con potencia conectada entre 11 y 100 [kW] [MWh]</t>
  </si>
  <si>
    <t>II-a) Proyección presentada por Empresas Distribuidoras a nivel de SSPP de clientes regulados con potencia conectada mayor a 500 [kW] [MWh]</t>
  </si>
  <si>
    <t>IX-a) Proyección presentada por Empresas Distribuidoras a nivel de SSPP, considerando traspaso de clientes, generación residencial y electromovilidad [MWh]</t>
  </si>
  <si>
    <t>IX-b) Proyección presentada por Empresas Distribuidoras a nivel Nacional, considerando traspaso de clientes, generación residencial y electromovilidad [MWh]</t>
  </si>
  <si>
    <t>I.a) Proyección  a nivel de SSPP de generación residencial  CNE, residencial [MWh]</t>
  </si>
  <si>
    <t>Clientes regulados sobre 500 kW [MWh]</t>
  </si>
  <si>
    <t>Clientes regulados entre 300 y 500 kW [MWh]</t>
  </si>
  <si>
    <t>Proyección clientes regulados entre 300 y 500 kW [MWh]</t>
  </si>
  <si>
    <t>Comunas Transición</t>
  </si>
  <si>
    <t>V.1) Proyección clientes entre 301 y 400 kW [MWh]</t>
  </si>
  <si>
    <t>V.1) Proyección clientes entre 401 y 500 kW [MWh]</t>
  </si>
  <si>
    <t>V.1) Proyección clientes mayores 500 kW [MWh]</t>
  </si>
  <si>
    <t>Proyección clientes regulados sobre 500 kW traspasable [MWh]</t>
  </si>
  <si>
    <t>Proyección clientes regulados sobre 500 kW traspasable[MWh]</t>
  </si>
  <si>
    <t>Proyección clientes regulados entre 300 y 500 kW  traspasable[MWh]</t>
  </si>
  <si>
    <t>III) Proyección presentada por Empresas Distribuidoras a nivel de SSPP considerando solamente el Traspaso de clientes libres a clientes regulados  comunas de Transición[GWh]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</si>
</sst>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8">
    <numFmt numFmtId="41" formatCode="_ * #,##0_ ;_ * \-#,##0_ ;_ * &quot;-&quot;_ ;_ @_ "/>
    <numFmt numFmtId="43" formatCode="_ * #,##0.00_ ;_ * \-#,##0.00_ ;_ * &quot;-&quot;??_ ;_ @_ "/>
    <numFmt numFmtId="164" formatCode="_-* #,##0.00_-;\-* #,##0.00_-;_-* &quot;-&quot;??_-;_-@_-"/>
    <numFmt numFmtId="165" formatCode="0.0%"/>
    <numFmt numFmtId="166" formatCode="_-* #,##0_-;\-* #,##0_-;_-* &quot;-&quot;??_-;_-@_-"/>
    <numFmt numFmtId="167" formatCode="_-* #,##0.00\ _€_-;\-* #,##0.00\ _€_-;_-* &quot;-&quot;??\ _€_-;_-@_-"/>
    <numFmt numFmtId="168" formatCode="_([$€]* #,##0.00_);_([$€]* \(#,##0.00\);_([$€]* &quot;-&quot;??_);_(@_)"/>
    <numFmt numFmtId="169" formatCode="_-* #,##0.00\ &quot;€&quot;_-;\-* #,##0.00\ &quot;€&quot;_-;_-* &quot;-&quot;??\ &quot;€&quot;_-;_-@_-"/>
    <numFmt numFmtId="170" formatCode="#,##0.0000_ ;\-#,##0.0000\ "/>
    <numFmt numFmtId="171" formatCode="_-* #,##0.000_-;\-* #,##0.000_-;_-* &quot;-&quot;??_-;_-@_-"/>
    <numFmt numFmtId="172" formatCode="_-* #,##0.0_-;\-* #,##0.0_-;_-* &quot;-&quot;??_-;_-@_-"/>
    <numFmt numFmtId="173" formatCode="0.0000"/>
    <numFmt numFmtId="174" formatCode="_-* #,##0.0000_-;\-* #,##0.0000_-;_-* &quot;-&quot;??_-;_-@_-"/>
    <numFmt numFmtId="175" formatCode="_-* #,##0_-;\-* #,##0_-;_-* &quot;-&quot;_-;_-@_-"/>
    <numFmt numFmtId="176" formatCode="_ * #,##0.0_ ;_ * \-#,##0.0_ ;_ * &quot;-&quot;_ ;_ @_ "/>
    <numFmt numFmtId="177" formatCode="_-[$€-2]* #,##0.00_-;\-[$€-2]* #,##0.00_-;_-[$€-2]* &quot;-&quot;??_-"/>
    <numFmt numFmtId="178" formatCode="#,##0_ ;\-#,##0\ "/>
    <numFmt numFmtId="179" formatCode="0.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10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sz val="10"/>
      <color theme="0"/>
      <name val="Calibri"/>
      <family val="2"/>
      <scheme val="minor"/>
    </font>
    <font>
      <sz val="16"/>
      <color theme="8" tint="-0.499984740745262"/>
      <name val="Calibri"/>
      <family val="2"/>
      <scheme val="minor"/>
    </font>
    <font>
      <b/>
      <sz val="22"/>
      <color theme="8" tint="-0.499984740745262"/>
      <name val="Cambria"/>
      <family val="2"/>
      <scheme val="major"/>
    </font>
    <font>
      <b/>
      <sz val="16"/>
      <name val="Arial"/>
      <family val="2"/>
    </font>
    <font>
      <sz val="10"/>
      <color theme="4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0"/>
      <color rgb="FFFF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theme="1" tint="0.34998626667073579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theme="8" tint="0.79998168889431442"/>
      </right>
      <top style="medium">
        <color theme="8"/>
      </top>
      <bottom/>
      <diagonal/>
    </border>
    <border>
      <left/>
      <right/>
      <top style="thin">
        <color theme="8"/>
      </top>
      <bottom style="medium">
        <color theme="8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5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9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" fillId="14" borderId="0" applyNumberFormat="0" applyBorder="0" applyAlignment="0" applyProtection="0"/>
    <xf numFmtId="0" fontId="19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" fillId="18" borderId="0" applyNumberFormat="0" applyBorder="0" applyAlignment="0" applyProtection="0"/>
    <xf numFmtId="0" fontId="19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" fillId="22" borderId="0" applyNumberFormat="0" applyBorder="0" applyAlignment="0" applyProtection="0"/>
    <xf numFmtId="0" fontId="19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" fillId="26" borderId="0" applyNumberFormat="0" applyBorder="0" applyAlignment="0" applyProtection="0"/>
    <xf numFmtId="0" fontId="19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" fillId="30" borderId="0" applyNumberFormat="0" applyBorder="0" applyAlignment="0" applyProtection="0"/>
    <xf numFmtId="0" fontId="19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" fillId="11" borderId="0" applyNumberFormat="0" applyBorder="0" applyAlignment="0" applyProtection="0"/>
    <xf numFmtId="0" fontId="19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" fillId="15" borderId="0" applyNumberFormat="0" applyBorder="0" applyAlignment="0" applyProtection="0"/>
    <xf numFmtId="0" fontId="19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" fillId="19" borderId="0" applyNumberFormat="0" applyBorder="0" applyAlignment="0" applyProtection="0"/>
    <xf numFmtId="0" fontId="19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" fillId="23" borderId="0" applyNumberFormat="0" applyBorder="0" applyAlignment="0" applyProtection="0"/>
    <xf numFmtId="0" fontId="19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" fillId="27" borderId="0" applyNumberFormat="0" applyBorder="0" applyAlignment="0" applyProtection="0"/>
    <xf numFmtId="0" fontId="19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" fillId="31" borderId="0" applyNumberFormat="0" applyBorder="0" applyAlignment="0" applyProtection="0"/>
    <xf numFmtId="0" fontId="19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7" fillId="12" borderId="0" applyNumberFormat="0" applyBorder="0" applyAlignment="0" applyProtection="0"/>
    <xf numFmtId="0" fontId="20" fillId="44" borderId="0" applyNumberFormat="0" applyBorder="0" applyAlignment="0" applyProtection="0"/>
    <xf numFmtId="0" fontId="17" fillId="12" borderId="0" applyNumberFormat="0" applyBorder="0" applyAlignment="0" applyProtection="0"/>
    <xf numFmtId="0" fontId="20" fillId="44" borderId="0" applyNumberFormat="0" applyBorder="0" applyAlignment="0" applyProtection="0"/>
    <xf numFmtId="0" fontId="17" fillId="1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7" fillId="16" borderId="0" applyNumberFormat="0" applyBorder="0" applyAlignment="0" applyProtection="0"/>
    <xf numFmtId="0" fontId="20" fillId="41" borderId="0" applyNumberFormat="0" applyBorder="0" applyAlignment="0" applyProtection="0"/>
    <xf numFmtId="0" fontId="17" fillId="16" borderId="0" applyNumberFormat="0" applyBorder="0" applyAlignment="0" applyProtection="0"/>
    <xf numFmtId="0" fontId="20" fillId="41" borderId="0" applyNumberFormat="0" applyBorder="0" applyAlignment="0" applyProtection="0"/>
    <xf numFmtId="0" fontId="17" fillId="1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20" borderId="0" applyNumberFormat="0" applyBorder="0" applyAlignment="0" applyProtection="0"/>
    <xf numFmtId="0" fontId="20" fillId="42" borderId="0" applyNumberFormat="0" applyBorder="0" applyAlignment="0" applyProtection="0"/>
    <xf numFmtId="0" fontId="17" fillId="20" borderId="0" applyNumberFormat="0" applyBorder="0" applyAlignment="0" applyProtection="0"/>
    <xf numFmtId="0" fontId="20" fillId="42" borderId="0" applyNumberFormat="0" applyBorder="0" applyAlignment="0" applyProtection="0"/>
    <xf numFmtId="0" fontId="17" fillId="20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28" borderId="0" applyNumberFormat="0" applyBorder="0" applyAlignment="0" applyProtection="0"/>
    <xf numFmtId="0" fontId="20" fillId="46" borderId="0" applyNumberFormat="0" applyBorder="0" applyAlignment="0" applyProtection="0"/>
    <xf numFmtId="0" fontId="17" fillId="28" borderId="0" applyNumberFormat="0" applyBorder="0" applyAlignment="0" applyProtection="0"/>
    <xf numFmtId="0" fontId="20" fillId="46" borderId="0" applyNumberFormat="0" applyBorder="0" applyAlignment="0" applyProtection="0"/>
    <xf numFmtId="0" fontId="17" fillId="28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20" fillId="47" borderId="0" applyNumberFormat="0" applyBorder="0" applyAlignment="0" applyProtection="0"/>
    <xf numFmtId="0" fontId="17" fillId="32" borderId="0" applyNumberFormat="0" applyBorder="0" applyAlignment="0" applyProtection="0"/>
    <xf numFmtId="0" fontId="20" fillId="47" borderId="0" applyNumberFormat="0" applyBorder="0" applyAlignment="0" applyProtection="0"/>
    <xf numFmtId="0" fontId="17" fillId="32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" fillId="2" borderId="0" applyNumberFormat="0" applyBorder="0" applyAlignment="0" applyProtection="0"/>
    <xf numFmtId="0" fontId="22" fillId="36" borderId="0" applyNumberFormat="0" applyBorder="0" applyAlignment="0" applyProtection="0"/>
    <xf numFmtId="0" fontId="6" fillId="2" borderId="0" applyNumberFormat="0" applyBorder="0" applyAlignment="0" applyProtection="0"/>
    <xf numFmtId="0" fontId="22" fillId="36" borderId="0" applyNumberFormat="0" applyBorder="0" applyAlignment="0" applyProtection="0"/>
    <xf numFmtId="0" fontId="6" fillId="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11" fillId="6" borderId="4" applyNumberFormat="0" applyAlignment="0" applyProtection="0"/>
    <xf numFmtId="0" fontId="23" fillId="48" borderId="15" applyNumberFormat="0" applyAlignment="0" applyProtection="0"/>
    <xf numFmtId="0" fontId="11" fillId="6" borderId="4" applyNumberFormat="0" applyAlignment="0" applyProtection="0"/>
    <xf numFmtId="0" fontId="23" fillId="48" borderId="15" applyNumberFormat="0" applyAlignment="0" applyProtection="0"/>
    <xf numFmtId="0" fontId="11" fillId="6" borderId="4" applyNumberFormat="0" applyAlignment="0" applyProtection="0"/>
    <xf numFmtId="0" fontId="23" fillId="48" borderId="15" applyNumberFormat="0" applyAlignment="0" applyProtection="0"/>
    <xf numFmtId="0" fontId="23" fillId="48" borderId="15" applyNumberFormat="0" applyAlignment="0" applyProtection="0"/>
    <xf numFmtId="0" fontId="23" fillId="48" borderId="15" applyNumberFormat="0" applyAlignment="0" applyProtection="0"/>
    <xf numFmtId="0" fontId="13" fillId="7" borderId="7" applyNumberFormat="0" applyAlignment="0" applyProtection="0"/>
    <xf numFmtId="0" fontId="24" fillId="49" borderId="16" applyNumberFormat="0" applyAlignment="0" applyProtection="0"/>
    <xf numFmtId="0" fontId="13" fillId="7" borderId="7" applyNumberFormat="0" applyAlignment="0" applyProtection="0"/>
    <xf numFmtId="0" fontId="24" fillId="49" borderId="16" applyNumberFormat="0" applyAlignment="0" applyProtection="0"/>
    <xf numFmtId="0" fontId="13" fillId="7" borderId="7" applyNumberFormat="0" applyAlignment="0" applyProtection="0"/>
    <xf numFmtId="0" fontId="24" fillId="49" borderId="16" applyNumberFormat="0" applyAlignment="0" applyProtection="0"/>
    <xf numFmtId="0" fontId="24" fillId="49" borderId="16" applyNumberFormat="0" applyAlignment="0" applyProtection="0"/>
    <xf numFmtId="0" fontId="24" fillId="49" borderId="16" applyNumberFormat="0" applyAlignment="0" applyProtection="0"/>
    <xf numFmtId="0" fontId="12" fillId="0" borderId="6" applyNumberFormat="0" applyFill="0" applyAlignment="0" applyProtection="0"/>
    <xf numFmtId="0" fontId="25" fillId="0" borderId="17" applyNumberFormat="0" applyFill="0" applyAlignment="0" applyProtection="0"/>
    <xf numFmtId="0" fontId="12" fillId="0" borderId="6" applyNumberFormat="0" applyFill="0" applyAlignment="0" applyProtection="0"/>
    <xf numFmtId="0" fontId="25" fillId="0" borderId="17" applyNumberFormat="0" applyFill="0" applyAlignment="0" applyProtection="0"/>
    <xf numFmtId="0" fontId="12" fillId="0" borderId="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20" fillId="50" borderId="0" applyNumberFormat="0" applyBorder="0" applyAlignment="0" applyProtection="0"/>
    <xf numFmtId="0" fontId="17" fillId="9" borderId="0" applyNumberFormat="0" applyBorder="0" applyAlignment="0" applyProtection="0"/>
    <xf numFmtId="0" fontId="20" fillId="50" borderId="0" applyNumberFormat="0" applyBorder="0" applyAlignment="0" applyProtection="0"/>
    <xf numFmtId="0" fontId="17" fillId="9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17" fillId="13" borderId="0" applyNumberFormat="0" applyBorder="0" applyAlignment="0" applyProtection="0"/>
    <xf numFmtId="0" fontId="20" fillId="51" borderId="0" applyNumberFormat="0" applyBorder="0" applyAlignment="0" applyProtection="0"/>
    <xf numFmtId="0" fontId="17" fillId="13" borderId="0" applyNumberFormat="0" applyBorder="0" applyAlignment="0" applyProtection="0"/>
    <xf numFmtId="0" fontId="20" fillId="51" borderId="0" applyNumberFormat="0" applyBorder="0" applyAlignment="0" applyProtection="0"/>
    <xf numFmtId="0" fontId="17" fillId="13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52" borderId="0" applyNumberFormat="0" applyBorder="0" applyAlignment="0" applyProtection="0"/>
    <xf numFmtId="0" fontId="17" fillId="17" borderId="0" applyNumberFormat="0" applyBorder="0" applyAlignment="0" applyProtection="0"/>
    <xf numFmtId="0" fontId="20" fillId="52" borderId="0" applyNumberFormat="0" applyBorder="0" applyAlignment="0" applyProtection="0"/>
    <xf numFmtId="0" fontId="17" fillId="17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9" borderId="0" applyNumberFormat="0" applyBorder="0" applyAlignment="0" applyProtection="0"/>
    <xf numFmtId="0" fontId="20" fillId="53" borderId="0" applyNumberFormat="0" applyBorder="0" applyAlignment="0" applyProtection="0"/>
    <xf numFmtId="0" fontId="17" fillId="29" borderId="0" applyNumberFormat="0" applyBorder="0" applyAlignment="0" applyProtection="0"/>
    <xf numFmtId="0" fontId="20" fillId="53" borderId="0" applyNumberFormat="0" applyBorder="0" applyAlignment="0" applyProtection="0"/>
    <xf numFmtId="0" fontId="17" fillId="29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9" fillId="5" borderId="4" applyNumberFormat="0" applyAlignment="0" applyProtection="0"/>
    <xf numFmtId="0" fontId="27" fillId="39" borderId="15" applyNumberFormat="0" applyAlignment="0" applyProtection="0"/>
    <xf numFmtId="0" fontId="9" fillId="5" borderId="4" applyNumberFormat="0" applyAlignment="0" applyProtection="0"/>
    <xf numFmtId="0" fontId="27" fillId="39" borderId="15" applyNumberFormat="0" applyAlignment="0" applyProtection="0"/>
    <xf numFmtId="0" fontId="9" fillId="5" borderId="4" applyNumberFormat="0" applyAlignment="0" applyProtection="0"/>
    <xf numFmtId="0" fontId="27" fillId="39" borderId="15" applyNumberFormat="0" applyAlignment="0" applyProtection="0"/>
    <xf numFmtId="0" fontId="27" fillId="39" borderId="15" applyNumberFormat="0" applyAlignment="0" applyProtection="0"/>
    <xf numFmtId="0" fontId="27" fillId="39" borderId="15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31" fillId="35" borderId="0" applyNumberFormat="0" applyBorder="0" applyAlignment="0" applyProtection="0"/>
    <xf numFmtId="0" fontId="7" fillId="3" borderId="0" applyNumberFormat="0" applyBorder="0" applyAlignment="0" applyProtection="0"/>
    <xf numFmtId="0" fontId="31" fillId="35" borderId="0" applyNumberFormat="0" applyBorder="0" applyAlignment="0" applyProtection="0"/>
    <xf numFmtId="0" fontId="7" fillId="3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32" fillId="54" borderId="0" applyNumberFormat="0" applyBorder="0" applyAlignment="0" applyProtection="0"/>
    <xf numFmtId="0" fontId="8" fillId="4" borderId="0" applyNumberFormat="0" applyBorder="0" applyAlignment="0" applyProtection="0"/>
    <xf numFmtId="0" fontId="32" fillId="54" borderId="0" applyNumberFormat="0" applyBorder="0" applyAlignment="0" applyProtection="0"/>
    <xf numFmtId="0" fontId="8" fillId="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0" fontId="18" fillId="55" borderId="18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3" fillId="48" borderId="19" applyNumberFormat="0" applyAlignment="0" applyProtection="0"/>
    <xf numFmtId="0" fontId="10" fillId="6" borderId="5" applyNumberFormat="0" applyAlignment="0" applyProtection="0"/>
    <xf numFmtId="0" fontId="33" fillId="48" borderId="19" applyNumberFormat="0" applyAlignment="0" applyProtection="0"/>
    <xf numFmtId="0" fontId="10" fillId="6" borderId="5" applyNumberFormat="0" applyAlignment="0" applyProtection="0"/>
    <xf numFmtId="0" fontId="33" fillId="48" borderId="19" applyNumberFormat="0" applyAlignment="0" applyProtection="0"/>
    <xf numFmtId="0" fontId="33" fillId="48" borderId="19" applyNumberFormat="0" applyAlignment="0" applyProtection="0"/>
    <xf numFmtId="0" fontId="33" fillId="48" borderId="19" applyNumberFormat="0" applyAlignment="0" applyProtection="0"/>
    <xf numFmtId="0" fontId="1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6" fillId="0" borderId="20" applyNumberFormat="0" applyFill="0" applyAlignment="0" applyProtection="0"/>
    <xf numFmtId="0" fontId="3" fillId="0" borderId="1" applyNumberFormat="0" applyFill="0" applyAlignment="0" applyProtection="0"/>
    <xf numFmtId="0" fontId="36" fillId="0" borderId="20" applyNumberFormat="0" applyFill="0" applyAlignment="0" applyProtection="0"/>
    <xf numFmtId="0" fontId="3" fillId="0" borderId="1" applyNumberFormat="0" applyFill="0" applyAlignment="0" applyProtection="0"/>
    <xf numFmtId="0" fontId="36" fillId="0" borderId="20" applyNumberFormat="0" applyFill="0" applyAlignment="0" applyProtection="0"/>
    <xf numFmtId="0" fontId="36" fillId="0" borderId="20" applyNumberFormat="0" applyFill="0" applyAlignment="0" applyProtection="0"/>
    <xf numFmtId="0" fontId="36" fillId="0" borderId="20" applyNumberFormat="0" applyFill="0" applyAlignment="0" applyProtection="0"/>
    <xf numFmtId="0" fontId="4" fillId="0" borderId="2" applyNumberFormat="0" applyFill="0" applyAlignment="0" applyProtection="0"/>
    <xf numFmtId="0" fontId="37" fillId="0" borderId="21" applyNumberFormat="0" applyFill="0" applyAlignment="0" applyProtection="0"/>
    <xf numFmtId="0" fontId="4" fillId="0" borderId="2" applyNumberFormat="0" applyFill="0" applyAlignment="0" applyProtection="0"/>
    <xf numFmtId="0" fontId="37" fillId="0" borderId="21" applyNumberFormat="0" applyFill="0" applyAlignment="0" applyProtection="0"/>
    <xf numFmtId="0" fontId="4" fillId="0" borderId="2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5" fillId="0" borderId="3" applyNumberFormat="0" applyFill="0" applyAlignment="0" applyProtection="0"/>
    <xf numFmtId="0" fontId="26" fillId="0" borderId="22" applyNumberFormat="0" applyFill="0" applyAlignment="0" applyProtection="0"/>
    <xf numFmtId="0" fontId="5" fillId="0" borderId="3" applyNumberFormat="0" applyFill="0" applyAlignment="0" applyProtection="0"/>
    <xf numFmtId="0" fontId="26" fillId="0" borderId="22" applyNumberFormat="0" applyFill="0" applyAlignment="0" applyProtection="0"/>
    <xf numFmtId="0" fontId="5" fillId="0" borderId="3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39" fillId="0" borderId="23" applyNumberFormat="0" applyFill="0" applyAlignment="0" applyProtection="0"/>
    <xf numFmtId="0" fontId="16" fillId="0" borderId="9" applyNumberFormat="0" applyFill="0" applyAlignment="0" applyProtection="0"/>
    <xf numFmtId="0" fontId="39" fillId="0" borderId="23" applyNumberFormat="0" applyFill="0" applyAlignment="0" applyProtection="0"/>
    <xf numFmtId="0" fontId="16" fillId="0" borderId="9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29" fillId="0" borderId="0" applyNumberFormat="0" applyFill="0" applyBorder="0" applyAlignment="0" applyProtection="0"/>
    <xf numFmtId="0" fontId="46" fillId="0" borderId="0"/>
    <xf numFmtId="0" fontId="36" fillId="0" borderId="20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77" fontId="1" fillId="0" borderId="0"/>
    <xf numFmtId="177" fontId="1" fillId="0" borderId="0"/>
    <xf numFmtId="0" fontId="53" fillId="0" borderId="0"/>
    <xf numFmtId="0" fontId="54" fillId="0" borderId="0" applyNumberFormat="0" applyFill="0" applyAlignment="0" applyProtection="0"/>
    <xf numFmtId="0" fontId="17" fillId="0" borderId="0"/>
    <xf numFmtId="178" fontId="1" fillId="0" borderId="0" applyFont="0" applyFill="0" applyBorder="0" applyProtection="0">
      <alignment horizontal="center" vertical="center"/>
    </xf>
    <xf numFmtId="14" fontId="53" fillId="0" borderId="0" applyFill="0" applyBorder="0">
      <alignment horizontal="center" vertical="center"/>
    </xf>
    <xf numFmtId="9" fontId="1" fillId="0" borderId="0" applyFont="0" applyFill="0" applyBorder="0" applyProtection="0">
      <alignment horizontal="center" vertical="center"/>
    </xf>
    <xf numFmtId="0" fontId="55" fillId="60" borderId="69" applyNumberFormat="0" applyProtection="0">
      <alignment horizontal="center" vertical="center"/>
    </xf>
    <xf numFmtId="0" fontId="56" fillId="0" borderId="70" applyNumberFormat="0" applyFill="0" applyProtection="0"/>
    <xf numFmtId="0" fontId="53" fillId="0" borderId="0" applyNumberFormat="0" applyFill="0" applyProtection="0">
      <alignment horizontal="right" vertical="center" indent="1"/>
    </xf>
    <xf numFmtId="0" fontId="57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37" borderId="0" applyNumberFormat="0" applyBorder="0" applyAlignment="0" applyProtection="0"/>
    <xf numFmtId="0" fontId="19" fillId="40" borderId="0" applyNumberFormat="0" applyBorder="0" applyAlignment="0" applyProtection="0"/>
    <xf numFmtId="0" fontId="19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2" fillId="36" borderId="0" applyNumberFormat="0" applyBorder="0" applyAlignment="0" applyProtection="0"/>
    <xf numFmtId="0" fontId="23" fillId="48" borderId="15" applyNumberFormat="0" applyAlignment="0" applyProtection="0"/>
    <xf numFmtId="0" fontId="24" fillId="49" borderId="16" applyNumberFormat="0" applyAlignment="0" applyProtection="0"/>
    <xf numFmtId="0" fontId="25" fillId="0" borderId="17" applyNumberFormat="0" applyFill="0" applyAlignment="0" applyProtection="0"/>
    <xf numFmtId="0" fontId="26" fillId="0" borderId="0" applyNumberFormat="0" applyFill="0" applyBorder="0" applyAlignment="0" applyProtection="0"/>
    <xf numFmtId="0" fontId="20" fillId="50" borderId="0" applyNumberFormat="0" applyBorder="0" applyAlignment="0" applyProtection="0"/>
    <xf numFmtId="0" fontId="20" fillId="51" borderId="0" applyNumberFormat="0" applyBorder="0" applyAlignment="0" applyProtection="0"/>
    <xf numFmtId="0" fontId="20" fillId="52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53" borderId="0" applyNumberFormat="0" applyBorder="0" applyAlignment="0" applyProtection="0"/>
    <xf numFmtId="0" fontId="27" fillId="39" borderId="15" applyNumberFormat="0" applyAlignment="0" applyProtection="0"/>
    <xf numFmtId="0" fontId="31" fillId="35" borderId="0" applyNumberFormat="0" applyBorder="0" applyAlignment="0" applyProtection="0"/>
    <xf numFmtId="167" fontId="18" fillId="0" borderId="0" applyFont="0" applyFill="0" applyBorder="0" applyAlignment="0" applyProtection="0"/>
    <xf numFmtId="0" fontId="32" fillId="54" borderId="0" applyNumberFormat="0" applyBorder="0" applyAlignment="0" applyProtection="0"/>
    <xf numFmtId="0" fontId="18" fillId="55" borderId="18" applyNumberFormat="0" applyFont="0" applyAlignment="0" applyProtection="0"/>
    <xf numFmtId="0" fontId="33" fillId="48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6" fillId="0" borderId="20" applyNumberFormat="0" applyFill="0" applyAlignment="0" applyProtection="0"/>
    <xf numFmtId="0" fontId="37" fillId="0" borderId="21" applyNumberFormat="0" applyFill="0" applyAlignment="0" applyProtection="0"/>
    <xf numFmtId="0" fontId="26" fillId="0" borderId="22" applyNumberFormat="0" applyFill="0" applyAlignment="0" applyProtection="0"/>
    <xf numFmtId="0" fontId="39" fillId="0" borderId="23" applyNumberFormat="0" applyFill="0" applyAlignment="0" applyProtection="0"/>
    <xf numFmtId="0" fontId="1" fillId="0" borderId="0"/>
    <xf numFmtId="0" fontId="18" fillId="0" borderId="0"/>
    <xf numFmtId="0" fontId="1" fillId="0" borderId="0"/>
    <xf numFmtId="167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2" fillId="0" borderId="0"/>
    <xf numFmtId="0" fontId="29" fillId="0" borderId="0" applyNumberFormat="0" applyFill="0" applyBorder="0" applyAlignment="0" applyProtection="0"/>
    <xf numFmtId="41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61" fillId="0" borderId="0"/>
    <xf numFmtId="0" fontId="18" fillId="0" borderId="0"/>
    <xf numFmtId="0" fontId="60" fillId="0" borderId="0"/>
    <xf numFmtId="0" fontId="59" fillId="0" borderId="0" applyNumberFormat="0"/>
    <xf numFmtId="0" fontId="58" fillId="0" borderId="71" applyProtection="0">
      <alignment horizontal="left" vertical="center"/>
    </xf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7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323">
    <xf numFmtId="0" fontId="0" fillId="0" borderId="0" xfId="0"/>
    <xf numFmtId="169" fontId="40" fillId="56" borderId="37" xfId="0" applyNumberFormat="1" applyFont="1" applyFill="1" applyBorder="1" applyAlignment="1">
      <alignment horizontal="left" vertical="center" wrapText="1"/>
    </xf>
    <xf numFmtId="1" fontId="40" fillId="56" borderId="26" xfId="4" applyNumberFormat="1" applyFont="1" applyFill="1" applyBorder="1" applyAlignment="1">
      <alignment horizontal="center" vertical="center" wrapText="1"/>
    </xf>
    <xf numFmtId="0" fontId="41" fillId="0" borderId="39" xfId="0" applyFont="1" applyBorder="1"/>
    <xf numFmtId="0" fontId="40" fillId="56" borderId="24" xfId="0" applyFont="1" applyFill="1" applyBorder="1" applyAlignment="1">
      <alignment horizontal="center"/>
    </xf>
    <xf numFmtId="169" fontId="40" fillId="56" borderId="25" xfId="0" applyNumberFormat="1" applyFont="1" applyFill="1" applyBorder="1" applyAlignment="1">
      <alignment horizontal="left" vertical="center" wrapText="1"/>
    </xf>
    <xf numFmtId="1" fontId="40" fillId="56" borderId="24" xfId="4" applyNumberFormat="1" applyFont="1" applyFill="1" applyBorder="1" applyAlignment="1">
      <alignment horizontal="center" vertical="center" wrapText="1"/>
    </xf>
    <xf numFmtId="0" fontId="40" fillId="56" borderId="24" xfId="0" applyFont="1" applyFill="1" applyBorder="1" applyAlignment="1">
      <alignment horizontal="center" vertical="center"/>
    </xf>
    <xf numFmtId="169" fontId="40" fillId="56" borderId="26" xfId="0" applyNumberFormat="1" applyFont="1" applyFill="1" applyBorder="1" applyAlignment="1">
      <alignment horizontal="left" vertical="center" wrapText="1"/>
    </xf>
    <xf numFmtId="0" fontId="41" fillId="0" borderId="29" xfId="0" applyFont="1" applyBorder="1"/>
    <xf numFmtId="0" fontId="42" fillId="0" borderId="0" xfId="0" applyFont="1"/>
    <xf numFmtId="165" fontId="42" fillId="0" borderId="0" xfId="2" applyNumberFormat="1" applyFont="1"/>
    <xf numFmtId="0" fontId="43" fillId="0" borderId="0" xfId="0" applyFont="1"/>
    <xf numFmtId="0" fontId="42" fillId="0" borderId="39" xfId="0" applyFont="1" applyBorder="1"/>
    <xf numFmtId="166" fontId="42" fillId="0" borderId="29" xfId="4" applyNumberFormat="1" applyFont="1" applyFill="1" applyBorder="1"/>
    <xf numFmtId="166" fontId="43" fillId="0" borderId="26" xfId="4" applyNumberFormat="1" applyFont="1" applyFill="1" applyBorder="1"/>
    <xf numFmtId="165" fontId="42" fillId="0" borderId="29" xfId="2" applyNumberFormat="1" applyFont="1" applyFill="1" applyBorder="1"/>
    <xf numFmtId="165" fontId="43" fillId="0" borderId="26" xfId="2" applyNumberFormat="1" applyFont="1" applyFill="1" applyBorder="1"/>
    <xf numFmtId="0" fontId="42" fillId="0" borderId="27" xfId="0" applyFont="1" applyBorder="1" applyAlignment="1">
      <alignment horizontal="center"/>
    </xf>
    <xf numFmtId="166" fontId="42" fillId="0" borderId="27" xfId="4" applyNumberFormat="1" applyFont="1" applyFill="1" applyBorder="1"/>
    <xf numFmtId="0" fontId="42" fillId="0" borderId="30" xfId="0" applyFont="1" applyBorder="1" applyAlignment="1">
      <alignment horizontal="center"/>
    </xf>
    <xf numFmtId="0" fontId="42" fillId="0" borderId="40" xfId="0" applyFont="1" applyBorder="1"/>
    <xf numFmtId="0" fontId="43" fillId="0" borderId="10" xfId="0" applyFont="1" applyBorder="1" applyAlignment="1">
      <alignment horizontal="center"/>
    </xf>
    <xf numFmtId="0" fontId="43" fillId="0" borderId="25" xfId="0" applyFont="1" applyBorder="1" applyAlignment="1">
      <alignment horizontal="center"/>
    </xf>
    <xf numFmtId="166" fontId="43" fillId="0" borderId="24" xfId="4" applyNumberFormat="1" applyFont="1" applyFill="1" applyBorder="1"/>
    <xf numFmtId="165" fontId="42" fillId="0" borderId="32" xfId="2" applyNumberFormat="1" applyFont="1" applyFill="1" applyBorder="1"/>
    <xf numFmtId="0" fontId="42" fillId="0" borderId="29" xfId="0" applyFont="1" applyBorder="1"/>
    <xf numFmtId="0" fontId="42" fillId="0" borderId="32" xfId="0" applyFont="1" applyBorder="1"/>
    <xf numFmtId="0" fontId="41" fillId="0" borderId="28" xfId="0" applyFont="1" applyBorder="1"/>
    <xf numFmtId="0" fontId="42" fillId="0" borderId="28" xfId="0" applyFont="1" applyBorder="1"/>
    <xf numFmtId="0" fontId="42" fillId="0" borderId="31" xfId="0" applyFont="1" applyBorder="1"/>
    <xf numFmtId="1" fontId="40" fillId="56" borderId="25" xfId="4" applyNumberFormat="1" applyFont="1" applyFill="1" applyBorder="1" applyAlignment="1">
      <alignment horizontal="center" vertical="center" wrapText="1"/>
    </xf>
    <xf numFmtId="165" fontId="42" fillId="0" borderId="27" xfId="2" applyNumberFormat="1" applyFont="1" applyFill="1" applyBorder="1"/>
    <xf numFmtId="165" fontId="42" fillId="0" borderId="28" xfId="2" applyNumberFormat="1" applyFont="1" applyFill="1" applyBorder="1"/>
    <xf numFmtId="165" fontId="42" fillId="0" borderId="31" xfId="2" applyNumberFormat="1" applyFont="1" applyFill="1" applyBorder="1"/>
    <xf numFmtId="0" fontId="42" fillId="0" borderId="10" xfId="0" applyFont="1" applyBorder="1"/>
    <xf numFmtId="0" fontId="42" fillId="33" borderId="11" xfId="0" applyFont="1" applyFill="1" applyBorder="1"/>
    <xf numFmtId="166" fontId="42" fillId="33" borderId="0" xfId="1" applyNumberFormat="1" applyFont="1" applyFill="1" applyBorder="1"/>
    <xf numFmtId="166" fontId="42" fillId="0" borderId="0" xfId="1" applyNumberFormat="1" applyFont="1" applyFill="1" applyBorder="1"/>
    <xf numFmtId="166" fontId="42" fillId="0" borderId="0" xfId="1" applyNumberFormat="1" applyFont="1" applyBorder="1"/>
    <xf numFmtId="166" fontId="41" fillId="33" borderId="0" xfId="1" applyNumberFormat="1" applyFont="1" applyFill="1" applyBorder="1"/>
    <xf numFmtId="0" fontId="42" fillId="0" borderId="37" xfId="0" applyFont="1" applyBorder="1"/>
    <xf numFmtId="166" fontId="43" fillId="33" borderId="13" xfId="1" applyNumberFormat="1" applyFont="1" applyFill="1" applyBorder="1"/>
    <xf numFmtId="0" fontId="42" fillId="0" borderId="14" xfId="0" applyFont="1" applyBorder="1"/>
    <xf numFmtId="165" fontId="42" fillId="33" borderId="13" xfId="2" applyNumberFormat="1" applyFont="1" applyFill="1" applyBorder="1"/>
    <xf numFmtId="165" fontId="42" fillId="0" borderId="13" xfId="2" applyNumberFormat="1" applyFont="1" applyBorder="1"/>
    <xf numFmtId="1" fontId="40" fillId="56" borderId="36" xfId="4" applyNumberFormat="1" applyFont="1" applyFill="1" applyBorder="1" applyAlignment="1">
      <alignment horizontal="center" vertical="center" wrapText="1"/>
    </xf>
    <xf numFmtId="165" fontId="42" fillId="0" borderId="35" xfId="2" applyNumberFormat="1" applyFont="1" applyFill="1" applyBorder="1"/>
    <xf numFmtId="166" fontId="43" fillId="0" borderId="24" xfId="4" applyNumberFormat="1" applyFont="1" applyBorder="1"/>
    <xf numFmtId="165" fontId="43" fillId="0" borderId="36" xfId="2" applyNumberFormat="1" applyFont="1" applyBorder="1"/>
    <xf numFmtId="0" fontId="44" fillId="0" borderId="0" xfId="0" applyFont="1"/>
    <xf numFmtId="0" fontId="29" fillId="0" borderId="42" xfId="1282" applyBorder="1" applyAlignment="1">
      <alignment horizontal="left"/>
    </xf>
    <xf numFmtId="0" fontId="16" fillId="57" borderId="46" xfId="0" applyFont="1" applyFill="1" applyBorder="1" applyAlignment="1">
      <alignment horizontal="left"/>
    </xf>
    <xf numFmtId="0" fontId="16" fillId="57" borderId="47" xfId="0" applyFont="1" applyFill="1" applyBorder="1" applyAlignment="1">
      <alignment horizontal="left"/>
    </xf>
    <xf numFmtId="49" fontId="0" fillId="0" borderId="46" xfId="0" applyNumberFormat="1" applyBorder="1" applyAlignment="1">
      <alignment horizontal="left"/>
    </xf>
    <xf numFmtId="49" fontId="0" fillId="0" borderId="12" xfId="0" applyNumberFormat="1" applyBorder="1" applyAlignment="1">
      <alignment horizontal="left"/>
    </xf>
    <xf numFmtId="49" fontId="0" fillId="0" borderId="33" xfId="0" applyNumberFormat="1" applyBorder="1" applyAlignment="1">
      <alignment horizontal="left"/>
    </xf>
    <xf numFmtId="0" fontId="43" fillId="0" borderId="25" xfId="0" applyFont="1" applyBorder="1" applyAlignment="1">
      <alignment horizontal="left"/>
    </xf>
    <xf numFmtId="0" fontId="43" fillId="0" borderId="37" xfId="0" applyFont="1" applyBorder="1" applyAlignment="1">
      <alignment horizontal="left"/>
    </xf>
    <xf numFmtId="3" fontId="42" fillId="0" borderId="29" xfId="4" applyNumberFormat="1" applyFont="1" applyFill="1" applyBorder="1"/>
    <xf numFmtId="3" fontId="43" fillId="0" borderId="48" xfId="4" applyNumberFormat="1" applyFont="1" applyFill="1" applyBorder="1"/>
    <xf numFmtId="3" fontId="43" fillId="0" borderId="26" xfId="4" applyNumberFormat="1" applyFont="1" applyFill="1" applyBorder="1"/>
    <xf numFmtId="0" fontId="41" fillId="33" borderId="37" xfId="0" applyFont="1" applyFill="1" applyBorder="1"/>
    <xf numFmtId="165" fontId="43" fillId="0" borderId="24" xfId="2" applyNumberFormat="1" applyFont="1" applyBorder="1"/>
    <xf numFmtId="166" fontId="42" fillId="0" borderId="0" xfId="1" applyNumberFormat="1" applyFont="1"/>
    <xf numFmtId="166" fontId="42" fillId="0" borderId="0" xfId="0" applyNumberFormat="1" applyFont="1"/>
    <xf numFmtId="171" fontId="42" fillId="0" borderId="0" xfId="1" applyNumberFormat="1" applyFont="1"/>
    <xf numFmtId="0" fontId="29" fillId="33" borderId="37" xfId="1282" applyFill="1" applyBorder="1"/>
    <xf numFmtId="166" fontId="42" fillId="0" borderId="34" xfId="1" applyNumberFormat="1" applyFont="1" applyFill="1" applyBorder="1"/>
    <xf numFmtId="166" fontId="42" fillId="0" borderId="11" xfId="0" applyNumberFormat="1" applyFont="1" applyBorder="1"/>
    <xf numFmtId="166" fontId="0" fillId="0" borderId="0" xfId="0" applyNumberFormat="1"/>
    <xf numFmtId="0" fontId="43" fillId="0" borderId="0" xfId="0" applyFont="1" applyAlignment="1">
      <alignment horizontal="center"/>
    </xf>
    <xf numFmtId="166" fontId="43" fillId="0" borderId="0" xfId="4" applyNumberFormat="1" applyFont="1" applyFill="1" applyBorder="1"/>
    <xf numFmtId="170" fontId="42" fillId="0" borderId="0" xfId="0" applyNumberFormat="1" applyFont="1"/>
    <xf numFmtId="3" fontId="42" fillId="0" borderId="28" xfId="4" applyNumberFormat="1" applyFont="1" applyFill="1" applyBorder="1"/>
    <xf numFmtId="3" fontId="43" fillId="0" borderId="41" xfId="4" applyNumberFormat="1" applyFont="1" applyFill="1" applyBorder="1"/>
    <xf numFmtId="0" fontId="41" fillId="0" borderId="40" xfId="0" applyFont="1" applyBorder="1"/>
    <xf numFmtId="165" fontId="43" fillId="0" borderId="26" xfId="2" applyNumberFormat="1" applyFont="1" applyBorder="1"/>
    <xf numFmtId="166" fontId="42" fillId="0" borderId="27" xfId="1" applyNumberFormat="1" applyFont="1" applyFill="1" applyBorder="1"/>
    <xf numFmtId="166" fontId="42" fillId="0" borderId="29" xfId="1" applyNumberFormat="1" applyFont="1" applyFill="1" applyBorder="1"/>
    <xf numFmtId="166" fontId="42" fillId="0" borderId="29" xfId="1" applyNumberFormat="1" applyFont="1" applyBorder="1"/>
    <xf numFmtId="166" fontId="42" fillId="0" borderId="30" xfId="1" applyNumberFormat="1" applyFont="1" applyFill="1" applyBorder="1"/>
    <xf numFmtId="166" fontId="42" fillId="0" borderId="32" xfId="1" applyNumberFormat="1" applyFont="1" applyFill="1" applyBorder="1"/>
    <xf numFmtId="166" fontId="42" fillId="0" borderId="32" xfId="1" applyNumberFormat="1" applyFont="1" applyBorder="1"/>
    <xf numFmtId="0" fontId="40" fillId="33" borderId="37" xfId="0" applyFont="1" applyFill="1" applyBorder="1"/>
    <xf numFmtId="0" fontId="29" fillId="0" borderId="45" xfId="1282" applyBorder="1" applyAlignment="1">
      <alignment horizontal="left"/>
    </xf>
    <xf numFmtId="166" fontId="42" fillId="0" borderId="0" xfId="4" applyNumberFormat="1" applyFont="1" applyFill="1" applyBorder="1"/>
    <xf numFmtId="1" fontId="40" fillId="56" borderId="48" xfId="4" applyNumberFormat="1" applyFont="1" applyFill="1" applyBorder="1" applyAlignment="1">
      <alignment horizontal="center" vertical="center" wrapText="1"/>
    </xf>
    <xf numFmtId="0" fontId="40" fillId="0" borderId="24" xfId="0" applyFont="1" applyBorder="1" applyAlignment="1">
      <alignment horizontal="center"/>
    </xf>
    <xf numFmtId="169" fontId="40" fillId="0" borderId="25" xfId="0" applyNumberFormat="1" applyFont="1" applyBorder="1" applyAlignment="1">
      <alignment horizontal="left" vertical="center" wrapText="1"/>
    </xf>
    <xf numFmtId="1" fontId="40" fillId="0" borderId="24" xfId="4" applyNumberFormat="1" applyFont="1" applyFill="1" applyBorder="1" applyAlignment="1">
      <alignment horizontal="center" vertical="center" wrapText="1"/>
    </xf>
    <xf numFmtId="1" fontId="40" fillId="0" borderId="26" xfId="4" applyNumberFormat="1" applyFont="1" applyFill="1" applyBorder="1" applyAlignment="1">
      <alignment horizontal="center" vertical="center" wrapText="1"/>
    </xf>
    <xf numFmtId="0" fontId="42" fillId="0" borderId="12" xfId="0" applyFont="1" applyBorder="1" applyAlignment="1">
      <alignment horizontal="center"/>
    </xf>
    <xf numFmtId="9" fontId="43" fillId="0" borderId="24" xfId="2" applyFont="1" applyFill="1" applyBorder="1"/>
    <xf numFmtId="1" fontId="40" fillId="0" borderId="25" xfId="4" applyNumberFormat="1" applyFont="1" applyFill="1" applyBorder="1" applyAlignment="1">
      <alignment horizontal="center" vertical="center" wrapText="1"/>
    </xf>
    <xf numFmtId="0" fontId="42" fillId="0" borderId="33" xfId="0" applyFont="1" applyBorder="1"/>
    <xf numFmtId="166" fontId="42" fillId="0" borderId="28" xfId="1" applyNumberFormat="1" applyFont="1" applyFill="1" applyBorder="1"/>
    <xf numFmtId="0" fontId="42" fillId="0" borderId="42" xfId="0" applyFont="1" applyBorder="1"/>
    <xf numFmtId="0" fontId="42" fillId="0" borderId="11" xfId="0" applyFont="1" applyBorder="1"/>
    <xf numFmtId="1" fontId="40" fillId="0" borderId="37" xfId="4" applyNumberFormat="1" applyFont="1" applyFill="1" applyBorder="1" applyAlignment="1">
      <alignment horizontal="center" vertical="center" wrapText="1"/>
    </xf>
    <xf numFmtId="169" fontId="40" fillId="56" borderId="41" xfId="0" applyNumberFormat="1" applyFont="1" applyFill="1" applyBorder="1" applyAlignment="1">
      <alignment horizontal="left" vertical="center" wrapText="1"/>
    </xf>
    <xf numFmtId="0" fontId="40" fillId="56" borderId="37" xfId="0" applyFont="1" applyFill="1" applyBorder="1" applyAlignment="1">
      <alignment horizontal="center"/>
    </xf>
    <xf numFmtId="1" fontId="40" fillId="33" borderId="26" xfId="4" applyNumberFormat="1" applyFont="1" applyFill="1" applyBorder="1" applyAlignment="1">
      <alignment horizontal="center" vertical="center" wrapText="1"/>
    </xf>
    <xf numFmtId="0" fontId="41" fillId="0" borderId="37" xfId="0" applyFont="1" applyBorder="1"/>
    <xf numFmtId="0" fontId="40" fillId="58" borderId="24" xfId="0" applyFont="1" applyFill="1" applyBorder="1" applyAlignment="1">
      <alignment horizontal="center"/>
    </xf>
    <xf numFmtId="169" fontId="40" fillId="58" borderId="25" xfId="0" applyNumberFormat="1" applyFont="1" applyFill="1" applyBorder="1" applyAlignment="1">
      <alignment horizontal="left" vertical="center" wrapText="1"/>
    </xf>
    <xf numFmtId="1" fontId="40" fillId="58" borderId="26" xfId="4" applyNumberFormat="1" applyFont="1" applyFill="1" applyBorder="1" applyAlignment="1">
      <alignment horizontal="center" vertical="center" wrapText="1"/>
    </xf>
    <xf numFmtId="0" fontId="29" fillId="0" borderId="47" xfId="1282" applyBorder="1" applyAlignment="1">
      <alignment horizontal="left"/>
    </xf>
    <xf numFmtId="165" fontId="41" fillId="0" borderId="39" xfId="2" applyNumberFormat="1" applyFont="1" applyFill="1" applyBorder="1"/>
    <xf numFmtId="165" fontId="40" fillId="0" borderId="37" xfId="2" applyNumberFormat="1" applyFont="1" applyFill="1" applyBorder="1"/>
    <xf numFmtId="0" fontId="50" fillId="0" borderId="0" xfId="0" applyFont="1"/>
    <xf numFmtId="169" fontId="40" fillId="59" borderId="37" xfId="0" applyNumberFormat="1" applyFont="1" applyFill="1" applyBorder="1" applyAlignment="1">
      <alignment horizontal="left" vertical="center" wrapText="1"/>
    </xf>
    <xf numFmtId="1" fontId="40" fillId="59" borderId="37" xfId="4" applyNumberFormat="1" applyFont="1" applyFill="1" applyBorder="1" applyAlignment="1">
      <alignment horizontal="center" vertical="center" wrapText="1"/>
    </xf>
    <xf numFmtId="0" fontId="51" fillId="0" borderId="39" xfId="0" applyFont="1" applyBorder="1"/>
    <xf numFmtId="165" fontId="51" fillId="0" borderId="39" xfId="2" applyNumberFormat="1" applyFont="1" applyFill="1" applyBorder="1"/>
    <xf numFmtId="0" fontId="51" fillId="0" borderId="40" xfId="0" applyFont="1" applyBorder="1"/>
    <xf numFmtId="0" fontId="51" fillId="0" borderId="0" xfId="0" applyFont="1"/>
    <xf numFmtId="165" fontId="51" fillId="0" borderId="0" xfId="0" applyNumberFormat="1" applyFont="1"/>
    <xf numFmtId="166" fontId="42" fillId="0" borderId="11" xfId="1" applyNumberFormat="1" applyFont="1" applyBorder="1"/>
    <xf numFmtId="0" fontId="42" fillId="33" borderId="41" xfId="0" applyFont="1" applyFill="1" applyBorder="1"/>
    <xf numFmtId="166" fontId="42" fillId="0" borderId="42" xfId="1" applyNumberFormat="1" applyFont="1" applyFill="1" applyBorder="1"/>
    <xf numFmtId="41" fontId="42" fillId="0" borderId="0" xfId="1324" applyFont="1"/>
    <xf numFmtId="0" fontId="52" fillId="0" borderId="42" xfId="1282" applyFont="1" applyBorder="1" applyAlignment="1">
      <alignment horizontal="left"/>
    </xf>
    <xf numFmtId="1" fontId="43" fillId="0" borderId="24" xfId="0" applyNumberFormat="1" applyFont="1" applyBorder="1" applyAlignment="1">
      <alignment horizontal="center"/>
    </xf>
    <xf numFmtId="1" fontId="43" fillId="0" borderId="26" xfId="0" applyNumberFormat="1" applyFont="1" applyBorder="1" applyAlignment="1">
      <alignment horizontal="center"/>
    </xf>
    <xf numFmtId="1" fontId="43" fillId="33" borderId="24" xfId="0" applyNumberFormat="1" applyFont="1" applyFill="1" applyBorder="1" applyAlignment="1">
      <alignment horizontal="center"/>
    </xf>
    <xf numFmtId="1" fontId="43" fillId="33" borderId="26" xfId="0" applyNumberFormat="1" applyFont="1" applyFill="1" applyBorder="1" applyAlignment="1">
      <alignment horizontal="center"/>
    </xf>
    <xf numFmtId="0" fontId="42" fillId="0" borderId="41" xfId="0" applyFont="1" applyBorder="1"/>
    <xf numFmtId="165" fontId="42" fillId="0" borderId="52" xfId="2" applyNumberFormat="1" applyFont="1" applyBorder="1"/>
    <xf numFmtId="165" fontId="42" fillId="0" borderId="38" xfId="2" applyNumberFormat="1" applyFont="1" applyFill="1" applyBorder="1"/>
    <xf numFmtId="165" fontId="42" fillId="0" borderId="39" xfId="2" applyNumberFormat="1" applyFont="1" applyFill="1" applyBorder="1"/>
    <xf numFmtId="165" fontId="42" fillId="0" borderId="40" xfId="2" applyNumberFormat="1" applyFont="1" applyFill="1" applyBorder="1"/>
    <xf numFmtId="166" fontId="42" fillId="0" borderId="43" xfId="1" applyNumberFormat="1" applyFont="1" applyFill="1" applyBorder="1"/>
    <xf numFmtId="166" fontId="42" fillId="0" borderId="38" xfId="1" applyNumberFormat="1" applyFont="1" applyFill="1" applyBorder="1"/>
    <xf numFmtId="166" fontId="42" fillId="0" borderId="39" xfId="1" applyNumberFormat="1" applyFont="1" applyFill="1" applyBorder="1"/>
    <xf numFmtId="166" fontId="42" fillId="0" borderId="40" xfId="1" applyNumberFormat="1" applyFont="1" applyFill="1" applyBorder="1"/>
    <xf numFmtId="166" fontId="43" fillId="33" borderId="34" xfId="1" applyNumberFormat="1" applyFont="1" applyFill="1" applyBorder="1"/>
    <xf numFmtId="166" fontId="42" fillId="33" borderId="51" xfId="1" applyNumberFormat="1" applyFont="1" applyFill="1" applyBorder="1"/>
    <xf numFmtId="166" fontId="41" fillId="33" borderId="51" xfId="1" applyNumberFormat="1" applyFont="1" applyFill="1" applyBorder="1"/>
    <xf numFmtId="166" fontId="42" fillId="0" borderId="51" xfId="1" applyNumberFormat="1" applyFont="1" applyFill="1" applyBorder="1"/>
    <xf numFmtId="166" fontId="42" fillId="0" borderId="47" xfId="1" applyNumberFormat="1" applyFont="1" applyFill="1" applyBorder="1"/>
    <xf numFmtId="166" fontId="42" fillId="33" borderId="34" xfId="1" applyNumberFormat="1" applyFont="1" applyFill="1" applyBorder="1"/>
    <xf numFmtId="166" fontId="41" fillId="33" borderId="34" xfId="1" applyNumberFormat="1" applyFont="1" applyFill="1" applyBorder="1"/>
    <xf numFmtId="166" fontId="42" fillId="0" borderId="45" xfId="1" applyNumberFormat="1" applyFont="1" applyFill="1" applyBorder="1"/>
    <xf numFmtId="0" fontId="42" fillId="0" borderId="39" xfId="0" applyFont="1" applyBorder="1" applyAlignment="1">
      <alignment horizontal="center"/>
    </xf>
    <xf numFmtId="0" fontId="41" fillId="0" borderId="42" xfId="0" applyFont="1" applyBorder="1"/>
    <xf numFmtId="0" fontId="42" fillId="0" borderId="40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3" fillId="0" borderId="37" xfId="0" applyFont="1" applyBorder="1" applyAlignment="1">
      <alignment horizontal="center"/>
    </xf>
    <xf numFmtId="41" fontId="0" fillId="0" borderId="0" xfId="0" applyNumberFormat="1"/>
    <xf numFmtId="0" fontId="42" fillId="0" borderId="53" xfId="0" applyFont="1" applyBorder="1" applyAlignment="1">
      <alignment horizontal="center" wrapText="1"/>
    </xf>
    <xf numFmtId="0" fontId="42" fillId="0" borderId="60" xfId="0" applyFont="1" applyBorder="1" applyAlignment="1">
      <alignment horizontal="center" wrapText="1"/>
    </xf>
    <xf numFmtId="165" fontId="0" fillId="0" borderId="61" xfId="2" applyNumberFormat="1" applyFont="1" applyBorder="1"/>
    <xf numFmtId="165" fontId="0" fillId="0" borderId="62" xfId="2" applyNumberFormat="1" applyFont="1" applyBorder="1"/>
    <xf numFmtId="165" fontId="0" fillId="0" borderId="63" xfId="2" applyNumberFormat="1" applyFont="1" applyBorder="1"/>
    <xf numFmtId="166" fontId="42" fillId="0" borderId="57" xfId="0" applyNumberFormat="1" applyFont="1" applyBorder="1"/>
    <xf numFmtId="166" fontId="42" fillId="0" borderId="58" xfId="0" applyNumberFormat="1" applyFont="1" applyBorder="1"/>
    <xf numFmtId="166" fontId="42" fillId="0" borderId="59" xfId="0" applyNumberFormat="1" applyFont="1" applyBorder="1"/>
    <xf numFmtId="0" fontId="42" fillId="0" borderId="14" xfId="0" applyFont="1" applyBorder="1" applyAlignment="1">
      <alignment horizontal="center" wrapText="1"/>
    </xf>
    <xf numFmtId="166" fontId="42" fillId="0" borderId="64" xfId="0" applyNumberFormat="1" applyFont="1" applyBorder="1"/>
    <xf numFmtId="166" fontId="42" fillId="0" borderId="65" xfId="0" applyNumberFormat="1" applyFont="1" applyBorder="1"/>
    <xf numFmtId="166" fontId="42" fillId="0" borderId="66" xfId="0" applyNumberFormat="1" applyFont="1" applyBorder="1"/>
    <xf numFmtId="9" fontId="43" fillId="0" borderId="0" xfId="2" applyFont="1" applyFill="1" applyBorder="1"/>
    <xf numFmtId="9" fontId="0" fillId="0" borderId="0" xfId="2" applyFont="1" applyFill="1"/>
    <xf numFmtId="0" fontId="40" fillId="33" borderId="37" xfId="0" applyFont="1" applyFill="1" applyBorder="1" applyAlignment="1">
      <alignment horizontal="center"/>
    </xf>
    <xf numFmtId="169" fontId="40" fillId="33" borderId="41" xfId="0" applyNumberFormat="1" applyFont="1" applyFill="1" applyBorder="1" applyAlignment="1">
      <alignment horizontal="left" vertical="center" wrapText="1"/>
    </xf>
    <xf numFmtId="1" fontId="40" fillId="33" borderId="24" xfId="4" applyNumberFormat="1" applyFont="1" applyFill="1" applyBorder="1" applyAlignment="1">
      <alignment horizontal="center" vertical="center" wrapText="1"/>
    </xf>
    <xf numFmtId="166" fontId="43" fillId="0" borderId="11" xfId="4" applyNumberFormat="1" applyFont="1" applyFill="1" applyBorder="1"/>
    <xf numFmtId="10" fontId="42" fillId="0" borderId="27" xfId="2" applyNumberFormat="1" applyFont="1" applyFill="1" applyBorder="1"/>
    <xf numFmtId="166" fontId="0" fillId="0" borderId="54" xfId="0" applyNumberFormat="1" applyBorder="1"/>
    <xf numFmtId="166" fontId="0" fillId="0" borderId="55" xfId="0" applyNumberFormat="1" applyBorder="1"/>
    <xf numFmtId="166" fontId="0" fillId="0" borderId="56" xfId="0" applyNumberFormat="1" applyBorder="1"/>
    <xf numFmtId="165" fontId="42" fillId="0" borderId="44" xfId="2" applyNumberFormat="1" applyFont="1" applyFill="1" applyBorder="1"/>
    <xf numFmtId="165" fontId="42" fillId="0" borderId="67" xfId="2" applyNumberFormat="1" applyFont="1" applyFill="1" applyBorder="1"/>
    <xf numFmtId="176" fontId="42" fillId="0" borderId="0" xfId="1324" applyNumberFormat="1" applyFont="1"/>
    <xf numFmtId="166" fontId="42" fillId="0" borderId="49" xfId="4" applyNumberFormat="1" applyFont="1" applyFill="1" applyBorder="1"/>
    <xf numFmtId="0" fontId="42" fillId="0" borderId="38" xfId="0" applyFont="1" applyBorder="1"/>
    <xf numFmtId="0" fontId="42" fillId="0" borderId="43" xfId="0" applyFont="1" applyBorder="1" applyAlignment="1">
      <alignment horizontal="center"/>
    </xf>
    <xf numFmtId="0" fontId="42" fillId="0" borderId="67" xfId="0" applyFont="1" applyBorder="1"/>
    <xf numFmtId="169" fontId="40" fillId="0" borderId="37" xfId="0" applyNumberFormat="1" applyFont="1" applyBorder="1" applyAlignment="1">
      <alignment horizontal="left" vertical="center" wrapText="1"/>
    </xf>
    <xf numFmtId="1" fontId="43" fillId="0" borderId="25" xfId="0" applyNumberFormat="1" applyFont="1" applyBorder="1" applyAlignment="1">
      <alignment horizontal="center"/>
    </xf>
    <xf numFmtId="166" fontId="42" fillId="0" borderId="28" xfId="1" applyNumberFormat="1" applyFont="1" applyBorder="1"/>
    <xf numFmtId="166" fontId="42" fillId="0" borderId="31" xfId="1" applyNumberFormat="1" applyFont="1" applyBorder="1"/>
    <xf numFmtId="0" fontId="40" fillId="56" borderId="38" xfId="0" applyFont="1" applyFill="1" applyBorder="1" applyAlignment="1">
      <alignment horizontal="center"/>
    </xf>
    <xf numFmtId="0" fontId="42" fillId="0" borderId="38" xfId="0" applyFont="1" applyBorder="1" applyAlignment="1">
      <alignment horizontal="center"/>
    </xf>
    <xf numFmtId="166" fontId="42" fillId="0" borderId="38" xfId="4" applyNumberFormat="1" applyFont="1" applyFill="1" applyBorder="1"/>
    <xf numFmtId="166" fontId="42" fillId="0" borderId="39" xfId="4" applyNumberFormat="1" applyFont="1" applyFill="1" applyBorder="1"/>
    <xf numFmtId="166" fontId="42" fillId="0" borderId="40" xfId="4" applyNumberFormat="1" applyFont="1" applyFill="1" applyBorder="1"/>
    <xf numFmtId="169" fontId="40" fillId="33" borderId="37" xfId="0" applyNumberFormat="1" applyFont="1" applyFill="1" applyBorder="1" applyAlignment="1">
      <alignment horizontal="left" vertical="center" wrapText="1"/>
    </xf>
    <xf numFmtId="1" fontId="40" fillId="33" borderId="25" xfId="4" applyNumberFormat="1" applyFont="1" applyFill="1" applyBorder="1" applyAlignment="1">
      <alignment horizontal="center" vertical="center" wrapText="1"/>
    </xf>
    <xf numFmtId="165" fontId="42" fillId="0" borderId="11" xfId="2" applyNumberFormat="1" applyFont="1" applyBorder="1"/>
    <xf numFmtId="165" fontId="42" fillId="0" borderId="41" xfId="2" applyNumberFormat="1" applyFont="1" applyBorder="1"/>
    <xf numFmtId="166" fontId="42" fillId="0" borderId="13" xfId="1" applyNumberFormat="1" applyFont="1" applyFill="1" applyBorder="1"/>
    <xf numFmtId="1" fontId="40" fillId="33" borderId="10" xfId="4" applyNumberFormat="1" applyFont="1" applyFill="1" applyBorder="1" applyAlignment="1">
      <alignment horizontal="center" vertical="center" wrapText="1"/>
    </xf>
    <xf numFmtId="166" fontId="42" fillId="0" borderId="12" xfId="4" applyNumberFormat="1" applyFont="1" applyFill="1" applyBorder="1"/>
    <xf numFmtId="166" fontId="43" fillId="0" borderId="10" xfId="4" applyNumberFormat="1" applyFont="1" applyFill="1" applyBorder="1"/>
    <xf numFmtId="166" fontId="43" fillId="0" borderId="37" xfId="4" applyNumberFormat="1" applyFont="1" applyFill="1" applyBorder="1"/>
    <xf numFmtId="166" fontId="43" fillId="0" borderId="41" xfId="4" applyNumberFormat="1" applyFont="1" applyFill="1" applyBorder="1"/>
    <xf numFmtId="172" fontId="42" fillId="0" borderId="30" xfId="1" applyNumberFormat="1" applyFont="1" applyFill="1" applyBorder="1"/>
    <xf numFmtId="0" fontId="41" fillId="0" borderId="38" xfId="0" applyFont="1" applyBorder="1"/>
    <xf numFmtId="0" fontId="42" fillId="0" borderId="68" xfId="0" applyFont="1" applyBorder="1"/>
    <xf numFmtId="3" fontId="42" fillId="0" borderId="49" xfId="4" applyNumberFormat="1" applyFont="1" applyFill="1" applyBorder="1"/>
    <xf numFmtId="3" fontId="42" fillId="0" borderId="42" xfId="4" applyNumberFormat="1" applyFont="1" applyFill="1" applyBorder="1"/>
    <xf numFmtId="3" fontId="42" fillId="0" borderId="0" xfId="0" applyNumberFormat="1" applyFont="1"/>
    <xf numFmtId="166" fontId="42" fillId="0" borderId="52" xfId="1" applyNumberFormat="1" applyFont="1" applyFill="1" applyBorder="1"/>
    <xf numFmtId="0" fontId="41" fillId="0" borderId="45" xfId="0" applyFont="1" applyBorder="1"/>
    <xf numFmtId="166" fontId="42" fillId="0" borderId="50" xfId="1" applyNumberFormat="1" applyFont="1" applyFill="1" applyBorder="1"/>
    <xf numFmtId="166" fontId="42" fillId="0" borderId="50" xfId="1" applyNumberFormat="1" applyFont="1" applyBorder="1"/>
    <xf numFmtId="166" fontId="42" fillId="0" borderId="45" xfId="1" applyNumberFormat="1" applyFont="1" applyBorder="1"/>
    <xf numFmtId="41" fontId="42" fillId="0" borderId="39" xfId="1371" applyFont="1" applyBorder="1"/>
    <xf numFmtId="165" fontId="51" fillId="0" borderId="40" xfId="2" applyNumberFormat="1" applyFont="1" applyFill="1" applyBorder="1"/>
    <xf numFmtId="173" fontId="40" fillId="0" borderId="39" xfId="0" applyNumberFormat="1" applyFont="1" applyBorder="1"/>
    <xf numFmtId="1" fontId="40" fillId="56" borderId="37" xfId="4" applyNumberFormat="1" applyFont="1" applyFill="1" applyBorder="1" applyAlignment="1">
      <alignment horizontal="center" vertical="center" wrapText="1"/>
    </xf>
    <xf numFmtId="9" fontId="42" fillId="0" borderId="29" xfId="2" applyFont="1" applyFill="1" applyBorder="1"/>
    <xf numFmtId="166" fontId="43" fillId="0" borderId="37" xfId="4" applyNumberFormat="1" applyFont="1" applyBorder="1"/>
    <xf numFmtId="165" fontId="42" fillId="0" borderId="0" xfId="0" applyNumberFormat="1" applyFont="1"/>
    <xf numFmtId="173" fontId="41" fillId="0" borderId="0" xfId="0" applyNumberFormat="1" applyFont="1"/>
    <xf numFmtId="173" fontId="41" fillId="0" borderId="42" xfId="0" applyNumberFormat="1" applyFont="1" applyBorder="1"/>
    <xf numFmtId="41" fontId="29" fillId="33" borderId="37" xfId="1324" applyFont="1" applyFill="1" applyBorder="1"/>
    <xf numFmtId="41" fontId="47" fillId="0" borderId="0" xfId="1324" applyFont="1"/>
    <xf numFmtId="41" fontId="45" fillId="0" borderId="0" xfId="1324" applyFont="1"/>
    <xf numFmtId="41" fontId="43" fillId="0" borderId="0" xfId="1324" applyFont="1"/>
    <xf numFmtId="41" fontId="40" fillId="0" borderId="24" xfId="1324" applyFont="1" applyBorder="1" applyAlignment="1">
      <alignment horizontal="center"/>
    </xf>
    <xf numFmtId="41" fontId="40" fillId="0" borderId="25" xfId="1324" applyFont="1" applyBorder="1" applyAlignment="1">
      <alignment horizontal="left" vertical="center" wrapText="1"/>
    </xf>
    <xf numFmtId="41" fontId="42" fillId="0" borderId="12" xfId="1324" applyFont="1" applyBorder="1" applyAlignment="1">
      <alignment horizontal="center"/>
    </xf>
    <xf numFmtId="41" fontId="42" fillId="0" borderId="38" xfId="1324" applyFont="1" applyBorder="1"/>
    <xf numFmtId="41" fontId="42" fillId="0" borderId="27" xfId="1324" applyFont="1" applyFill="1" applyBorder="1"/>
    <xf numFmtId="41" fontId="42" fillId="0" borderId="29" xfId="1324" applyFont="1" applyFill="1" applyBorder="1"/>
    <xf numFmtId="41" fontId="41" fillId="0" borderId="39" xfId="1324" applyFont="1" applyBorder="1"/>
    <xf numFmtId="41" fontId="42" fillId="0" borderId="39" xfId="1324" applyFont="1" applyBorder="1"/>
    <xf numFmtId="41" fontId="42" fillId="0" borderId="40" xfId="1324" applyFont="1" applyBorder="1"/>
    <xf numFmtId="41" fontId="43" fillId="0" borderId="10" xfId="1324" applyFont="1" applyBorder="1" applyAlignment="1">
      <alignment horizontal="center"/>
    </xf>
    <xf numFmtId="41" fontId="43" fillId="0" borderId="25" xfId="1324" applyFont="1" applyBorder="1" applyAlignment="1">
      <alignment horizontal="center"/>
    </xf>
    <xf numFmtId="41" fontId="43" fillId="0" borderId="24" xfId="1324" applyFont="1" applyFill="1" applyBorder="1"/>
    <xf numFmtId="41" fontId="42" fillId="0" borderId="0" xfId="1324" applyFont="1" applyFill="1"/>
    <xf numFmtId="41" fontId="43" fillId="0" borderId="0" xfId="1324" applyFont="1" applyAlignment="1">
      <alignment horizontal="center"/>
    </xf>
    <xf numFmtId="41" fontId="43" fillId="0" borderId="0" xfId="1324" applyFont="1" applyFill="1" applyBorder="1"/>
    <xf numFmtId="41" fontId="43" fillId="0" borderId="26" xfId="1324" applyFont="1" applyFill="1" applyBorder="1"/>
    <xf numFmtId="41" fontId="42" fillId="0" borderId="27" xfId="1324" applyFont="1" applyBorder="1" applyAlignment="1">
      <alignment horizontal="center"/>
    </xf>
    <xf numFmtId="9" fontId="41" fillId="0" borderId="39" xfId="2" applyFont="1" applyFill="1" applyBorder="1"/>
    <xf numFmtId="9" fontId="40" fillId="0" borderId="37" xfId="2" applyFont="1" applyFill="1" applyBorder="1"/>
    <xf numFmtId="9" fontId="42" fillId="0" borderId="27" xfId="2" applyFont="1" applyFill="1" applyBorder="1"/>
    <xf numFmtId="9" fontId="43" fillId="0" borderId="26" xfId="2" applyFont="1" applyFill="1" applyBorder="1"/>
    <xf numFmtId="179" fontId="42" fillId="0" borderId="27" xfId="1" applyNumberFormat="1" applyFont="1" applyFill="1" applyBorder="1"/>
    <xf numFmtId="179" fontId="42" fillId="0" borderId="29" xfId="1" applyNumberFormat="1" applyFont="1" applyFill="1" applyBorder="1"/>
    <xf numFmtId="179" fontId="42" fillId="0" borderId="29" xfId="1" applyNumberFormat="1" applyFont="1" applyBorder="1"/>
    <xf numFmtId="179" fontId="42" fillId="0" borderId="30" xfId="1" applyNumberFormat="1" applyFont="1" applyFill="1" applyBorder="1"/>
    <xf numFmtId="179" fontId="42" fillId="0" borderId="32" xfId="1" applyNumberFormat="1" applyFont="1" applyFill="1" applyBorder="1"/>
    <xf numFmtId="179" fontId="42" fillId="0" borderId="32" xfId="1" applyNumberFormat="1" applyFont="1" applyBorder="1"/>
    <xf numFmtId="0" fontId="42" fillId="0" borderId="29" xfId="2" applyNumberFormat="1" applyFont="1" applyFill="1" applyBorder="1"/>
    <xf numFmtId="166" fontId="63" fillId="0" borderId="27" xfId="4" applyNumberFormat="1" applyFont="1" applyFill="1" applyBorder="1"/>
    <xf numFmtId="166" fontId="63" fillId="0" borderId="29" xfId="4" applyNumberFormat="1" applyFont="1" applyFill="1" applyBorder="1"/>
    <xf numFmtId="173" fontId="64" fillId="0" borderId="38" xfId="0" applyNumberFormat="1" applyFont="1" applyBorder="1"/>
    <xf numFmtId="173" fontId="51" fillId="0" borderId="51" xfId="0" applyNumberFormat="1" applyFont="1" applyBorder="1"/>
    <xf numFmtId="173" fontId="51" fillId="0" borderId="47" xfId="0" applyNumberFormat="1" applyFont="1" applyBorder="1"/>
    <xf numFmtId="173" fontId="64" fillId="0" borderId="39" xfId="0" applyNumberFormat="1" applyFont="1" applyBorder="1"/>
    <xf numFmtId="173" fontId="51" fillId="0" borderId="0" xfId="0" applyNumberFormat="1" applyFont="1"/>
    <xf numFmtId="173" fontId="51" fillId="0" borderId="42" xfId="0" applyNumberFormat="1" applyFont="1" applyBorder="1"/>
    <xf numFmtId="173" fontId="64" fillId="0" borderId="40" xfId="0" applyNumberFormat="1" applyFont="1" applyBorder="1"/>
    <xf numFmtId="173" fontId="51" fillId="0" borderId="34" xfId="0" applyNumberFormat="1" applyFont="1" applyBorder="1"/>
    <xf numFmtId="173" fontId="51" fillId="0" borderId="45" xfId="0" applyNumberFormat="1" applyFont="1" applyBorder="1"/>
    <xf numFmtId="0" fontId="65" fillId="0" borderId="0" xfId="0" applyFont="1"/>
    <xf numFmtId="3" fontId="41" fillId="0" borderId="39" xfId="0" applyNumberFormat="1" applyFont="1" applyBorder="1"/>
    <xf numFmtId="41" fontId="41" fillId="0" borderId="39" xfId="0" applyNumberFormat="1" applyFont="1" applyBorder="1"/>
    <xf numFmtId="1" fontId="40" fillId="56" borderId="44" xfId="4" applyNumberFormat="1" applyFont="1" applyFill="1" applyBorder="1" applyAlignment="1">
      <alignment horizontal="center" vertical="center" wrapText="1"/>
    </xf>
    <xf numFmtId="166" fontId="42" fillId="0" borderId="62" xfId="1" applyNumberFormat="1" applyFont="1" applyFill="1" applyBorder="1"/>
    <xf numFmtId="166" fontId="0" fillId="0" borderId="72" xfId="0" applyNumberFormat="1" applyBorder="1"/>
    <xf numFmtId="9" fontId="42" fillId="0" borderId="0" xfId="2" applyFont="1"/>
    <xf numFmtId="166" fontId="43" fillId="0" borderId="0" xfId="0" applyNumberFormat="1" applyFont="1"/>
    <xf numFmtId="165" fontId="0" fillId="0" borderId="62" xfId="2" applyNumberFormat="1" applyFont="1" applyFill="1" applyBorder="1"/>
    <xf numFmtId="179" fontId="42" fillId="0" borderId="0" xfId="0" applyNumberFormat="1" applyFont="1"/>
    <xf numFmtId="179" fontId="42" fillId="0" borderId="0" xfId="1" applyNumberFormat="1" applyFont="1"/>
    <xf numFmtId="41" fontId="42" fillId="0" borderId="35" xfId="1324" applyFont="1" applyFill="1" applyBorder="1"/>
    <xf numFmtId="41" fontId="43" fillId="0" borderId="24" xfId="1324" applyFont="1" applyBorder="1"/>
    <xf numFmtId="41" fontId="43" fillId="0" borderId="26" xfId="1324" applyFont="1" applyBorder="1"/>
    <xf numFmtId="41" fontId="43" fillId="0" borderId="36" xfId="1324" applyFont="1" applyBorder="1"/>
    <xf numFmtId="41" fontId="42" fillId="0" borderId="28" xfId="1324" applyFont="1" applyFill="1" applyBorder="1"/>
    <xf numFmtId="41" fontId="43" fillId="0" borderId="25" xfId="1324" applyFont="1" applyBorder="1"/>
    <xf numFmtId="166" fontId="42" fillId="0" borderId="44" xfId="1" applyNumberFormat="1" applyFont="1" applyFill="1" applyBorder="1"/>
    <xf numFmtId="166" fontId="42" fillId="0" borderId="44" xfId="1" applyNumberFormat="1" applyFont="1" applyBorder="1"/>
    <xf numFmtId="166" fontId="42" fillId="0" borderId="67" xfId="1" applyNumberFormat="1" applyFont="1" applyBorder="1"/>
    <xf numFmtId="166" fontId="42" fillId="0" borderId="41" xfId="0" applyNumberFormat="1" applyFont="1" applyBorder="1"/>
    <xf numFmtId="165" fontId="41" fillId="0" borderId="27" xfId="2" applyNumberFormat="1" applyFont="1" applyFill="1" applyBorder="1"/>
    <xf numFmtId="0" fontId="66" fillId="33" borderId="37" xfId="1282" applyFont="1" applyFill="1" applyBorder="1"/>
    <xf numFmtId="0" fontId="41" fillId="0" borderId="0" xfId="0" applyFont="1"/>
    <xf numFmtId="0" fontId="67" fillId="0" borderId="0" xfId="0" applyFont="1"/>
    <xf numFmtId="0" fontId="68" fillId="0" borderId="0" xfId="0" applyFont="1"/>
    <xf numFmtId="0" fontId="40" fillId="0" borderId="0" xfId="0" applyFont="1"/>
    <xf numFmtId="9" fontId="41" fillId="0" borderId="0" xfId="2" applyFont="1"/>
    <xf numFmtId="0" fontId="41" fillId="0" borderId="12" xfId="0" applyFont="1" applyBorder="1" applyAlignment="1">
      <alignment horizontal="center"/>
    </xf>
    <xf numFmtId="166" fontId="41" fillId="0" borderId="27" xfId="4" applyNumberFormat="1" applyFont="1" applyFill="1" applyBorder="1"/>
    <xf numFmtId="166" fontId="41" fillId="0" borderId="29" xfId="4" applyNumberFormat="1" applyFont="1" applyFill="1" applyBorder="1"/>
    <xf numFmtId="41" fontId="41" fillId="0" borderId="27" xfId="4" applyNumberFormat="1" applyFont="1" applyFill="1" applyBorder="1"/>
    <xf numFmtId="41" fontId="41" fillId="0" borderId="29" xfId="4" applyNumberFormat="1" applyFont="1" applyFill="1" applyBorder="1"/>
    <xf numFmtId="41" fontId="41" fillId="0" borderId="0" xfId="0" applyNumberFormat="1" applyFont="1"/>
    <xf numFmtId="41" fontId="41" fillId="0" borderId="27" xfId="1324" applyFont="1" applyFill="1" applyBorder="1"/>
    <xf numFmtId="41" fontId="41" fillId="0" borderId="29" xfId="1324" applyFont="1" applyFill="1" applyBorder="1"/>
    <xf numFmtId="41" fontId="41" fillId="0" borderId="0" xfId="1324" applyFont="1"/>
    <xf numFmtId="0" fontId="40" fillId="0" borderId="10" xfId="0" applyFont="1" applyBorder="1" applyAlignment="1">
      <alignment horizontal="center"/>
    </xf>
    <xf numFmtId="0" fontId="40" fillId="0" borderId="25" xfId="0" applyFont="1" applyBorder="1" applyAlignment="1">
      <alignment horizontal="center"/>
    </xf>
    <xf numFmtId="166" fontId="40" fillId="0" borderId="24" xfId="4" applyNumberFormat="1" applyFont="1" applyFill="1" applyBorder="1"/>
    <xf numFmtId="171" fontId="41" fillId="0" borderId="0" xfId="1" applyNumberFormat="1" applyFont="1" applyFill="1"/>
    <xf numFmtId="9" fontId="41" fillId="0" borderId="0" xfId="2" applyFont="1" applyFill="1"/>
    <xf numFmtId="166" fontId="41" fillId="0" borderId="0" xfId="1" applyNumberFormat="1" applyFont="1" applyFill="1"/>
    <xf numFmtId="165" fontId="41" fillId="0" borderId="0" xfId="2" applyNumberFormat="1" applyFont="1" applyFill="1"/>
    <xf numFmtId="0" fontId="40" fillId="0" borderId="0" xfId="0" applyFont="1" applyAlignment="1">
      <alignment horizontal="center"/>
    </xf>
    <xf numFmtId="166" fontId="40" fillId="0" borderId="0" xfId="4" applyNumberFormat="1" applyFont="1" applyFill="1" applyBorder="1"/>
    <xf numFmtId="166" fontId="40" fillId="0" borderId="26" xfId="4" applyNumberFormat="1" applyFont="1" applyFill="1" applyBorder="1"/>
    <xf numFmtId="174" fontId="41" fillId="0" borderId="0" xfId="0" applyNumberFormat="1" applyFont="1"/>
    <xf numFmtId="165" fontId="41" fillId="0" borderId="29" xfId="2" applyNumberFormat="1" applyFont="1" applyFill="1" applyBorder="1"/>
    <xf numFmtId="0" fontId="41" fillId="0" borderId="27" xfId="0" applyFont="1" applyBorder="1" applyAlignment="1">
      <alignment horizontal="center"/>
    </xf>
    <xf numFmtId="165" fontId="40" fillId="0" borderId="24" xfId="2" applyNumberFormat="1" applyFont="1" applyFill="1" applyBorder="1"/>
    <xf numFmtId="165" fontId="40" fillId="0" borderId="26" xfId="2" applyNumberFormat="1" applyFont="1" applyFill="1" applyBorder="1"/>
    <xf numFmtId="41" fontId="42" fillId="0" borderId="0" xfId="0" applyNumberFormat="1" applyFont="1"/>
    <xf numFmtId="165" fontId="43" fillId="0" borderId="24" xfId="2" applyNumberFormat="1" applyFont="1" applyFill="1" applyBorder="1"/>
    <xf numFmtId="41" fontId="0" fillId="0" borderId="0" xfId="1324" applyFont="1"/>
    <xf numFmtId="9" fontId="0" fillId="0" borderId="0" xfId="2" applyFont="1"/>
    <xf numFmtId="165" fontId="0" fillId="0" borderId="0" xfId="2" applyNumberFormat="1" applyFont="1"/>
    <xf numFmtId="166" fontId="42" fillId="0" borderId="24" xfId="1" applyNumberFormat="1" applyFont="1" applyFill="1" applyBorder="1"/>
    <xf numFmtId="166" fontId="42" fillId="0" borderId="37" xfId="1" applyNumberFormat="1" applyFont="1" applyFill="1" applyBorder="1"/>
    <xf numFmtId="0" fontId="69" fillId="0" borderId="0" xfId="0" applyFont="1"/>
    <xf numFmtId="0" fontId="48" fillId="0" borderId="0" xfId="0" applyFont="1" applyAlignment="1">
      <alignment horizontal="center" wrapText="1"/>
    </xf>
    <xf numFmtId="49" fontId="49" fillId="0" borderId="0" xfId="1282" applyNumberFormat="1" applyFont="1" applyBorder="1" applyAlignment="1">
      <alignment horizontal="center"/>
    </xf>
  </cellXfs>
  <cellStyles count="1458">
    <cellStyle name="20% - Énfasis1" xfId="1341" builtinId="30" customBuiltin="1"/>
    <cellStyle name="20% - Énfasis1 2" xfId="6" xr:uid="{00000000-0005-0000-0000-000000000000}"/>
    <cellStyle name="20% - Énfasis1 2 2" xfId="7" xr:uid="{00000000-0005-0000-0000-000001000000}"/>
    <cellStyle name="20% - Énfasis1 2 3" xfId="8" xr:uid="{00000000-0005-0000-0000-000002000000}"/>
    <cellStyle name="20% - Énfasis1 2 3 2" xfId="9" xr:uid="{00000000-0005-0000-0000-000003000000}"/>
    <cellStyle name="20% - Énfasis1 2 3 2 2" xfId="10" xr:uid="{00000000-0005-0000-0000-000004000000}"/>
    <cellStyle name="20% - Énfasis1 2 3 2 2 2" xfId="11" xr:uid="{00000000-0005-0000-0000-000005000000}"/>
    <cellStyle name="20% - Énfasis1 2 3 2 2 2 2" xfId="12" xr:uid="{00000000-0005-0000-0000-000006000000}"/>
    <cellStyle name="20% - Énfasis1 2 3 2 2 3" xfId="13" xr:uid="{00000000-0005-0000-0000-000007000000}"/>
    <cellStyle name="20% - Énfasis1 2 3 2 3" xfId="14" xr:uid="{00000000-0005-0000-0000-000008000000}"/>
    <cellStyle name="20% - Énfasis1 2 3 2 3 2" xfId="15" xr:uid="{00000000-0005-0000-0000-000009000000}"/>
    <cellStyle name="20% - Énfasis1 2 3 2 4" xfId="16" xr:uid="{00000000-0005-0000-0000-00000A000000}"/>
    <cellStyle name="20% - Énfasis1 2 3 3" xfId="17" xr:uid="{00000000-0005-0000-0000-00000B000000}"/>
    <cellStyle name="20% - Énfasis1 2 3 3 2" xfId="18" xr:uid="{00000000-0005-0000-0000-00000C000000}"/>
    <cellStyle name="20% - Énfasis1 2 3 3 2 2" xfId="19" xr:uid="{00000000-0005-0000-0000-00000D000000}"/>
    <cellStyle name="20% - Énfasis1 2 3 3 3" xfId="20" xr:uid="{00000000-0005-0000-0000-00000E000000}"/>
    <cellStyle name="20% - Énfasis1 2 3 4" xfId="21" xr:uid="{00000000-0005-0000-0000-00000F000000}"/>
    <cellStyle name="20% - Énfasis1 2 3 4 2" xfId="22" xr:uid="{00000000-0005-0000-0000-000010000000}"/>
    <cellStyle name="20% - Énfasis1 2 3 5" xfId="23" xr:uid="{00000000-0005-0000-0000-000011000000}"/>
    <cellStyle name="20% - Énfasis1 2 4" xfId="24" xr:uid="{00000000-0005-0000-0000-000012000000}"/>
    <cellStyle name="20% - Énfasis1 2 4 2" xfId="25" xr:uid="{00000000-0005-0000-0000-000013000000}"/>
    <cellStyle name="20% - Énfasis1 2 4 2 2" xfId="26" xr:uid="{00000000-0005-0000-0000-000014000000}"/>
    <cellStyle name="20% - Énfasis1 2 4 2 2 2" xfId="27" xr:uid="{00000000-0005-0000-0000-000015000000}"/>
    <cellStyle name="20% - Énfasis1 2 4 2 3" xfId="28" xr:uid="{00000000-0005-0000-0000-000016000000}"/>
    <cellStyle name="20% - Énfasis1 2 4 3" xfId="29" xr:uid="{00000000-0005-0000-0000-000017000000}"/>
    <cellStyle name="20% - Énfasis1 2 4 3 2" xfId="30" xr:uid="{00000000-0005-0000-0000-000018000000}"/>
    <cellStyle name="20% - Énfasis1 2 4 4" xfId="31" xr:uid="{00000000-0005-0000-0000-000019000000}"/>
    <cellStyle name="20% - Énfasis1 2 5" xfId="32" xr:uid="{00000000-0005-0000-0000-00001A000000}"/>
    <cellStyle name="20% - Énfasis1 2 5 2" xfId="33" xr:uid="{00000000-0005-0000-0000-00001B000000}"/>
    <cellStyle name="20% - Énfasis1 2 5 2 2" xfId="34" xr:uid="{00000000-0005-0000-0000-00001C000000}"/>
    <cellStyle name="20% - Énfasis1 2 5 3" xfId="35" xr:uid="{00000000-0005-0000-0000-00001D000000}"/>
    <cellStyle name="20% - Énfasis1 2 6" xfId="36" xr:uid="{00000000-0005-0000-0000-00001E000000}"/>
    <cellStyle name="20% - Énfasis1 2 6 2" xfId="37" xr:uid="{00000000-0005-0000-0000-00001F000000}"/>
    <cellStyle name="20% - Énfasis1 2 7" xfId="38" xr:uid="{00000000-0005-0000-0000-000020000000}"/>
    <cellStyle name="20% - Énfasis1 3" xfId="39" xr:uid="{00000000-0005-0000-0000-000021000000}"/>
    <cellStyle name="20% - Énfasis1 4" xfId="40" xr:uid="{00000000-0005-0000-0000-000022000000}"/>
    <cellStyle name="20% - Énfasis1 4 2" xfId="41" xr:uid="{00000000-0005-0000-0000-000023000000}"/>
    <cellStyle name="20% - Énfasis1 4 2 2" xfId="42" xr:uid="{00000000-0005-0000-0000-000024000000}"/>
    <cellStyle name="20% - Énfasis1 4 2 2 2" xfId="43" xr:uid="{00000000-0005-0000-0000-000025000000}"/>
    <cellStyle name="20% - Énfasis1 4 2 2 2 2" xfId="44" xr:uid="{00000000-0005-0000-0000-000026000000}"/>
    <cellStyle name="20% - Énfasis1 4 2 2 2 2 2" xfId="45" xr:uid="{00000000-0005-0000-0000-000027000000}"/>
    <cellStyle name="20% - Énfasis1 4 2 2 2 3" xfId="46" xr:uid="{00000000-0005-0000-0000-000028000000}"/>
    <cellStyle name="20% - Énfasis1 4 2 2 3" xfId="47" xr:uid="{00000000-0005-0000-0000-000029000000}"/>
    <cellStyle name="20% - Énfasis1 4 2 2 3 2" xfId="48" xr:uid="{00000000-0005-0000-0000-00002A000000}"/>
    <cellStyle name="20% - Énfasis1 4 2 2 4" xfId="49" xr:uid="{00000000-0005-0000-0000-00002B000000}"/>
    <cellStyle name="20% - Énfasis1 4 2 3" xfId="50" xr:uid="{00000000-0005-0000-0000-00002C000000}"/>
    <cellStyle name="20% - Énfasis1 4 2 3 2" xfId="51" xr:uid="{00000000-0005-0000-0000-00002D000000}"/>
    <cellStyle name="20% - Énfasis1 4 2 3 2 2" xfId="52" xr:uid="{00000000-0005-0000-0000-00002E000000}"/>
    <cellStyle name="20% - Énfasis1 4 2 3 3" xfId="53" xr:uid="{00000000-0005-0000-0000-00002F000000}"/>
    <cellStyle name="20% - Énfasis1 4 2 4" xfId="54" xr:uid="{00000000-0005-0000-0000-000030000000}"/>
    <cellStyle name="20% - Énfasis1 4 2 4 2" xfId="55" xr:uid="{00000000-0005-0000-0000-000031000000}"/>
    <cellStyle name="20% - Énfasis1 4 2 5" xfId="56" xr:uid="{00000000-0005-0000-0000-000032000000}"/>
    <cellStyle name="20% - Énfasis1 4 3" xfId="57" xr:uid="{00000000-0005-0000-0000-000033000000}"/>
    <cellStyle name="20% - Énfasis1 4 3 2" xfId="58" xr:uid="{00000000-0005-0000-0000-000034000000}"/>
    <cellStyle name="20% - Énfasis1 4 3 2 2" xfId="59" xr:uid="{00000000-0005-0000-0000-000035000000}"/>
    <cellStyle name="20% - Énfasis1 4 3 2 2 2" xfId="60" xr:uid="{00000000-0005-0000-0000-000036000000}"/>
    <cellStyle name="20% - Énfasis1 4 3 2 3" xfId="61" xr:uid="{00000000-0005-0000-0000-000037000000}"/>
    <cellStyle name="20% - Énfasis1 4 3 3" xfId="62" xr:uid="{00000000-0005-0000-0000-000038000000}"/>
    <cellStyle name="20% - Énfasis1 4 3 3 2" xfId="63" xr:uid="{00000000-0005-0000-0000-000039000000}"/>
    <cellStyle name="20% - Énfasis1 4 3 4" xfId="64" xr:uid="{00000000-0005-0000-0000-00003A000000}"/>
    <cellStyle name="20% - Énfasis1 4 4" xfId="65" xr:uid="{00000000-0005-0000-0000-00003B000000}"/>
    <cellStyle name="20% - Énfasis1 4 4 2" xfId="66" xr:uid="{00000000-0005-0000-0000-00003C000000}"/>
    <cellStyle name="20% - Énfasis1 4 4 2 2" xfId="67" xr:uid="{00000000-0005-0000-0000-00003D000000}"/>
    <cellStyle name="20% - Énfasis1 4 4 3" xfId="68" xr:uid="{00000000-0005-0000-0000-00003E000000}"/>
    <cellStyle name="20% - Énfasis1 4 5" xfId="69" xr:uid="{00000000-0005-0000-0000-00003F000000}"/>
    <cellStyle name="20% - Énfasis1 4 5 2" xfId="70" xr:uid="{00000000-0005-0000-0000-000040000000}"/>
    <cellStyle name="20% - Énfasis1 4 6" xfId="71" xr:uid="{00000000-0005-0000-0000-000041000000}"/>
    <cellStyle name="20% - Énfasis1 5" xfId="72" xr:uid="{00000000-0005-0000-0000-000042000000}"/>
    <cellStyle name="20% - Énfasis1 6" xfId="73" xr:uid="{00000000-0005-0000-0000-000043000000}"/>
    <cellStyle name="20% - Énfasis1 7" xfId="74" xr:uid="{00000000-0005-0000-0000-000044000000}"/>
    <cellStyle name="20% - Énfasis1 8" xfId="1372" xr:uid="{87B159AE-83E4-4759-BEAB-D60D8D57B61E}"/>
    <cellStyle name="20% - Énfasis2" xfId="1344" builtinId="34" customBuiltin="1"/>
    <cellStyle name="20% - Énfasis2 2" xfId="75" xr:uid="{00000000-0005-0000-0000-000045000000}"/>
    <cellStyle name="20% - Énfasis2 2 2" xfId="76" xr:uid="{00000000-0005-0000-0000-000046000000}"/>
    <cellStyle name="20% - Énfasis2 2 3" xfId="77" xr:uid="{00000000-0005-0000-0000-000047000000}"/>
    <cellStyle name="20% - Énfasis2 2 3 2" xfId="78" xr:uid="{00000000-0005-0000-0000-000048000000}"/>
    <cellStyle name="20% - Énfasis2 2 3 2 2" xfId="79" xr:uid="{00000000-0005-0000-0000-000049000000}"/>
    <cellStyle name="20% - Énfasis2 2 3 2 2 2" xfId="80" xr:uid="{00000000-0005-0000-0000-00004A000000}"/>
    <cellStyle name="20% - Énfasis2 2 3 2 2 2 2" xfId="81" xr:uid="{00000000-0005-0000-0000-00004B000000}"/>
    <cellStyle name="20% - Énfasis2 2 3 2 2 3" xfId="82" xr:uid="{00000000-0005-0000-0000-00004C000000}"/>
    <cellStyle name="20% - Énfasis2 2 3 2 3" xfId="83" xr:uid="{00000000-0005-0000-0000-00004D000000}"/>
    <cellStyle name="20% - Énfasis2 2 3 2 3 2" xfId="84" xr:uid="{00000000-0005-0000-0000-00004E000000}"/>
    <cellStyle name="20% - Énfasis2 2 3 2 4" xfId="85" xr:uid="{00000000-0005-0000-0000-00004F000000}"/>
    <cellStyle name="20% - Énfasis2 2 3 3" xfId="86" xr:uid="{00000000-0005-0000-0000-000050000000}"/>
    <cellStyle name="20% - Énfasis2 2 3 3 2" xfId="87" xr:uid="{00000000-0005-0000-0000-000051000000}"/>
    <cellStyle name="20% - Énfasis2 2 3 3 2 2" xfId="88" xr:uid="{00000000-0005-0000-0000-000052000000}"/>
    <cellStyle name="20% - Énfasis2 2 3 3 3" xfId="89" xr:uid="{00000000-0005-0000-0000-000053000000}"/>
    <cellStyle name="20% - Énfasis2 2 3 4" xfId="90" xr:uid="{00000000-0005-0000-0000-000054000000}"/>
    <cellStyle name="20% - Énfasis2 2 3 4 2" xfId="91" xr:uid="{00000000-0005-0000-0000-000055000000}"/>
    <cellStyle name="20% - Énfasis2 2 3 5" xfId="92" xr:uid="{00000000-0005-0000-0000-000056000000}"/>
    <cellStyle name="20% - Énfasis2 2 4" xfId="93" xr:uid="{00000000-0005-0000-0000-000057000000}"/>
    <cellStyle name="20% - Énfasis2 2 4 2" xfId="94" xr:uid="{00000000-0005-0000-0000-000058000000}"/>
    <cellStyle name="20% - Énfasis2 2 4 2 2" xfId="95" xr:uid="{00000000-0005-0000-0000-000059000000}"/>
    <cellStyle name="20% - Énfasis2 2 4 2 2 2" xfId="96" xr:uid="{00000000-0005-0000-0000-00005A000000}"/>
    <cellStyle name="20% - Énfasis2 2 4 2 3" xfId="97" xr:uid="{00000000-0005-0000-0000-00005B000000}"/>
    <cellStyle name="20% - Énfasis2 2 4 3" xfId="98" xr:uid="{00000000-0005-0000-0000-00005C000000}"/>
    <cellStyle name="20% - Énfasis2 2 4 3 2" xfId="99" xr:uid="{00000000-0005-0000-0000-00005D000000}"/>
    <cellStyle name="20% - Énfasis2 2 4 4" xfId="100" xr:uid="{00000000-0005-0000-0000-00005E000000}"/>
    <cellStyle name="20% - Énfasis2 2 5" xfId="101" xr:uid="{00000000-0005-0000-0000-00005F000000}"/>
    <cellStyle name="20% - Énfasis2 2 5 2" xfId="102" xr:uid="{00000000-0005-0000-0000-000060000000}"/>
    <cellStyle name="20% - Énfasis2 2 5 2 2" xfId="103" xr:uid="{00000000-0005-0000-0000-000061000000}"/>
    <cellStyle name="20% - Énfasis2 2 5 3" xfId="104" xr:uid="{00000000-0005-0000-0000-000062000000}"/>
    <cellStyle name="20% - Énfasis2 2 6" xfId="105" xr:uid="{00000000-0005-0000-0000-000063000000}"/>
    <cellStyle name="20% - Énfasis2 2 6 2" xfId="106" xr:uid="{00000000-0005-0000-0000-000064000000}"/>
    <cellStyle name="20% - Énfasis2 2 7" xfId="107" xr:uid="{00000000-0005-0000-0000-000065000000}"/>
    <cellStyle name="20% - Énfasis2 3" xfId="108" xr:uid="{00000000-0005-0000-0000-000066000000}"/>
    <cellStyle name="20% - Énfasis2 4" xfId="109" xr:uid="{00000000-0005-0000-0000-000067000000}"/>
    <cellStyle name="20% - Énfasis2 4 2" xfId="110" xr:uid="{00000000-0005-0000-0000-000068000000}"/>
    <cellStyle name="20% - Énfasis2 4 2 2" xfId="111" xr:uid="{00000000-0005-0000-0000-000069000000}"/>
    <cellStyle name="20% - Énfasis2 4 2 2 2" xfId="112" xr:uid="{00000000-0005-0000-0000-00006A000000}"/>
    <cellStyle name="20% - Énfasis2 4 2 2 2 2" xfId="113" xr:uid="{00000000-0005-0000-0000-00006B000000}"/>
    <cellStyle name="20% - Énfasis2 4 2 2 2 2 2" xfId="114" xr:uid="{00000000-0005-0000-0000-00006C000000}"/>
    <cellStyle name="20% - Énfasis2 4 2 2 2 3" xfId="115" xr:uid="{00000000-0005-0000-0000-00006D000000}"/>
    <cellStyle name="20% - Énfasis2 4 2 2 3" xfId="116" xr:uid="{00000000-0005-0000-0000-00006E000000}"/>
    <cellStyle name="20% - Énfasis2 4 2 2 3 2" xfId="117" xr:uid="{00000000-0005-0000-0000-00006F000000}"/>
    <cellStyle name="20% - Énfasis2 4 2 2 4" xfId="118" xr:uid="{00000000-0005-0000-0000-000070000000}"/>
    <cellStyle name="20% - Énfasis2 4 2 3" xfId="119" xr:uid="{00000000-0005-0000-0000-000071000000}"/>
    <cellStyle name="20% - Énfasis2 4 2 3 2" xfId="120" xr:uid="{00000000-0005-0000-0000-000072000000}"/>
    <cellStyle name="20% - Énfasis2 4 2 3 2 2" xfId="121" xr:uid="{00000000-0005-0000-0000-000073000000}"/>
    <cellStyle name="20% - Énfasis2 4 2 3 3" xfId="122" xr:uid="{00000000-0005-0000-0000-000074000000}"/>
    <cellStyle name="20% - Énfasis2 4 2 4" xfId="123" xr:uid="{00000000-0005-0000-0000-000075000000}"/>
    <cellStyle name="20% - Énfasis2 4 2 4 2" xfId="124" xr:uid="{00000000-0005-0000-0000-000076000000}"/>
    <cellStyle name="20% - Énfasis2 4 2 5" xfId="125" xr:uid="{00000000-0005-0000-0000-000077000000}"/>
    <cellStyle name="20% - Énfasis2 4 3" xfId="126" xr:uid="{00000000-0005-0000-0000-000078000000}"/>
    <cellStyle name="20% - Énfasis2 4 3 2" xfId="127" xr:uid="{00000000-0005-0000-0000-000079000000}"/>
    <cellStyle name="20% - Énfasis2 4 3 2 2" xfId="128" xr:uid="{00000000-0005-0000-0000-00007A000000}"/>
    <cellStyle name="20% - Énfasis2 4 3 2 2 2" xfId="129" xr:uid="{00000000-0005-0000-0000-00007B000000}"/>
    <cellStyle name="20% - Énfasis2 4 3 2 3" xfId="130" xr:uid="{00000000-0005-0000-0000-00007C000000}"/>
    <cellStyle name="20% - Énfasis2 4 3 3" xfId="131" xr:uid="{00000000-0005-0000-0000-00007D000000}"/>
    <cellStyle name="20% - Énfasis2 4 3 3 2" xfId="132" xr:uid="{00000000-0005-0000-0000-00007E000000}"/>
    <cellStyle name="20% - Énfasis2 4 3 4" xfId="133" xr:uid="{00000000-0005-0000-0000-00007F000000}"/>
    <cellStyle name="20% - Énfasis2 4 4" xfId="134" xr:uid="{00000000-0005-0000-0000-000080000000}"/>
    <cellStyle name="20% - Énfasis2 4 4 2" xfId="135" xr:uid="{00000000-0005-0000-0000-000081000000}"/>
    <cellStyle name="20% - Énfasis2 4 4 2 2" xfId="136" xr:uid="{00000000-0005-0000-0000-000082000000}"/>
    <cellStyle name="20% - Énfasis2 4 4 3" xfId="137" xr:uid="{00000000-0005-0000-0000-000083000000}"/>
    <cellStyle name="20% - Énfasis2 4 5" xfId="138" xr:uid="{00000000-0005-0000-0000-000084000000}"/>
    <cellStyle name="20% - Énfasis2 4 5 2" xfId="139" xr:uid="{00000000-0005-0000-0000-000085000000}"/>
    <cellStyle name="20% - Énfasis2 4 6" xfId="140" xr:uid="{00000000-0005-0000-0000-000086000000}"/>
    <cellStyle name="20% - Énfasis2 5" xfId="141" xr:uid="{00000000-0005-0000-0000-000087000000}"/>
    <cellStyle name="20% - Énfasis2 6" xfId="142" xr:uid="{00000000-0005-0000-0000-000088000000}"/>
    <cellStyle name="20% - Énfasis2 7" xfId="143" xr:uid="{00000000-0005-0000-0000-000089000000}"/>
    <cellStyle name="20% - Énfasis2 8" xfId="1373" xr:uid="{110FAE7A-BBDC-4F64-8D41-49397B66D530}"/>
    <cellStyle name="20% - Énfasis3" xfId="1347" builtinId="38" customBuiltin="1"/>
    <cellStyle name="20% - Énfasis3 2" xfId="144" xr:uid="{00000000-0005-0000-0000-00008A000000}"/>
    <cellStyle name="20% - Énfasis3 2 2" xfId="145" xr:uid="{00000000-0005-0000-0000-00008B000000}"/>
    <cellStyle name="20% - Énfasis3 2 3" xfId="146" xr:uid="{00000000-0005-0000-0000-00008C000000}"/>
    <cellStyle name="20% - Énfasis3 2 3 2" xfId="147" xr:uid="{00000000-0005-0000-0000-00008D000000}"/>
    <cellStyle name="20% - Énfasis3 2 3 2 2" xfId="148" xr:uid="{00000000-0005-0000-0000-00008E000000}"/>
    <cellStyle name="20% - Énfasis3 2 3 2 2 2" xfId="149" xr:uid="{00000000-0005-0000-0000-00008F000000}"/>
    <cellStyle name="20% - Énfasis3 2 3 2 2 2 2" xfId="150" xr:uid="{00000000-0005-0000-0000-000090000000}"/>
    <cellStyle name="20% - Énfasis3 2 3 2 2 3" xfId="151" xr:uid="{00000000-0005-0000-0000-000091000000}"/>
    <cellStyle name="20% - Énfasis3 2 3 2 3" xfId="152" xr:uid="{00000000-0005-0000-0000-000092000000}"/>
    <cellStyle name="20% - Énfasis3 2 3 2 3 2" xfId="153" xr:uid="{00000000-0005-0000-0000-000093000000}"/>
    <cellStyle name="20% - Énfasis3 2 3 2 4" xfId="154" xr:uid="{00000000-0005-0000-0000-000094000000}"/>
    <cellStyle name="20% - Énfasis3 2 3 3" xfId="155" xr:uid="{00000000-0005-0000-0000-000095000000}"/>
    <cellStyle name="20% - Énfasis3 2 3 3 2" xfId="156" xr:uid="{00000000-0005-0000-0000-000096000000}"/>
    <cellStyle name="20% - Énfasis3 2 3 3 2 2" xfId="157" xr:uid="{00000000-0005-0000-0000-000097000000}"/>
    <cellStyle name="20% - Énfasis3 2 3 3 3" xfId="158" xr:uid="{00000000-0005-0000-0000-000098000000}"/>
    <cellStyle name="20% - Énfasis3 2 3 4" xfId="159" xr:uid="{00000000-0005-0000-0000-000099000000}"/>
    <cellStyle name="20% - Énfasis3 2 3 4 2" xfId="160" xr:uid="{00000000-0005-0000-0000-00009A000000}"/>
    <cellStyle name="20% - Énfasis3 2 3 5" xfId="161" xr:uid="{00000000-0005-0000-0000-00009B000000}"/>
    <cellStyle name="20% - Énfasis3 2 4" xfId="162" xr:uid="{00000000-0005-0000-0000-00009C000000}"/>
    <cellStyle name="20% - Énfasis3 2 4 2" xfId="163" xr:uid="{00000000-0005-0000-0000-00009D000000}"/>
    <cellStyle name="20% - Énfasis3 2 4 2 2" xfId="164" xr:uid="{00000000-0005-0000-0000-00009E000000}"/>
    <cellStyle name="20% - Énfasis3 2 4 2 2 2" xfId="165" xr:uid="{00000000-0005-0000-0000-00009F000000}"/>
    <cellStyle name="20% - Énfasis3 2 4 2 3" xfId="166" xr:uid="{00000000-0005-0000-0000-0000A0000000}"/>
    <cellStyle name="20% - Énfasis3 2 4 3" xfId="167" xr:uid="{00000000-0005-0000-0000-0000A1000000}"/>
    <cellStyle name="20% - Énfasis3 2 4 3 2" xfId="168" xr:uid="{00000000-0005-0000-0000-0000A2000000}"/>
    <cellStyle name="20% - Énfasis3 2 4 4" xfId="169" xr:uid="{00000000-0005-0000-0000-0000A3000000}"/>
    <cellStyle name="20% - Énfasis3 2 5" xfId="170" xr:uid="{00000000-0005-0000-0000-0000A4000000}"/>
    <cellStyle name="20% - Énfasis3 2 5 2" xfId="171" xr:uid="{00000000-0005-0000-0000-0000A5000000}"/>
    <cellStyle name="20% - Énfasis3 2 5 2 2" xfId="172" xr:uid="{00000000-0005-0000-0000-0000A6000000}"/>
    <cellStyle name="20% - Énfasis3 2 5 3" xfId="173" xr:uid="{00000000-0005-0000-0000-0000A7000000}"/>
    <cellStyle name="20% - Énfasis3 2 6" xfId="174" xr:uid="{00000000-0005-0000-0000-0000A8000000}"/>
    <cellStyle name="20% - Énfasis3 2 6 2" xfId="175" xr:uid="{00000000-0005-0000-0000-0000A9000000}"/>
    <cellStyle name="20% - Énfasis3 2 7" xfId="176" xr:uid="{00000000-0005-0000-0000-0000AA000000}"/>
    <cellStyle name="20% - Énfasis3 3" xfId="177" xr:uid="{00000000-0005-0000-0000-0000AB000000}"/>
    <cellStyle name="20% - Énfasis3 4" xfId="178" xr:uid="{00000000-0005-0000-0000-0000AC000000}"/>
    <cellStyle name="20% - Énfasis3 4 2" xfId="179" xr:uid="{00000000-0005-0000-0000-0000AD000000}"/>
    <cellStyle name="20% - Énfasis3 4 2 2" xfId="180" xr:uid="{00000000-0005-0000-0000-0000AE000000}"/>
    <cellStyle name="20% - Énfasis3 4 2 2 2" xfId="181" xr:uid="{00000000-0005-0000-0000-0000AF000000}"/>
    <cellStyle name="20% - Énfasis3 4 2 2 2 2" xfId="182" xr:uid="{00000000-0005-0000-0000-0000B0000000}"/>
    <cellStyle name="20% - Énfasis3 4 2 2 2 2 2" xfId="183" xr:uid="{00000000-0005-0000-0000-0000B1000000}"/>
    <cellStyle name="20% - Énfasis3 4 2 2 2 3" xfId="184" xr:uid="{00000000-0005-0000-0000-0000B2000000}"/>
    <cellStyle name="20% - Énfasis3 4 2 2 3" xfId="185" xr:uid="{00000000-0005-0000-0000-0000B3000000}"/>
    <cellStyle name="20% - Énfasis3 4 2 2 3 2" xfId="186" xr:uid="{00000000-0005-0000-0000-0000B4000000}"/>
    <cellStyle name="20% - Énfasis3 4 2 2 4" xfId="187" xr:uid="{00000000-0005-0000-0000-0000B5000000}"/>
    <cellStyle name="20% - Énfasis3 4 2 3" xfId="188" xr:uid="{00000000-0005-0000-0000-0000B6000000}"/>
    <cellStyle name="20% - Énfasis3 4 2 3 2" xfId="189" xr:uid="{00000000-0005-0000-0000-0000B7000000}"/>
    <cellStyle name="20% - Énfasis3 4 2 3 2 2" xfId="190" xr:uid="{00000000-0005-0000-0000-0000B8000000}"/>
    <cellStyle name="20% - Énfasis3 4 2 3 3" xfId="191" xr:uid="{00000000-0005-0000-0000-0000B9000000}"/>
    <cellStyle name="20% - Énfasis3 4 2 4" xfId="192" xr:uid="{00000000-0005-0000-0000-0000BA000000}"/>
    <cellStyle name="20% - Énfasis3 4 2 4 2" xfId="193" xr:uid="{00000000-0005-0000-0000-0000BB000000}"/>
    <cellStyle name="20% - Énfasis3 4 2 5" xfId="194" xr:uid="{00000000-0005-0000-0000-0000BC000000}"/>
    <cellStyle name="20% - Énfasis3 4 3" xfId="195" xr:uid="{00000000-0005-0000-0000-0000BD000000}"/>
    <cellStyle name="20% - Énfasis3 4 3 2" xfId="196" xr:uid="{00000000-0005-0000-0000-0000BE000000}"/>
    <cellStyle name="20% - Énfasis3 4 3 2 2" xfId="197" xr:uid="{00000000-0005-0000-0000-0000BF000000}"/>
    <cellStyle name="20% - Énfasis3 4 3 2 2 2" xfId="198" xr:uid="{00000000-0005-0000-0000-0000C0000000}"/>
    <cellStyle name="20% - Énfasis3 4 3 2 3" xfId="199" xr:uid="{00000000-0005-0000-0000-0000C1000000}"/>
    <cellStyle name="20% - Énfasis3 4 3 3" xfId="200" xr:uid="{00000000-0005-0000-0000-0000C2000000}"/>
    <cellStyle name="20% - Énfasis3 4 3 3 2" xfId="201" xr:uid="{00000000-0005-0000-0000-0000C3000000}"/>
    <cellStyle name="20% - Énfasis3 4 3 4" xfId="202" xr:uid="{00000000-0005-0000-0000-0000C4000000}"/>
    <cellStyle name="20% - Énfasis3 4 4" xfId="203" xr:uid="{00000000-0005-0000-0000-0000C5000000}"/>
    <cellStyle name="20% - Énfasis3 4 4 2" xfId="204" xr:uid="{00000000-0005-0000-0000-0000C6000000}"/>
    <cellStyle name="20% - Énfasis3 4 4 2 2" xfId="205" xr:uid="{00000000-0005-0000-0000-0000C7000000}"/>
    <cellStyle name="20% - Énfasis3 4 4 3" xfId="206" xr:uid="{00000000-0005-0000-0000-0000C8000000}"/>
    <cellStyle name="20% - Énfasis3 4 5" xfId="207" xr:uid="{00000000-0005-0000-0000-0000C9000000}"/>
    <cellStyle name="20% - Énfasis3 4 5 2" xfId="208" xr:uid="{00000000-0005-0000-0000-0000CA000000}"/>
    <cellStyle name="20% - Énfasis3 4 6" xfId="209" xr:uid="{00000000-0005-0000-0000-0000CB000000}"/>
    <cellStyle name="20% - Énfasis3 5" xfId="210" xr:uid="{00000000-0005-0000-0000-0000CC000000}"/>
    <cellStyle name="20% - Énfasis3 6" xfId="211" xr:uid="{00000000-0005-0000-0000-0000CD000000}"/>
    <cellStyle name="20% - Énfasis3 7" xfId="212" xr:uid="{00000000-0005-0000-0000-0000CE000000}"/>
    <cellStyle name="20% - Énfasis3 8" xfId="1374" xr:uid="{D6BB5CA6-30BF-46CD-8D60-B1974F280132}"/>
    <cellStyle name="20% - Énfasis4" xfId="1350" builtinId="42" customBuiltin="1"/>
    <cellStyle name="20% - Énfasis4 2" xfId="213" xr:uid="{00000000-0005-0000-0000-0000CF000000}"/>
    <cellStyle name="20% - Énfasis4 2 2" xfId="214" xr:uid="{00000000-0005-0000-0000-0000D0000000}"/>
    <cellStyle name="20% - Énfasis4 2 3" xfId="215" xr:uid="{00000000-0005-0000-0000-0000D1000000}"/>
    <cellStyle name="20% - Énfasis4 2 3 2" xfId="216" xr:uid="{00000000-0005-0000-0000-0000D2000000}"/>
    <cellStyle name="20% - Énfasis4 2 3 2 2" xfId="217" xr:uid="{00000000-0005-0000-0000-0000D3000000}"/>
    <cellStyle name="20% - Énfasis4 2 3 2 2 2" xfId="218" xr:uid="{00000000-0005-0000-0000-0000D4000000}"/>
    <cellStyle name="20% - Énfasis4 2 3 2 2 2 2" xfId="219" xr:uid="{00000000-0005-0000-0000-0000D5000000}"/>
    <cellStyle name="20% - Énfasis4 2 3 2 2 3" xfId="220" xr:uid="{00000000-0005-0000-0000-0000D6000000}"/>
    <cellStyle name="20% - Énfasis4 2 3 2 3" xfId="221" xr:uid="{00000000-0005-0000-0000-0000D7000000}"/>
    <cellStyle name="20% - Énfasis4 2 3 2 3 2" xfId="222" xr:uid="{00000000-0005-0000-0000-0000D8000000}"/>
    <cellStyle name="20% - Énfasis4 2 3 2 4" xfId="223" xr:uid="{00000000-0005-0000-0000-0000D9000000}"/>
    <cellStyle name="20% - Énfasis4 2 3 3" xfId="224" xr:uid="{00000000-0005-0000-0000-0000DA000000}"/>
    <cellStyle name="20% - Énfasis4 2 3 3 2" xfId="225" xr:uid="{00000000-0005-0000-0000-0000DB000000}"/>
    <cellStyle name="20% - Énfasis4 2 3 3 2 2" xfId="226" xr:uid="{00000000-0005-0000-0000-0000DC000000}"/>
    <cellStyle name="20% - Énfasis4 2 3 3 3" xfId="227" xr:uid="{00000000-0005-0000-0000-0000DD000000}"/>
    <cellStyle name="20% - Énfasis4 2 3 4" xfId="228" xr:uid="{00000000-0005-0000-0000-0000DE000000}"/>
    <cellStyle name="20% - Énfasis4 2 3 4 2" xfId="229" xr:uid="{00000000-0005-0000-0000-0000DF000000}"/>
    <cellStyle name="20% - Énfasis4 2 3 5" xfId="230" xr:uid="{00000000-0005-0000-0000-0000E0000000}"/>
    <cellStyle name="20% - Énfasis4 2 4" xfId="231" xr:uid="{00000000-0005-0000-0000-0000E1000000}"/>
    <cellStyle name="20% - Énfasis4 2 4 2" xfId="232" xr:uid="{00000000-0005-0000-0000-0000E2000000}"/>
    <cellStyle name="20% - Énfasis4 2 4 2 2" xfId="233" xr:uid="{00000000-0005-0000-0000-0000E3000000}"/>
    <cellStyle name="20% - Énfasis4 2 4 2 2 2" xfId="234" xr:uid="{00000000-0005-0000-0000-0000E4000000}"/>
    <cellStyle name="20% - Énfasis4 2 4 2 3" xfId="235" xr:uid="{00000000-0005-0000-0000-0000E5000000}"/>
    <cellStyle name="20% - Énfasis4 2 4 3" xfId="236" xr:uid="{00000000-0005-0000-0000-0000E6000000}"/>
    <cellStyle name="20% - Énfasis4 2 4 3 2" xfId="237" xr:uid="{00000000-0005-0000-0000-0000E7000000}"/>
    <cellStyle name="20% - Énfasis4 2 4 4" xfId="238" xr:uid="{00000000-0005-0000-0000-0000E8000000}"/>
    <cellStyle name="20% - Énfasis4 2 5" xfId="239" xr:uid="{00000000-0005-0000-0000-0000E9000000}"/>
    <cellStyle name="20% - Énfasis4 2 5 2" xfId="240" xr:uid="{00000000-0005-0000-0000-0000EA000000}"/>
    <cellStyle name="20% - Énfasis4 2 5 2 2" xfId="241" xr:uid="{00000000-0005-0000-0000-0000EB000000}"/>
    <cellStyle name="20% - Énfasis4 2 5 3" xfId="242" xr:uid="{00000000-0005-0000-0000-0000EC000000}"/>
    <cellStyle name="20% - Énfasis4 2 6" xfId="243" xr:uid="{00000000-0005-0000-0000-0000ED000000}"/>
    <cellStyle name="20% - Énfasis4 2 6 2" xfId="244" xr:uid="{00000000-0005-0000-0000-0000EE000000}"/>
    <cellStyle name="20% - Énfasis4 2 7" xfId="245" xr:uid="{00000000-0005-0000-0000-0000EF000000}"/>
    <cellStyle name="20% - Énfasis4 3" xfId="246" xr:uid="{00000000-0005-0000-0000-0000F0000000}"/>
    <cellStyle name="20% - Énfasis4 4" xfId="247" xr:uid="{00000000-0005-0000-0000-0000F1000000}"/>
    <cellStyle name="20% - Énfasis4 4 2" xfId="248" xr:uid="{00000000-0005-0000-0000-0000F2000000}"/>
    <cellStyle name="20% - Énfasis4 4 2 2" xfId="249" xr:uid="{00000000-0005-0000-0000-0000F3000000}"/>
    <cellStyle name="20% - Énfasis4 4 2 2 2" xfId="250" xr:uid="{00000000-0005-0000-0000-0000F4000000}"/>
    <cellStyle name="20% - Énfasis4 4 2 2 2 2" xfId="251" xr:uid="{00000000-0005-0000-0000-0000F5000000}"/>
    <cellStyle name="20% - Énfasis4 4 2 2 2 2 2" xfId="252" xr:uid="{00000000-0005-0000-0000-0000F6000000}"/>
    <cellStyle name="20% - Énfasis4 4 2 2 2 3" xfId="253" xr:uid="{00000000-0005-0000-0000-0000F7000000}"/>
    <cellStyle name="20% - Énfasis4 4 2 2 3" xfId="254" xr:uid="{00000000-0005-0000-0000-0000F8000000}"/>
    <cellStyle name="20% - Énfasis4 4 2 2 3 2" xfId="255" xr:uid="{00000000-0005-0000-0000-0000F9000000}"/>
    <cellStyle name="20% - Énfasis4 4 2 2 4" xfId="256" xr:uid="{00000000-0005-0000-0000-0000FA000000}"/>
    <cellStyle name="20% - Énfasis4 4 2 3" xfId="257" xr:uid="{00000000-0005-0000-0000-0000FB000000}"/>
    <cellStyle name="20% - Énfasis4 4 2 3 2" xfId="258" xr:uid="{00000000-0005-0000-0000-0000FC000000}"/>
    <cellStyle name="20% - Énfasis4 4 2 3 2 2" xfId="259" xr:uid="{00000000-0005-0000-0000-0000FD000000}"/>
    <cellStyle name="20% - Énfasis4 4 2 3 3" xfId="260" xr:uid="{00000000-0005-0000-0000-0000FE000000}"/>
    <cellStyle name="20% - Énfasis4 4 2 4" xfId="261" xr:uid="{00000000-0005-0000-0000-0000FF000000}"/>
    <cellStyle name="20% - Énfasis4 4 2 4 2" xfId="262" xr:uid="{00000000-0005-0000-0000-000000010000}"/>
    <cellStyle name="20% - Énfasis4 4 2 5" xfId="263" xr:uid="{00000000-0005-0000-0000-000001010000}"/>
    <cellStyle name="20% - Énfasis4 4 3" xfId="264" xr:uid="{00000000-0005-0000-0000-000002010000}"/>
    <cellStyle name="20% - Énfasis4 4 3 2" xfId="265" xr:uid="{00000000-0005-0000-0000-000003010000}"/>
    <cellStyle name="20% - Énfasis4 4 3 2 2" xfId="266" xr:uid="{00000000-0005-0000-0000-000004010000}"/>
    <cellStyle name="20% - Énfasis4 4 3 2 2 2" xfId="267" xr:uid="{00000000-0005-0000-0000-000005010000}"/>
    <cellStyle name="20% - Énfasis4 4 3 2 3" xfId="268" xr:uid="{00000000-0005-0000-0000-000006010000}"/>
    <cellStyle name="20% - Énfasis4 4 3 3" xfId="269" xr:uid="{00000000-0005-0000-0000-000007010000}"/>
    <cellStyle name="20% - Énfasis4 4 3 3 2" xfId="270" xr:uid="{00000000-0005-0000-0000-000008010000}"/>
    <cellStyle name="20% - Énfasis4 4 3 4" xfId="271" xr:uid="{00000000-0005-0000-0000-000009010000}"/>
    <cellStyle name="20% - Énfasis4 4 4" xfId="272" xr:uid="{00000000-0005-0000-0000-00000A010000}"/>
    <cellStyle name="20% - Énfasis4 4 4 2" xfId="273" xr:uid="{00000000-0005-0000-0000-00000B010000}"/>
    <cellStyle name="20% - Énfasis4 4 4 2 2" xfId="274" xr:uid="{00000000-0005-0000-0000-00000C010000}"/>
    <cellStyle name="20% - Énfasis4 4 4 3" xfId="275" xr:uid="{00000000-0005-0000-0000-00000D010000}"/>
    <cellStyle name="20% - Énfasis4 4 5" xfId="276" xr:uid="{00000000-0005-0000-0000-00000E010000}"/>
    <cellStyle name="20% - Énfasis4 4 5 2" xfId="277" xr:uid="{00000000-0005-0000-0000-00000F010000}"/>
    <cellStyle name="20% - Énfasis4 4 6" xfId="278" xr:uid="{00000000-0005-0000-0000-000010010000}"/>
    <cellStyle name="20% - Énfasis4 5" xfId="279" xr:uid="{00000000-0005-0000-0000-000011010000}"/>
    <cellStyle name="20% - Énfasis4 6" xfId="280" xr:uid="{00000000-0005-0000-0000-000012010000}"/>
    <cellStyle name="20% - Énfasis4 7" xfId="281" xr:uid="{00000000-0005-0000-0000-000013010000}"/>
    <cellStyle name="20% - Énfasis4 8" xfId="1375" xr:uid="{C18349B0-AF4F-4A91-A3DD-A821686C3386}"/>
    <cellStyle name="20% - Énfasis5" xfId="1353" builtinId="46" customBuiltin="1"/>
    <cellStyle name="20% - Énfasis5 2" xfId="282" xr:uid="{00000000-0005-0000-0000-000014010000}"/>
    <cellStyle name="20% - Énfasis5 2 2" xfId="283" xr:uid="{00000000-0005-0000-0000-000015010000}"/>
    <cellStyle name="20% - Énfasis5 2 3" xfId="284" xr:uid="{00000000-0005-0000-0000-000016010000}"/>
    <cellStyle name="20% - Énfasis5 2 3 2" xfId="285" xr:uid="{00000000-0005-0000-0000-000017010000}"/>
    <cellStyle name="20% - Énfasis5 2 3 2 2" xfId="286" xr:uid="{00000000-0005-0000-0000-000018010000}"/>
    <cellStyle name="20% - Énfasis5 2 3 2 2 2" xfId="287" xr:uid="{00000000-0005-0000-0000-000019010000}"/>
    <cellStyle name="20% - Énfasis5 2 3 2 2 2 2" xfId="288" xr:uid="{00000000-0005-0000-0000-00001A010000}"/>
    <cellStyle name="20% - Énfasis5 2 3 2 2 3" xfId="289" xr:uid="{00000000-0005-0000-0000-00001B010000}"/>
    <cellStyle name="20% - Énfasis5 2 3 2 3" xfId="290" xr:uid="{00000000-0005-0000-0000-00001C010000}"/>
    <cellStyle name="20% - Énfasis5 2 3 2 3 2" xfId="291" xr:uid="{00000000-0005-0000-0000-00001D010000}"/>
    <cellStyle name="20% - Énfasis5 2 3 2 4" xfId="292" xr:uid="{00000000-0005-0000-0000-00001E010000}"/>
    <cellStyle name="20% - Énfasis5 2 3 3" xfId="293" xr:uid="{00000000-0005-0000-0000-00001F010000}"/>
    <cellStyle name="20% - Énfasis5 2 3 3 2" xfId="294" xr:uid="{00000000-0005-0000-0000-000020010000}"/>
    <cellStyle name="20% - Énfasis5 2 3 3 2 2" xfId="295" xr:uid="{00000000-0005-0000-0000-000021010000}"/>
    <cellStyle name="20% - Énfasis5 2 3 3 3" xfId="296" xr:uid="{00000000-0005-0000-0000-000022010000}"/>
    <cellStyle name="20% - Énfasis5 2 3 4" xfId="297" xr:uid="{00000000-0005-0000-0000-000023010000}"/>
    <cellStyle name="20% - Énfasis5 2 3 4 2" xfId="298" xr:uid="{00000000-0005-0000-0000-000024010000}"/>
    <cellStyle name="20% - Énfasis5 2 3 5" xfId="299" xr:uid="{00000000-0005-0000-0000-000025010000}"/>
    <cellStyle name="20% - Énfasis5 2 4" xfId="300" xr:uid="{00000000-0005-0000-0000-000026010000}"/>
    <cellStyle name="20% - Énfasis5 2 4 2" xfId="301" xr:uid="{00000000-0005-0000-0000-000027010000}"/>
    <cellStyle name="20% - Énfasis5 2 4 2 2" xfId="302" xr:uid="{00000000-0005-0000-0000-000028010000}"/>
    <cellStyle name="20% - Énfasis5 2 4 2 2 2" xfId="303" xr:uid="{00000000-0005-0000-0000-000029010000}"/>
    <cellStyle name="20% - Énfasis5 2 4 2 3" xfId="304" xr:uid="{00000000-0005-0000-0000-00002A010000}"/>
    <cellStyle name="20% - Énfasis5 2 4 3" xfId="305" xr:uid="{00000000-0005-0000-0000-00002B010000}"/>
    <cellStyle name="20% - Énfasis5 2 4 3 2" xfId="306" xr:uid="{00000000-0005-0000-0000-00002C010000}"/>
    <cellStyle name="20% - Énfasis5 2 4 4" xfId="307" xr:uid="{00000000-0005-0000-0000-00002D010000}"/>
    <cellStyle name="20% - Énfasis5 2 5" xfId="308" xr:uid="{00000000-0005-0000-0000-00002E010000}"/>
    <cellStyle name="20% - Énfasis5 2 5 2" xfId="309" xr:uid="{00000000-0005-0000-0000-00002F010000}"/>
    <cellStyle name="20% - Énfasis5 2 5 2 2" xfId="310" xr:uid="{00000000-0005-0000-0000-000030010000}"/>
    <cellStyle name="20% - Énfasis5 2 5 3" xfId="311" xr:uid="{00000000-0005-0000-0000-000031010000}"/>
    <cellStyle name="20% - Énfasis5 2 6" xfId="312" xr:uid="{00000000-0005-0000-0000-000032010000}"/>
    <cellStyle name="20% - Énfasis5 2 6 2" xfId="313" xr:uid="{00000000-0005-0000-0000-000033010000}"/>
    <cellStyle name="20% - Énfasis5 2 7" xfId="314" xr:uid="{00000000-0005-0000-0000-000034010000}"/>
    <cellStyle name="20% - Énfasis5 3" xfId="315" xr:uid="{00000000-0005-0000-0000-000035010000}"/>
    <cellStyle name="20% - Énfasis5 4" xfId="316" xr:uid="{00000000-0005-0000-0000-000036010000}"/>
    <cellStyle name="20% - Énfasis5 4 2" xfId="317" xr:uid="{00000000-0005-0000-0000-000037010000}"/>
    <cellStyle name="20% - Énfasis5 4 2 2" xfId="318" xr:uid="{00000000-0005-0000-0000-000038010000}"/>
    <cellStyle name="20% - Énfasis5 4 2 2 2" xfId="319" xr:uid="{00000000-0005-0000-0000-000039010000}"/>
    <cellStyle name="20% - Énfasis5 4 2 2 2 2" xfId="320" xr:uid="{00000000-0005-0000-0000-00003A010000}"/>
    <cellStyle name="20% - Énfasis5 4 2 2 2 2 2" xfId="321" xr:uid="{00000000-0005-0000-0000-00003B010000}"/>
    <cellStyle name="20% - Énfasis5 4 2 2 2 3" xfId="322" xr:uid="{00000000-0005-0000-0000-00003C010000}"/>
    <cellStyle name="20% - Énfasis5 4 2 2 3" xfId="323" xr:uid="{00000000-0005-0000-0000-00003D010000}"/>
    <cellStyle name="20% - Énfasis5 4 2 2 3 2" xfId="324" xr:uid="{00000000-0005-0000-0000-00003E010000}"/>
    <cellStyle name="20% - Énfasis5 4 2 2 4" xfId="325" xr:uid="{00000000-0005-0000-0000-00003F010000}"/>
    <cellStyle name="20% - Énfasis5 4 2 3" xfId="326" xr:uid="{00000000-0005-0000-0000-000040010000}"/>
    <cellStyle name="20% - Énfasis5 4 2 3 2" xfId="327" xr:uid="{00000000-0005-0000-0000-000041010000}"/>
    <cellStyle name="20% - Énfasis5 4 2 3 2 2" xfId="328" xr:uid="{00000000-0005-0000-0000-000042010000}"/>
    <cellStyle name="20% - Énfasis5 4 2 3 3" xfId="329" xr:uid="{00000000-0005-0000-0000-000043010000}"/>
    <cellStyle name="20% - Énfasis5 4 2 4" xfId="330" xr:uid="{00000000-0005-0000-0000-000044010000}"/>
    <cellStyle name="20% - Énfasis5 4 2 4 2" xfId="331" xr:uid="{00000000-0005-0000-0000-000045010000}"/>
    <cellStyle name="20% - Énfasis5 4 2 5" xfId="332" xr:uid="{00000000-0005-0000-0000-000046010000}"/>
    <cellStyle name="20% - Énfasis5 4 3" xfId="333" xr:uid="{00000000-0005-0000-0000-000047010000}"/>
    <cellStyle name="20% - Énfasis5 4 3 2" xfId="334" xr:uid="{00000000-0005-0000-0000-000048010000}"/>
    <cellStyle name="20% - Énfasis5 4 3 2 2" xfId="335" xr:uid="{00000000-0005-0000-0000-000049010000}"/>
    <cellStyle name="20% - Énfasis5 4 3 2 2 2" xfId="336" xr:uid="{00000000-0005-0000-0000-00004A010000}"/>
    <cellStyle name="20% - Énfasis5 4 3 2 3" xfId="337" xr:uid="{00000000-0005-0000-0000-00004B010000}"/>
    <cellStyle name="20% - Énfasis5 4 3 3" xfId="338" xr:uid="{00000000-0005-0000-0000-00004C010000}"/>
    <cellStyle name="20% - Énfasis5 4 3 3 2" xfId="339" xr:uid="{00000000-0005-0000-0000-00004D010000}"/>
    <cellStyle name="20% - Énfasis5 4 3 4" xfId="340" xr:uid="{00000000-0005-0000-0000-00004E010000}"/>
    <cellStyle name="20% - Énfasis5 4 4" xfId="341" xr:uid="{00000000-0005-0000-0000-00004F010000}"/>
    <cellStyle name="20% - Énfasis5 4 4 2" xfId="342" xr:uid="{00000000-0005-0000-0000-000050010000}"/>
    <cellStyle name="20% - Énfasis5 4 4 2 2" xfId="343" xr:uid="{00000000-0005-0000-0000-000051010000}"/>
    <cellStyle name="20% - Énfasis5 4 4 3" xfId="344" xr:uid="{00000000-0005-0000-0000-000052010000}"/>
    <cellStyle name="20% - Énfasis5 4 5" xfId="345" xr:uid="{00000000-0005-0000-0000-000053010000}"/>
    <cellStyle name="20% - Énfasis5 4 5 2" xfId="346" xr:uid="{00000000-0005-0000-0000-000054010000}"/>
    <cellStyle name="20% - Énfasis5 4 6" xfId="347" xr:uid="{00000000-0005-0000-0000-000055010000}"/>
    <cellStyle name="20% - Énfasis5 5" xfId="348" xr:uid="{00000000-0005-0000-0000-000056010000}"/>
    <cellStyle name="20% - Énfasis5 6" xfId="349" xr:uid="{00000000-0005-0000-0000-000057010000}"/>
    <cellStyle name="20% - Énfasis5 7" xfId="350" xr:uid="{00000000-0005-0000-0000-000058010000}"/>
    <cellStyle name="20% - Énfasis5 8" xfId="1376" xr:uid="{05539CB8-E29D-4CF6-AE1E-80DAAF5C1029}"/>
    <cellStyle name="20% - Énfasis6" xfId="1356" builtinId="50" customBuiltin="1"/>
    <cellStyle name="20% - Énfasis6 2" xfId="351" xr:uid="{00000000-0005-0000-0000-000059010000}"/>
    <cellStyle name="20% - Énfasis6 2 2" xfId="352" xr:uid="{00000000-0005-0000-0000-00005A010000}"/>
    <cellStyle name="20% - Énfasis6 2 3" xfId="353" xr:uid="{00000000-0005-0000-0000-00005B010000}"/>
    <cellStyle name="20% - Énfasis6 2 3 2" xfId="354" xr:uid="{00000000-0005-0000-0000-00005C010000}"/>
    <cellStyle name="20% - Énfasis6 2 3 2 2" xfId="355" xr:uid="{00000000-0005-0000-0000-00005D010000}"/>
    <cellStyle name="20% - Énfasis6 2 3 2 2 2" xfId="356" xr:uid="{00000000-0005-0000-0000-00005E010000}"/>
    <cellStyle name="20% - Énfasis6 2 3 2 2 2 2" xfId="357" xr:uid="{00000000-0005-0000-0000-00005F010000}"/>
    <cellStyle name="20% - Énfasis6 2 3 2 2 3" xfId="358" xr:uid="{00000000-0005-0000-0000-000060010000}"/>
    <cellStyle name="20% - Énfasis6 2 3 2 3" xfId="359" xr:uid="{00000000-0005-0000-0000-000061010000}"/>
    <cellStyle name="20% - Énfasis6 2 3 2 3 2" xfId="360" xr:uid="{00000000-0005-0000-0000-000062010000}"/>
    <cellStyle name="20% - Énfasis6 2 3 2 4" xfId="361" xr:uid="{00000000-0005-0000-0000-000063010000}"/>
    <cellStyle name="20% - Énfasis6 2 3 3" xfId="362" xr:uid="{00000000-0005-0000-0000-000064010000}"/>
    <cellStyle name="20% - Énfasis6 2 3 3 2" xfId="363" xr:uid="{00000000-0005-0000-0000-000065010000}"/>
    <cellStyle name="20% - Énfasis6 2 3 3 2 2" xfId="364" xr:uid="{00000000-0005-0000-0000-000066010000}"/>
    <cellStyle name="20% - Énfasis6 2 3 3 3" xfId="365" xr:uid="{00000000-0005-0000-0000-000067010000}"/>
    <cellStyle name="20% - Énfasis6 2 3 4" xfId="366" xr:uid="{00000000-0005-0000-0000-000068010000}"/>
    <cellStyle name="20% - Énfasis6 2 3 4 2" xfId="367" xr:uid="{00000000-0005-0000-0000-000069010000}"/>
    <cellStyle name="20% - Énfasis6 2 3 5" xfId="368" xr:uid="{00000000-0005-0000-0000-00006A010000}"/>
    <cellStyle name="20% - Énfasis6 2 4" xfId="369" xr:uid="{00000000-0005-0000-0000-00006B010000}"/>
    <cellStyle name="20% - Énfasis6 2 4 2" xfId="370" xr:uid="{00000000-0005-0000-0000-00006C010000}"/>
    <cellStyle name="20% - Énfasis6 2 4 2 2" xfId="371" xr:uid="{00000000-0005-0000-0000-00006D010000}"/>
    <cellStyle name="20% - Énfasis6 2 4 2 2 2" xfId="372" xr:uid="{00000000-0005-0000-0000-00006E010000}"/>
    <cellStyle name="20% - Énfasis6 2 4 2 3" xfId="373" xr:uid="{00000000-0005-0000-0000-00006F010000}"/>
    <cellStyle name="20% - Énfasis6 2 4 3" xfId="374" xr:uid="{00000000-0005-0000-0000-000070010000}"/>
    <cellStyle name="20% - Énfasis6 2 4 3 2" xfId="375" xr:uid="{00000000-0005-0000-0000-000071010000}"/>
    <cellStyle name="20% - Énfasis6 2 4 4" xfId="376" xr:uid="{00000000-0005-0000-0000-000072010000}"/>
    <cellStyle name="20% - Énfasis6 2 5" xfId="377" xr:uid="{00000000-0005-0000-0000-000073010000}"/>
    <cellStyle name="20% - Énfasis6 2 5 2" xfId="378" xr:uid="{00000000-0005-0000-0000-000074010000}"/>
    <cellStyle name="20% - Énfasis6 2 5 2 2" xfId="379" xr:uid="{00000000-0005-0000-0000-000075010000}"/>
    <cellStyle name="20% - Énfasis6 2 5 3" xfId="380" xr:uid="{00000000-0005-0000-0000-000076010000}"/>
    <cellStyle name="20% - Énfasis6 2 6" xfId="381" xr:uid="{00000000-0005-0000-0000-000077010000}"/>
    <cellStyle name="20% - Énfasis6 2 6 2" xfId="382" xr:uid="{00000000-0005-0000-0000-000078010000}"/>
    <cellStyle name="20% - Énfasis6 2 7" xfId="383" xr:uid="{00000000-0005-0000-0000-000079010000}"/>
    <cellStyle name="20% - Énfasis6 3" xfId="384" xr:uid="{00000000-0005-0000-0000-00007A010000}"/>
    <cellStyle name="20% - Énfasis6 4" xfId="385" xr:uid="{00000000-0005-0000-0000-00007B010000}"/>
    <cellStyle name="20% - Énfasis6 4 2" xfId="386" xr:uid="{00000000-0005-0000-0000-00007C010000}"/>
    <cellStyle name="20% - Énfasis6 4 2 2" xfId="387" xr:uid="{00000000-0005-0000-0000-00007D010000}"/>
    <cellStyle name="20% - Énfasis6 4 2 2 2" xfId="388" xr:uid="{00000000-0005-0000-0000-00007E010000}"/>
    <cellStyle name="20% - Énfasis6 4 2 2 2 2" xfId="389" xr:uid="{00000000-0005-0000-0000-00007F010000}"/>
    <cellStyle name="20% - Énfasis6 4 2 2 2 2 2" xfId="390" xr:uid="{00000000-0005-0000-0000-000080010000}"/>
    <cellStyle name="20% - Énfasis6 4 2 2 2 3" xfId="391" xr:uid="{00000000-0005-0000-0000-000081010000}"/>
    <cellStyle name="20% - Énfasis6 4 2 2 3" xfId="392" xr:uid="{00000000-0005-0000-0000-000082010000}"/>
    <cellStyle name="20% - Énfasis6 4 2 2 3 2" xfId="393" xr:uid="{00000000-0005-0000-0000-000083010000}"/>
    <cellStyle name="20% - Énfasis6 4 2 2 4" xfId="394" xr:uid="{00000000-0005-0000-0000-000084010000}"/>
    <cellStyle name="20% - Énfasis6 4 2 3" xfId="395" xr:uid="{00000000-0005-0000-0000-000085010000}"/>
    <cellStyle name="20% - Énfasis6 4 2 3 2" xfId="396" xr:uid="{00000000-0005-0000-0000-000086010000}"/>
    <cellStyle name="20% - Énfasis6 4 2 3 2 2" xfId="397" xr:uid="{00000000-0005-0000-0000-000087010000}"/>
    <cellStyle name="20% - Énfasis6 4 2 3 3" xfId="398" xr:uid="{00000000-0005-0000-0000-000088010000}"/>
    <cellStyle name="20% - Énfasis6 4 2 4" xfId="399" xr:uid="{00000000-0005-0000-0000-000089010000}"/>
    <cellStyle name="20% - Énfasis6 4 2 4 2" xfId="400" xr:uid="{00000000-0005-0000-0000-00008A010000}"/>
    <cellStyle name="20% - Énfasis6 4 2 5" xfId="401" xr:uid="{00000000-0005-0000-0000-00008B010000}"/>
    <cellStyle name="20% - Énfasis6 4 3" xfId="402" xr:uid="{00000000-0005-0000-0000-00008C010000}"/>
    <cellStyle name="20% - Énfasis6 4 3 2" xfId="403" xr:uid="{00000000-0005-0000-0000-00008D010000}"/>
    <cellStyle name="20% - Énfasis6 4 3 2 2" xfId="404" xr:uid="{00000000-0005-0000-0000-00008E010000}"/>
    <cellStyle name="20% - Énfasis6 4 3 2 2 2" xfId="405" xr:uid="{00000000-0005-0000-0000-00008F010000}"/>
    <cellStyle name="20% - Énfasis6 4 3 2 3" xfId="406" xr:uid="{00000000-0005-0000-0000-000090010000}"/>
    <cellStyle name="20% - Énfasis6 4 3 3" xfId="407" xr:uid="{00000000-0005-0000-0000-000091010000}"/>
    <cellStyle name="20% - Énfasis6 4 3 3 2" xfId="408" xr:uid="{00000000-0005-0000-0000-000092010000}"/>
    <cellStyle name="20% - Énfasis6 4 3 4" xfId="409" xr:uid="{00000000-0005-0000-0000-000093010000}"/>
    <cellStyle name="20% - Énfasis6 4 4" xfId="410" xr:uid="{00000000-0005-0000-0000-000094010000}"/>
    <cellStyle name="20% - Énfasis6 4 4 2" xfId="411" xr:uid="{00000000-0005-0000-0000-000095010000}"/>
    <cellStyle name="20% - Énfasis6 4 4 2 2" xfId="412" xr:uid="{00000000-0005-0000-0000-000096010000}"/>
    <cellStyle name="20% - Énfasis6 4 4 3" xfId="413" xr:uid="{00000000-0005-0000-0000-000097010000}"/>
    <cellStyle name="20% - Énfasis6 4 5" xfId="414" xr:uid="{00000000-0005-0000-0000-000098010000}"/>
    <cellStyle name="20% - Énfasis6 4 5 2" xfId="415" xr:uid="{00000000-0005-0000-0000-000099010000}"/>
    <cellStyle name="20% - Énfasis6 4 6" xfId="416" xr:uid="{00000000-0005-0000-0000-00009A010000}"/>
    <cellStyle name="20% - Énfasis6 5" xfId="417" xr:uid="{00000000-0005-0000-0000-00009B010000}"/>
    <cellStyle name="20% - Énfasis6 6" xfId="418" xr:uid="{00000000-0005-0000-0000-00009C010000}"/>
    <cellStyle name="20% - Énfasis6 7" xfId="419" xr:uid="{00000000-0005-0000-0000-00009D010000}"/>
    <cellStyle name="20% - Énfasis6 8" xfId="1377" xr:uid="{5AD4C3E1-66C1-460B-8D46-ABDECC22963F}"/>
    <cellStyle name="40% - Énfasis1" xfId="1342" builtinId="31" customBuiltin="1"/>
    <cellStyle name="40% - Énfasis1 2" xfId="420" xr:uid="{00000000-0005-0000-0000-00009E010000}"/>
    <cellStyle name="40% - Énfasis1 2 2" xfId="421" xr:uid="{00000000-0005-0000-0000-00009F010000}"/>
    <cellStyle name="40% - Énfasis1 2 3" xfId="422" xr:uid="{00000000-0005-0000-0000-0000A0010000}"/>
    <cellStyle name="40% - Énfasis1 2 3 2" xfId="423" xr:uid="{00000000-0005-0000-0000-0000A1010000}"/>
    <cellStyle name="40% - Énfasis1 2 3 2 2" xfId="424" xr:uid="{00000000-0005-0000-0000-0000A2010000}"/>
    <cellStyle name="40% - Énfasis1 2 3 2 2 2" xfId="425" xr:uid="{00000000-0005-0000-0000-0000A3010000}"/>
    <cellStyle name="40% - Énfasis1 2 3 2 2 2 2" xfId="426" xr:uid="{00000000-0005-0000-0000-0000A4010000}"/>
    <cellStyle name="40% - Énfasis1 2 3 2 2 3" xfId="427" xr:uid="{00000000-0005-0000-0000-0000A5010000}"/>
    <cellStyle name="40% - Énfasis1 2 3 2 3" xfId="428" xr:uid="{00000000-0005-0000-0000-0000A6010000}"/>
    <cellStyle name="40% - Énfasis1 2 3 2 3 2" xfId="429" xr:uid="{00000000-0005-0000-0000-0000A7010000}"/>
    <cellStyle name="40% - Énfasis1 2 3 2 4" xfId="430" xr:uid="{00000000-0005-0000-0000-0000A8010000}"/>
    <cellStyle name="40% - Énfasis1 2 3 3" xfId="431" xr:uid="{00000000-0005-0000-0000-0000A9010000}"/>
    <cellStyle name="40% - Énfasis1 2 3 3 2" xfId="432" xr:uid="{00000000-0005-0000-0000-0000AA010000}"/>
    <cellStyle name="40% - Énfasis1 2 3 3 2 2" xfId="433" xr:uid="{00000000-0005-0000-0000-0000AB010000}"/>
    <cellStyle name="40% - Énfasis1 2 3 3 3" xfId="434" xr:uid="{00000000-0005-0000-0000-0000AC010000}"/>
    <cellStyle name="40% - Énfasis1 2 3 4" xfId="435" xr:uid="{00000000-0005-0000-0000-0000AD010000}"/>
    <cellStyle name="40% - Énfasis1 2 3 4 2" xfId="436" xr:uid="{00000000-0005-0000-0000-0000AE010000}"/>
    <cellStyle name="40% - Énfasis1 2 3 5" xfId="437" xr:uid="{00000000-0005-0000-0000-0000AF010000}"/>
    <cellStyle name="40% - Énfasis1 2 4" xfId="438" xr:uid="{00000000-0005-0000-0000-0000B0010000}"/>
    <cellStyle name="40% - Énfasis1 2 4 2" xfId="439" xr:uid="{00000000-0005-0000-0000-0000B1010000}"/>
    <cellStyle name="40% - Énfasis1 2 4 2 2" xfId="440" xr:uid="{00000000-0005-0000-0000-0000B2010000}"/>
    <cellStyle name="40% - Énfasis1 2 4 2 2 2" xfId="441" xr:uid="{00000000-0005-0000-0000-0000B3010000}"/>
    <cellStyle name="40% - Énfasis1 2 4 2 3" xfId="442" xr:uid="{00000000-0005-0000-0000-0000B4010000}"/>
    <cellStyle name="40% - Énfasis1 2 4 3" xfId="443" xr:uid="{00000000-0005-0000-0000-0000B5010000}"/>
    <cellStyle name="40% - Énfasis1 2 4 3 2" xfId="444" xr:uid="{00000000-0005-0000-0000-0000B6010000}"/>
    <cellStyle name="40% - Énfasis1 2 4 4" xfId="445" xr:uid="{00000000-0005-0000-0000-0000B7010000}"/>
    <cellStyle name="40% - Énfasis1 2 5" xfId="446" xr:uid="{00000000-0005-0000-0000-0000B8010000}"/>
    <cellStyle name="40% - Énfasis1 2 5 2" xfId="447" xr:uid="{00000000-0005-0000-0000-0000B9010000}"/>
    <cellStyle name="40% - Énfasis1 2 5 2 2" xfId="448" xr:uid="{00000000-0005-0000-0000-0000BA010000}"/>
    <cellStyle name="40% - Énfasis1 2 5 3" xfId="449" xr:uid="{00000000-0005-0000-0000-0000BB010000}"/>
    <cellStyle name="40% - Énfasis1 2 6" xfId="450" xr:uid="{00000000-0005-0000-0000-0000BC010000}"/>
    <cellStyle name="40% - Énfasis1 2 6 2" xfId="451" xr:uid="{00000000-0005-0000-0000-0000BD010000}"/>
    <cellStyle name="40% - Énfasis1 2 7" xfId="452" xr:uid="{00000000-0005-0000-0000-0000BE010000}"/>
    <cellStyle name="40% - Énfasis1 3" xfId="453" xr:uid="{00000000-0005-0000-0000-0000BF010000}"/>
    <cellStyle name="40% - Énfasis1 4" xfId="454" xr:uid="{00000000-0005-0000-0000-0000C0010000}"/>
    <cellStyle name="40% - Énfasis1 4 2" xfId="455" xr:uid="{00000000-0005-0000-0000-0000C1010000}"/>
    <cellStyle name="40% - Énfasis1 4 2 2" xfId="456" xr:uid="{00000000-0005-0000-0000-0000C2010000}"/>
    <cellStyle name="40% - Énfasis1 4 2 2 2" xfId="457" xr:uid="{00000000-0005-0000-0000-0000C3010000}"/>
    <cellStyle name="40% - Énfasis1 4 2 2 2 2" xfId="458" xr:uid="{00000000-0005-0000-0000-0000C4010000}"/>
    <cellStyle name="40% - Énfasis1 4 2 2 2 2 2" xfId="459" xr:uid="{00000000-0005-0000-0000-0000C5010000}"/>
    <cellStyle name="40% - Énfasis1 4 2 2 2 3" xfId="460" xr:uid="{00000000-0005-0000-0000-0000C6010000}"/>
    <cellStyle name="40% - Énfasis1 4 2 2 3" xfId="461" xr:uid="{00000000-0005-0000-0000-0000C7010000}"/>
    <cellStyle name="40% - Énfasis1 4 2 2 3 2" xfId="462" xr:uid="{00000000-0005-0000-0000-0000C8010000}"/>
    <cellStyle name="40% - Énfasis1 4 2 2 4" xfId="463" xr:uid="{00000000-0005-0000-0000-0000C9010000}"/>
    <cellStyle name="40% - Énfasis1 4 2 3" xfId="464" xr:uid="{00000000-0005-0000-0000-0000CA010000}"/>
    <cellStyle name="40% - Énfasis1 4 2 3 2" xfId="465" xr:uid="{00000000-0005-0000-0000-0000CB010000}"/>
    <cellStyle name="40% - Énfasis1 4 2 3 2 2" xfId="466" xr:uid="{00000000-0005-0000-0000-0000CC010000}"/>
    <cellStyle name="40% - Énfasis1 4 2 3 3" xfId="467" xr:uid="{00000000-0005-0000-0000-0000CD010000}"/>
    <cellStyle name="40% - Énfasis1 4 2 4" xfId="468" xr:uid="{00000000-0005-0000-0000-0000CE010000}"/>
    <cellStyle name="40% - Énfasis1 4 2 4 2" xfId="469" xr:uid="{00000000-0005-0000-0000-0000CF010000}"/>
    <cellStyle name="40% - Énfasis1 4 2 5" xfId="470" xr:uid="{00000000-0005-0000-0000-0000D0010000}"/>
    <cellStyle name="40% - Énfasis1 4 3" xfId="471" xr:uid="{00000000-0005-0000-0000-0000D1010000}"/>
    <cellStyle name="40% - Énfasis1 4 3 2" xfId="472" xr:uid="{00000000-0005-0000-0000-0000D2010000}"/>
    <cellStyle name="40% - Énfasis1 4 3 2 2" xfId="473" xr:uid="{00000000-0005-0000-0000-0000D3010000}"/>
    <cellStyle name="40% - Énfasis1 4 3 2 2 2" xfId="474" xr:uid="{00000000-0005-0000-0000-0000D4010000}"/>
    <cellStyle name="40% - Énfasis1 4 3 2 3" xfId="475" xr:uid="{00000000-0005-0000-0000-0000D5010000}"/>
    <cellStyle name="40% - Énfasis1 4 3 3" xfId="476" xr:uid="{00000000-0005-0000-0000-0000D6010000}"/>
    <cellStyle name="40% - Énfasis1 4 3 3 2" xfId="477" xr:uid="{00000000-0005-0000-0000-0000D7010000}"/>
    <cellStyle name="40% - Énfasis1 4 3 4" xfId="478" xr:uid="{00000000-0005-0000-0000-0000D8010000}"/>
    <cellStyle name="40% - Énfasis1 4 4" xfId="479" xr:uid="{00000000-0005-0000-0000-0000D9010000}"/>
    <cellStyle name="40% - Énfasis1 4 4 2" xfId="480" xr:uid="{00000000-0005-0000-0000-0000DA010000}"/>
    <cellStyle name="40% - Énfasis1 4 4 2 2" xfId="481" xr:uid="{00000000-0005-0000-0000-0000DB010000}"/>
    <cellStyle name="40% - Énfasis1 4 4 3" xfId="482" xr:uid="{00000000-0005-0000-0000-0000DC010000}"/>
    <cellStyle name="40% - Énfasis1 4 5" xfId="483" xr:uid="{00000000-0005-0000-0000-0000DD010000}"/>
    <cellStyle name="40% - Énfasis1 4 5 2" xfId="484" xr:uid="{00000000-0005-0000-0000-0000DE010000}"/>
    <cellStyle name="40% - Énfasis1 4 6" xfId="485" xr:uid="{00000000-0005-0000-0000-0000DF010000}"/>
    <cellStyle name="40% - Énfasis1 5" xfId="486" xr:uid="{00000000-0005-0000-0000-0000E0010000}"/>
    <cellStyle name="40% - Énfasis1 6" xfId="487" xr:uid="{00000000-0005-0000-0000-0000E1010000}"/>
    <cellStyle name="40% - Énfasis1 7" xfId="488" xr:uid="{00000000-0005-0000-0000-0000E2010000}"/>
    <cellStyle name="40% - Énfasis1 8" xfId="1378" xr:uid="{95323804-1C09-4E02-A12B-A2E9A268936C}"/>
    <cellStyle name="40% - Énfasis2" xfId="1345" builtinId="35" customBuiltin="1"/>
    <cellStyle name="40% - Énfasis2 2" xfId="489" xr:uid="{00000000-0005-0000-0000-0000E3010000}"/>
    <cellStyle name="40% - Énfasis2 2 2" xfId="490" xr:uid="{00000000-0005-0000-0000-0000E4010000}"/>
    <cellStyle name="40% - Énfasis2 2 3" xfId="491" xr:uid="{00000000-0005-0000-0000-0000E5010000}"/>
    <cellStyle name="40% - Énfasis2 2 3 2" xfId="492" xr:uid="{00000000-0005-0000-0000-0000E6010000}"/>
    <cellStyle name="40% - Énfasis2 2 3 2 2" xfId="493" xr:uid="{00000000-0005-0000-0000-0000E7010000}"/>
    <cellStyle name="40% - Énfasis2 2 3 2 2 2" xfId="494" xr:uid="{00000000-0005-0000-0000-0000E8010000}"/>
    <cellStyle name="40% - Énfasis2 2 3 2 2 2 2" xfId="495" xr:uid="{00000000-0005-0000-0000-0000E9010000}"/>
    <cellStyle name="40% - Énfasis2 2 3 2 2 3" xfId="496" xr:uid="{00000000-0005-0000-0000-0000EA010000}"/>
    <cellStyle name="40% - Énfasis2 2 3 2 3" xfId="497" xr:uid="{00000000-0005-0000-0000-0000EB010000}"/>
    <cellStyle name="40% - Énfasis2 2 3 2 3 2" xfId="498" xr:uid="{00000000-0005-0000-0000-0000EC010000}"/>
    <cellStyle name="40% - Énfasis2 2 3 2 4" xfId="499" xr:uid="{00000000-0005-0000-0000-0000ED010000}"/>
    <cellStyle name="40% - Énfasis2 2 3 3" xfId="500" xr:uid="{00000000-0005-0000-0000-0000EE010000}"/>
    <cellStyle name="40% - Énfasis2 2 3 3 2" xfId="501" xr:uid="{00000000-0005-0000-0000-0000EF010000}"/>
    <cellStyle name="40% - Énfasis2 2 3 3 2 2" xfId="502" xr:uid="{00000000-0005-0000-0000-0000F0010000}"/>
    <cellStyle name="40% - Énfasis2 2 3 3 3" xfId="503" xr:uid="{00000000-0005-0000-0000-0000F1010000}"/>
    <cellStyle name="40% - Énfasis2 2 3 4" xfId="504" xr:uid="{00000000-0005-0000-0000-0000F2010000}"/>
    <cellStyle name="40% - Énfasis2 2 3 4 2" xfId="505" xr:uid="{00000000-0005-0000-0000-0000F3010000}"/>
    <cellStyle name="40% - Énfasis2 2 3 5" xfId="506" xr:uid="{00000000-0005-0000-0000-0000F4010000}"/>
    <cellStyle name="40% - Énfasis2 2 4" xfId="507" xr:uid="{00000000-0005-0000-0000-0000F5010000}"/>
    <cellStyle name="40% - Énfasis2 2 4 2" xfId="508" xr:uid="{00000000-0005-0000-0000-0000F6010000}"/>
    <cellStyle name="40% - Énfasis2 2 4 2 2" xfId="509" xr:uid="{00000000-0005-0000-0000-0000F7010000}"/>
    <cellStyle name="40% - Énfasis2 2 4 2 2 2" xfId="510" xr:uid="{00000000-0005-0000-0000-0000F8010000}"/>
    <cellStyle name="40% - Énfasis2 2 4 2 3" xfId="511" xr:uid="{00000000-0005-0000-0000-0000F9010000}"/>
    <cellStyle name="40% - Énfasis2 2 4 3" xfId="512" xr:uid="{00000000-0005-0000-0000-0000FA010000}"/>
    <cellStyle name="40% - Énfasis2 2 4 3 2" xfId="513" xr:uid="{00000000-0005-0000-0000-0000FB010000}"/>
    <cellStyle name="40% - Énfasis2 2 4 4" xfId="514" xr:uid="{00000000-0005-0000-0000-0000FC010000}"/>
    <cellStyle name="40% - Énfasis2 2 5" xfId="515" xr:uid="{00000000-0005-0000-0000-0000FD010000}"/>
    <cellStyle name="40% - Énfasis2 2 5 2" xfId="516" xr:uid="{00000000-0005-0000-0000-0000FE010000}"/>
    <cellStyle name="40% - Énfasis2 2 5 2 2" xfId="517" xr:uid="{00000000-0005-0000-0000-0000FF010000}"/>
    <cellStyle name="40% - Énfasis2 2 5 3" xfId="518" xr:uid="{00000000-0005-0000-0000-000000020000}"/>
    <cellStyle name="40% - Énfasis2 2 6" xfId="519" xr:uid="{00000000-0005-0000-0000-000001020000}"/>
    <cellStyle name="40% - Énfasis2 2 6 2" xfId="520" xr:uid="{00000000-0005-0000-0000-000002020000}"/>
    <cellStyle name="40% - Énfasis2 2 7" xfId="521" xr:uid="{00000000-0005-0000-0000-000003020000}"/>
    <cellStyle name="40% - Énfasis2 3" xfId="522" xr:uid="{00000000-0005-0000-0000-000004020000}"/>
    <cellStyle name="40% - Énfasis2 4" xfId="523" xr:uid="{00000000-0005-0000-0000-000005020000}"/>
    <cellStyle name="40% - Énfasis2 4 2" xfId="524" xr:uid="{00000000-0005-0000-0000-000006020000}"/>
    <cellStyle name="40% - Énfasis2 4 2 2" xfId="525" xr:uid="{00000000-0005-0000-0000-000007020000}"/>
    <cellStyle name="40% - Énfasis2 4 2 2 2" xfId="526" xr:uid="{00000000-0005-0000-0000-000008020000}"/>
    <cellStyle name="40% - Énfasis2 4 2 2 2 2" xfId="527" xr:uid="{00000000-0005-0000-0000-000009020000}"/>
    <cellStyle name="40% - Énfasis2 4 2 2 2 2 2" xfId="528" xr:uid="{00000000-0005-0000-0000-00000A020000}"/>
    <cellStyle name="40% - Énfasis2 4 2 2 2 3" xfId="529" xr:uid="{00000000-0005-0000-0000-00000B020000}"/>
    <cellStyle name="40% - Énfasis2 4 2 2 3" xfId="530" xr:uid="{00000000-0005-0000-0000-00000C020000}"/>
    <cellStyle name="40% - Énfasis2 4 2 2 3 2" xfId="531" xr:uid="{00000000-0005-0000-0000-00000D020000}"/>
    <cellStyle name="40% - Énfasis2 4 2 2 4" xfId="532" xr:uid="{00000000-0005-0000-0000-00000E020000}"/>
    <cellStyle name="40% - Énfasis2 4 2 3" xfId="533" xr:uid="{00000000-0005-0000-0000-00000F020000}"/>
    <cellStyle name="40% - Énfasis2 4 2 3 2" xfId="534" xr:uid="{00000000-0005-0000-0000-000010020000}"/>
    <cellStyle name="40% - Énfasis2 4 2 3 2 2" xfId="535" xr:uid="{00000000-0005-0000-0000-000011020000}"/>
    <cellStyle name="40% - Énfasis2 4 2 3 3" xfId="536" xr:uid="{00000000-0005-0000-0000-000012020000}"/>
    <cellStyle name="40% - Énfasis2 4 2 4" xfId="537" xr:uid="{00000000-0005-0000-0000-000013020000}"/>
    <cellStyle name="40% - Énfasis2 4 2 4 2" xfId="538" xr:uid="{00000000-0005-0000-0000-000014020000}"/>
    <cellStyle name="40% - Énfasis2 4 2 5" xfId="539" xr:uid="{00000000-0005-0000-0000-000015020000}"/>
    <cellStyle name="40% - Énfasis2 4 3" xfId="540" xr:uid="{00000000-0005-0000-0000-000016020000}"/>
    <cellStyle name="40% - Énfasis2 4 3 2" xfId="541" xr:uid="{00000000-0005-0000-0000-000017020000}"/>
    <cellStyle name="40% - Énfasis2 4 3 2 2" xfId="542" xr:uid="{00000000-0005-0000-0000-000018020000}"/>
    <cellStyle name="40% - Énfasis2 4 3 2 2 2" xfId="543" xr:uid="{00000000-0005-0000-0000-000019020000}"/>
    <cellStyle name="40% - Énfasis2 4 3 2 3" xfId="544" xr:uid="{00000000-0005-0000-0000-00001A020000}"/>
    <cellStyle name="40% - Énfasis2 4 3 3" xfId="545" xr:uid="{00000000-0005-0000-0000-00001B020000}"/>
    <cellStyle name="40% - Énfasis2 4 3 3 2" xfId="546" xr:uid="{00000000-0005-0000-0000-00001C020000}"/>
    <cellStyle name="40% - Énfasis2 4 3 4" xfId="547" xr:uid="{00000000-0005-0000-0000-00001D020000}"/>
    <cellStyle name="40% - Énfasis2 4 4" xfId="548" xr:uid="{00000000-0005-0000-0000-00001E020000}"/>
    <cellStyle name="40% - Énfasis2 4 4 2" xfId="549" xr:uid="{00000000-0005-0000-0000-00001F020000}"/>
    <cellStyle name="40% - Énfasis2 4 4 2 2" xfId="550" xr:uid="{00000000-0005-0000-0000-000020020000}"/>
    <cellStyle name="40% - Énfasis2 4 4 3" xfId="551" xr:uid="{00000000-0005-0000-0000-000021020000}"/>
    <cellStyle name="40% - Énfasis2 4 5" xfId="552" xr:uid="{00000000-0005-0000-0000-000022020000}"/>
    <cellStyle name="40% - Énfasis2 4 5 2" xfId="553" xr:uid="{00000000-0005-0000-0000-000023020000}"/>
    <cellStyle name="40% - Énfasis2 4 6" xfId="554" xr:uid="{00000000-0005-0000-0000-000024020000}"/>
    <cellStyle name="40% - Énfasis2 5" xfId="555" xr:uid="{00000000-0005-0000-0000-000025020000}"/>
    <cellStyle name="40% - Énfasis2 6" xfId="556" xr:uid="{00000000-0005-0000-0000-000026020000}"/>
    <cellStyle name="40% - Énfasis2 7" xfId="557" xr:uid="{00000000-0005-0000-0000-000027020000}"/>
    <cellStyle name="40% - Énfasis2 8" xfId="1379" xr:uid="{57692476-AE5C-4EF4-AB01-608BDB62791A}"/>
    <cellStyle name="40% - Énfasis3" xfId="1348" builtinId="39" customBuiltin="1"/>
    <cellStyle name="40% - Énfasis3 2" xfId="558" xr:uid="{00000000-0005-0000-0000-000028020000}"/>
    <cellStyle name="40% - Énfasis3 2 2" xfId="559" xr:uid="{00000000-0005-0000-0000-000029020000}"/>
    <cellStyle name="40% - Énfasis3 2 3" xfId="560" xr:uid="{00000000-0005-0000-0000-00002A020000}"/>
    <cellStyle name="40% - Énfasis3 2 3 2" xfId="561" xr:uid="{00000000-0005-0000-0000-00002B020000}"/>
    <cellStyle name="40% - Énfasis3 2 3 2 2" xfId="562" xr:uid="{00000000-0005-0000-0000-00002C020000}"/>
    <cellStyle name="40% - Énfasis3 2 3 2 2 2" xfId="563" xr:uid="{00000000-0005-0000-0000-00002D020000}"/>
    <cellStyle name="40% - Énfasis3 2 3 2 2 2 2" xfId="564" xr:uid="{00000000-0005-0000-0000-00002E020000}"/>
    <cellStyle name="40% - Énfasis3 2 3 2 2 3" xfId="565" xr:uid="{00000000-0005-0000-0000-00002F020000}"/>
    <cellStyle name="40% - Énfasis3 2 3 2 3" xfId="566" xr:uid="{00000000-0005-0000-0000-000030020000}"/>
    <cellStyle name="40% - Énfasis3 2 3 2 3 2" xfId="567" xr:uid="{00000000-0005-0000-0000-000031020000}"/>
    <cellStyle name="40% - Énfasis3 2 3 2 4" xfId="568" xr:uid="{00000000-0005-0000-0000-000032020000}"/>
    <cellStyle name="40% - Énfasis3 2 3 3" xfId="569" xr:uid="{00000000-0005-0000-0000-000033020000}"/>
    <cellStyle name="40% - Énfasis3 2 3 3 2" xfId="570" xr:uid="{00000000-0005-0000-0000-000034020000}"/>
    <cellStyle name="40% - Énfasis3 2 3 3 2 2" xfId="571" xr:uid="{00000000-0005-0000-0000-000035020000}"/>
    <cellStyle name="40% - Énfasis3 2 3 3 3" xfId="572" xr:uid="{00000000-0005-0000-0000-000036020000}"/>
    <cellStyle name="40% - Énfasis3 2 3 4" xfId="573" xr:uid="{00000000-0005-0000-0000-000037020000}"/>
    <cellStyle name="40% - Énfasis3 2 3 4 2" xfId="574" xr:uid="{00000000-0005-0000-0000-000038020000}"/>
    <cellStyle name="40% - Énfasis3 2 3 5" xfId="575" xr:uid="{00000000-0005-0000-0000-000039020000}"/>
    <cellStyle name="40% - Énfasis3 2 4" xfId="576" xr:uid="{00000000-0005-0000-0000-00003A020000}"/>
    <cellStyle name="40% - Énfasis3 2 4 2" xfId="577" xr:uid="{00000000-0005-0000-0000-00003B020000}"/>
    <cellStyle name="40% - Énfasis3 2 4 2 2" xfId="578" xr:uid="{00000000-0005-0000-0000-00003C020000}"/>
    <cellStyle name="40% - Énfasis3 2 4 2 2 2" xfId="579" xr:uid="{00000000-0005-0000-0000-00003D020000}"/>
    <cellStyle name="40% - Énfasis3 2 4 2 3" xfId="580" xr:uid="{00000000-0005-0000-0000-00003E020000}"/>
    <cellStyle name="40% - Énfasis3 2 4 3" xfId="581" xr:uid="{00000000-0005-0000-0000-00003F020000}"/>
    <cellStyle name="40% - Énfasis3 2 4 3 2" xfId="582" xr:uid="{00000000-0005-0000-0000-000040020000}"/>
    <cellStyle name="40% - Énfasis3 2 4 4" xfId="583" xr:uid="{00000000-0005-0000-0000-000041020000}"/>
    <cellStyle name="40% - Énfasis3 2 5" xfId="584" xr:uid="{00000000-0005-0000-0000-000042020000}"/>
    <cellStyle name="40% - Énfasis3 2 5 2" xfId="585" xr:uid="{00000000-0005-0000-0000-000043020000}"/>
    <cellStyle name="40% - Énfasis3 2 5 2 2" xfId="586" xr:uid="{00000000-0005-0000-0000-000044020000}"/>
    <cellStyle name="40% - Énfasis3 2 5 3" xfId="587" xr:uid="{00000000-0005-0000-0000-000045020000}"/>
    <cellStyle name="40% - Énfasis3 2 6" xfId="588" xr:uid="{00000000-0005-0000-0000-000046020000}"/>
    <cellStyle name="40% - Énfasis3 2 6 2" xfId="589" xr:uid="{00000000-0005-0000-0000-000047020000}"/>
    <cellStyle name="40% - Énfasis3 2 7" xfId="590" xr:uid="{00000000-0005-0000-0000-000048020000}"/>
    <cellStyle name="40% - Énfasis3 3" xfId="591" xr:uid="{00000000-0005-0000-0000-000049020000}"/>
    <cellStyle name="40% - Énfasis3 4" xfId="592" xr:uid="{00000000-0005-0000-0000-00004A020000}"/>
    <cellStyle name="40% - Énfasis3 4 2" xfId="593" xr:uid="{00000000-0005-0000-0000-00004B020000}"/>
    <cellStyle name="40% - Énfasis3 4 2 2" xfId="594" xr:uid="{00000000-0005-0000-0000-00004C020000}"/>
    <cellStyle name="40% - Énfasis3 4 2 2 2" xfId="595" xr:uid="{00000000-0005-0000-0000-00004D020000}"/>
    <cellStyle name="40% - Énfasis3 4 2 2 2 2" xfId="596" xr:uid="{00000000-0005-0000-0000-00004E020000}"/>
    <cellStyle name="40% - Énfasis3 4 2 2 2 2 2" xfId="597" xr:uid="{00000000-0005-0000-0000-00004F020000}"/>
    <cellStyle name="40% - Énfasis3 4 2 2 2 3" xfId="598" xr:uid="{00000000-0005-0000-0000-000050020000}"/>
    <cellStyle name="40% - Énfasis3 4 2 2 3" xfId="599" xr:uid="{00000000-0005-0000-0000-000051020000}"/>
    <cellStyle name="40% - Énfasis3 4 2 2 3 2" xfId="600" xr:uid="{00000000-0005-0000-0000-000052020000}"/>
    <cellStyle name="40% - Énfasis3 4 2 2 4" xfId="601" xr:uid="{00000000-0005-0000-0000-000053020000}"/>
    <cellStyle name="40% - Énfasis3 4 2 3" xfId="602" xr:uid="{00000000-0005-0000-0000-000054020000}"/>
    <cellStyle name="40% - Énfasis3 4 2 3 2" xfId="603" xr:uid="{00000000-0005-0000-0000-000055020000}"/>
    <cellStyle name="40% - Énfasis3 4 2 3 2 2" xfId="604" xr:uid="{00000000-0005-0000-0000-000056020000}"/>
    <cellStyle name="40% - Énfasis3 4 2 3 3" xfId="605" xr:uid="{00000000-0005-0000-0000-000057020000}"/>
    <cellStyle name="40% - Énfasis3 4 2 4" xfId="606" xr:uid="{00000000-0005-0000-0000-000058020000}"/>
    <cellStyle name="40% - Énfasis3 4 2 4 2" xfId="607" xr:uid="{00000000-0005-0000-0000-000059020000}"/>
    <cellStyle name="40% - Énfasis3 4 2 5" xfId="608" xr:uid="{00000000-0005-0000-0000-00005A020000}"/>
    <cellStyle name="40% - Énfasis3 4 3" xfId="609" xr:uid="{00000000-0005-0000-0000-00005B020000}"/>
    <cellStyle name="40% - Énfasis3 4 3 2" xfId="610" xr:uid="{00000000-0005-0000-0000-00005C020000}"/>
    <cellStyle name="40% - Énfasis3 4 3 2 2" xfId="611" xr:uid="{00000000-0005-0000-0000-00005D020000}"/>
    <cellStyle name="40% - Énfasis3 4 3 2 2 2" xfId="612" xr:uid="{00000000-0005-0000-0000-00005E020000}"/>
    <cellStyle name="40% - Énfasis3 4 3 2 3" xfId="613" xr:uid="{00000000-0005-0000-0000-00005F020000}"/>
    <cellStyle name="40% - Énfasis3 4 3 3" xfId="614" xr:uid="{00000000-0005-0000-0000-000060020000}"/>
    <cellStyle name="40% - Énfasis3 4 3 3 2" xfId="615" xr:uid="{00000000-0005-0000-0000-000061020000}"/>
    <cellStyle name="40% - Énfasis3 4 3 4" xfId="616" xr:uid="{00000000-0005-0000-0000-000062020000}"/>
    <cellStyle name="40% - Énfasis3 4 4" xfId="617" xr:uid="{00000000-0005-0000-0000-000063020000}"/>
    <cellStyle name="40% - Énfasis3 4 4 2" xfId="618" xr:uid="{00000000-0005-0000-0000-000064020000}"/>
    <cellStyle name="40% - Énfasis3 4 4 2 2" xfId="619" xr:uid="{00000000-0005-0000-0000-000065020000}"/>
    <cellStyle name="40% - Énfasis3 4 4 3" xfId="620" xr:uid="{00000000-0005-0000-0000-000066020000}"/>
    <cellStyle name="40% - Énfasis3 4 5" xfId="621" xr:uid="{00000000-0005-0000-0000-000067020000}"/>
    <cellStyle name="40% - Énfasis3 4 5 2" xfId="622" xr:uid="{00000000-0005-0000-0000-000068020000}"/>
    <cellStyle name="40% - Énfasis3 4 6" xfId="623" xr:uid="{00000000-0005-0000-0000-000069020000}"/>
    <cellStyle name="40% - Énfasis3 5" xfId="624" xr:uid="{00000000-0005-0000-0000-00006A020000}"/>
    <cellStyle name="40% - Énfasis3 6" xfId="625" xr:uid="{00000000-0005-0000-0000-00006B020000}"/>
    <cellStyle name="40% - Énfasis3 7" xfId="626" xr:uid="{00000000-0005-0000-0000-00006C020000}"/>
    <cellStyle name="40% - Énfasis3 8" xfId="1380" xr:uid="{2ADFBD91-C601-4486-9443-8FCEC33D5D77}"/>
    <cellStyle name="40% - Énfasis4" xfId="1351" builtinId="43" customBuiltin="1"/>
    <cellStyle name="40% - Énfasis4 2" xfId="627" xr:uid="{00000000-0005-0000-0000-00006D020000}"/>
    <cellStyle name="40% - Énfasis4 2 2" xfId="628" xr:uid="{00000000-0005-0000-0000-00006E020000}"/>
    <cellStyle name="40% - Énfasis4 2 3" xfId="629" xr:uid="{00000000-0005-0000-0000-00006F020000}"/>
    <cellStyle name="40% - Énfasis4 2 3 2" xfId="630" xr:uid="{00000000-0005-0000-0000-000070020000}"/>
    <cellStyle name="40% - Énfasis4 2 3 2 2" xfId="631" xr:uid="{00000000-0005-0000-0000-000071020000}"/>
    <cellStyle name="40% - Énfasis4 2 3 2 2 2" xfId="632" xr:uid="{00000000-0005-0000-0000-000072020000}"/>
    <cellStyle name="40% - Énfasis4 2 3 2 2 2 2" xfId="633" xr:uid="{00000000-0005-0000-0000-000073020000}"/>
    <cellStyle name="40% - Énfasis4 2 3 2 2 3" xfId="634" xr:uid="{00000000-0005-0000-0000-000074020000}"/>
    <cellStyle name="40% - Énfasis4 2 3 2 3" xfId="635" xr:uid="{00000000-0005-0000-0000-000075020000}"/>
    <cellStyle name="40% - Énfasis4 2 3 2 3 2" xfId="636" xr:uid="{00000000-0005-0000-0000-000076020000}"/>
    <cellStyle name="40% - Énfasis4 2 3 2 4" xfId="637" xr:uid="{00000000-0005-0000-0000-000077020000}"/>
    <cellStyle name="40% - Énfasis4 2 3 3" xfId="638" xr:uid="{00000000-0005-0000-0000-000078020000}"/>
    <cellStyle name="40% - Énfasis4 2 3 3 2" xfId="639" xr:uid="{00000000-0005-0000-0000-000079020000}"/>
    <cellStyle name="40% - Énfasis4 2 3 3 2 2" xfId="640" xr:uid="{00000000-0005-0000-0000-00007A020000}"/>
    <cellStyle name="40% - Énfasis4 2 3 3 3" xfId="641" xr:uid="{00000000-0005-0000-0000-00007B020000}"/>
    <cellStyle name="40% - Énfasis4 2 3 4" xfId="642" xr:uid="{00000000-0005-0000-0000-00007C020000}"/>
    <cellStyle name="40% - Énfasis4 2 3 4 2" xfId="643" xr:uid="{00000000-0005-0000-0000-00007D020000}"/>
    <cellStyle name="40% - Énfasis4 2 3 5" xfId="644" xr:uid="{00000000-0005-0000-0000-00007E020000}"/>
    <cellStyle name="40% - Énfasis4 2 4" xfId="645" xr:uid="{00000000-0005-0000-0000-00007F020000}"/>
    <cellStyle name="40% - Énfasis4 2 4 2" xfId="646" xr:uid="{00000000-0005-0000-0000-000080020000}"/>
    <cellStyle name="40% - Énfasis4 2 4 2 2" xfId="647" xr:uid="{00000000-0005-0000-0000-000081020000}"/>
    <cellStyle name="40% - Énfasis4 2 4 2 2 2" xfId="648" xr:uid="{00000000-0005-0000-0000-000082020000}"/>
    <cellStyle name="40% - Énfasis4 2 4 2 3" xfId="649" xr:uid="{00000000-0005-0000-0000-000083020000}"/>
    <cellStyle name="40% - Énfasis4 2 4 3" xfId="650" xr:uid="{00000000-0005-0000-0000-000084020000}"/>
    <cellStyle name="40% - Énfasis4 2 4 3 2" xfId="651" xr:uid="{00000000-0005-0000-0000-000085020000}"/>
    <cellStyle name="40% - Énfasis4 2 4 4" xfId="652" xr:uid="{00000000-0005-0000-0000-000086020000}"/>
    <cellStyle name="40% - Énfasis4 2 5" xfId="653" xr:uid="{00000000-0005-0000-0000-000087020000}"/>
    <cellStyle name="40% - Énfasis4 2 5 2" xfId="654" xr:uid="{00000000-0005-0000-0000-000088020000}"/>
    <cellStyle name="40% - Énfasis4 2 5 2 2" xfId="655" xr:uid="{00000000-0005-0000-0000-000089020000}"/>
    <cellStyle name="40% - Énfasis4 2 5 3" xfId="656" xr:uid="{00000000-0005-0000-0000-00008A020000}"/>
    <cellStyle name="40% - Énfasis4 2 6" xfId="657" xr:uid="{00000000-0005-0000-0000-00008B020000}"/>
    <cellStyle name="40% - Énfasis4 2 6 2" xfId="658" xr:uid="{00000000-0005-0000-0000-00008C020000}"/>
    <cellStyle name="40% - Énfasis4 2 7" xfId="659" xr:uid="{00000000-0005-0000-0000-00008D020000}"/>
    <cellStyle name="40% - Énfasis4 3" xfId="660" xr:uid="{00000000-0005-0000-0000-00008E020000}"/>
    <cellStyle name="40% - Énfasis4 4" xfId="661" xr:uid="{00000000-0005-0000-0000-00008F020000}"/>
    <cellStyle name="40% - Énfasis4 4 2" xfId="662" xr:uid="{00000000-0005-0000-0000-000090020000}"/>
    <cellStyle name="40% - Énfasis4 4 2 2" xfId="663" xr:uid="{00000000-0005-0000-0000-000091020000}"/>
    <cellStyle name="40% - Énfasis4 4 2 2 2" xfId="664" xr:uid="{00000000-0005-0000-0000-000092020000}"/>
    <cellStyle name="40% - Énfasis4 4 2 2 2 2" xfId="665" xr:uid="{00000000-0005-0000-0000-000093020000}"/>
    <cellStyle name="40% - Énfasis4 4 2 2 2 2 2" xfId="666" xr:uid="{00000000-0005-0000-0000-000094020000}"/>
    <cellStyle name="40% - Énfasis4 4 2 2 2 3" xfId="667" xr:uid="{00000000-0005-0000-0000-000095020000}"/>
    <cellStyle name="40% - Énfasis4 4 2 2 3" xfId="668" xr:uid="{00000000-0005-0000-0000-000096020000}"/>
    <cellStyle name="40% - Énfasis4 4 2 2 3 2" xfId="669" xr:uid="{00000000-0005-0000-0000-000097020000}"/>
    <cellStyle name="40% - Énfasis4 4 2 2 4" xfId="670" xr:uid="{00000000-0005-0000-0000-000098020000}"/>
    <cellStyle name="40% - Énfasis4 4 2 3" xfId="671" xr:uid="{00000000-0005-0000-0000-000099020000}"/>
    <cellStyle name="40% - Énfasis4 4 2 3 2" xfId="672" xr:uid="{00000000-0005-0000-0000-00009A020000}"/>
    <cellStyle name="40% - Énfasis4 4 2 3 2 2" xfId="673" xr:uid="{00000000-0005-0000-0000-00009B020000}"/>
    <cellStyle name="40% - Énfasis4 4 2 3 3" xfId="674" xr:uid="{00000000-0005-0000-0000-00009C020000}"/>
    <cellStyle name="40% - Énfasis4 4 2 4" xfId="675" xr:uid="{00000000-0005-0000-0000-00009D020000}"/>
    <cellStyle name="40% - Énfasis4 4 2 4 2" xfId="676" xr:uid="{00000000-0005-0000-0000-00009E020000}"/>
    <cellStyle name="40% - Énfasis4 4 2 5" xfId="677" xr:uid="{00000000-0005-0000-0000-00009F020000}"/>
    <cellStyle name="40% - Énfasis4 4 3" xfId="678" xr:uid="{00000000-0005-0000-0000-0000A0020000}"/>
    <cellStyle name="40% - Énfasis4 4 3 2" xfId="679" xr:uid="{00000000-0005-0000-0000-0000A1020000}"/>
    <cellStyle name="40% - Énfasis4 4 3 2 2" xfId="680" xr:uid="{00000000-0005-0000-0000-0000A2020000}"/>
    <cellStyle name="40% - Énfasis4 4 3 2 2 2" xfId="681" xr:uid="{00000000-0005-0000-0000-0000A3020000}"/>
    <cellStyle name="40% - Énfasis4 4 3 2 3" xfId="682" xr:uid="{00000000-0005-0000-0000-0000A4020000}"/>
    <cellStyle name="40% - Énfasis4 4 3 3" xfId="683" xr:uid="{00000000-0005-0000-0000-0000A5020000}"/>
    <cellStyle name="40% - Énfasis4 4 3 3 2" xfId="684" xr:uid="{00000000-0005-0000-0000-0000A6020000}"/>
    <cellStyle name="40% - Énfasis4 4 3 4" xfId="685" xr:uid="{00000000-0005-0000-0000-0000A7020000}"/>
    <cellStyle name="40% - Énfasis4 4 4" xfId="686" xr:uid="{00000000-0005-0000-0000-0000A8020000}"/>
    <cellStyle name="40% - Énfasis4 4 4 2" xfId="687" xr:uid="{00000000-0005-0000-0000-0000A9020000}"/>
    <cellStyle name="40% - Énfasis4 4 4 2 2" xfId="688" xr:uid="{00000000-0005-0000-0000-0000AA020000}"/>
    <cellStyle name="40% - Énfasis4 4 4 3" xfId="689" xr:uid="{00000000-0005-0000-0000-0000AB020000}"/>
    <cellStyle name="40% - Énfasis4 4 5" xfId="690" xr:uid="{00000000-0005-0000-0000-0000AC020000}"/>
    <cellStyle name="40% - Énfasis4 4 5 2" xfId="691" xr:uid="{00000000-0005-0000-0000-0000AD020000}"/>
    <cellStyle name="40% - Énfasis4 4 6" xfId="692" xr:uid="{00000000-0005-0000-0000-0000AE020000}"/>
    <cellStyle name="40% - Énfasis4 5" xfId="693" xr:uid="{00000000-0005-0000-0000-0000AF020000}"/>
    <cellStyle name="40% - Énfasis4 6" xfId="694" xr:uid="{00000000-0005-0000-0000-0000B0020000}"/>
    <cellStyle name="40% - Énfasis4 7" xfId="695" xr:uid="{00000000-0005-0000-0000-0000B1020000}"/>
    <cellStyle name="40% - Énfasis4 8" xfId="1381" xr:uid="{65B39C2B-33DA-4DF5-A0BF-13AC9F0D5A8B}"/>
    <cellStyle name="40% - Énfasis5" xfId="1354" builtinId="47" customBuiltin="1"/>
    <cellStyle name="40% - Énfasis5 2" xfId="696" xr:uid="{00000000-0005-0000-0000-0000B2020000}"/>
    <cellStyle name="40% - Énfasis5 2 2" xfId="697" xr:uid="{00000000-0005-0000-0000-0000B3020000}"/>
    <cellStyle name="40% - Énfasis5 2 3" xfId="698" xr:uid="{00000000-0005-0000-0000-0000B4020000}"/>
    <cellStyle name="40% - Énfasis5 2 3 2" xfId="699" xr:uid="{00000000-0005-0000-0000-0000B5020000}"/>
    <cellStyle name="40% - Énfasis5 2 3 2 2" xfId="700" xr:uid="{00000000-0005-0000-0000-0000B6020000}"/>
    <cellStyle name="40% - Énfasis5 2 3 2 2 2" xfId="701" xr:uid="{00000000-0005-0000-0000-0000B7020000}"/>
    <cellStyle name="40% - Énfasis5 2 3 2 2 2 2" xfId="702" xr:uid="{00000000-0005-0000-0000-0000B8020000}"/>
    <cellStyle name="40% - Énfasis5 2 3 2 2 3" xfId="703" xr:uid="{00000000-0005-0000-0000-0000B9020000}"/>
    <cellStyle name="40% - Énfasis5 2 3 2 3" xfId="704" xr:uid="{00000000-0005-0000-0000-0000BA020000}"/>
    <cellStyle name="40% - Énfasis5 2 3 2 3 2" xfId="705" xr:uid="{00000000-0005-0000-0000-0000BB020000}"/>
    <cellStyle name="40% - Énfasis5 2 3 2 4" xfId="706" xr:uid="{00000000-0005-0000-0000-0000BC020000}"/>
    <cellStyle name="40% - Énfasis5 2 3 3" xfId="707" xr:uid="{00000000-0005-0000-0000-0000BD020000}"/>
    <cellStyle name="40% - Énfasis5 2 3 3 2" xfId="708" xr:uid="{00000000-0005-0000-0000-0000BE020000}"/>
    <cellStyle name="40% - Énfasis5 2 3 3 2 2" xfId="709" xr:uid="{00000000-0005-0000-0000-0000BF020000}"/>
    <cellStyle name="40% - Énfasis5 2 3 3 3" xfId="710" xr:uid="{00000000-0005-0000-0000-0000C0020000}"/>
    <cellStyle name="40% - Énfasis5 2 3 4" xfId="711" xr:uid="{00000000-0005-0000-0000-0000C1020000}"/>
    <cellStyle name="40% - Énfasis5 2 3 4 2" xfId="712" xr:uid="{00000000-0005-0000-0000-0000C2020000}"/>
    <cellStyle name="40% - Énfasis5 2 3 5" xfId="713" xr:uid="{00000000-0005-0000-0000-0000C3020000}"/>
    <cellStyle name="40% - Énfasis5 2 4" xfId="714" xr:uid="{00000000-0005-0000-0000-0000C4020000}"/>
    <cellStyle name="40% - Énfasis5 2 4 2" xfId="715" xr:uid="{00000000-0005-0000-0000-0000C5020000}"/>
    <cellStyle name="40% - Énfasis5 2 4 2 2" xfId="716" xr:uid="{00000000-0005-0000-0000-0000C6020000}"/>
    <cellStyle name="40% - Énfasis5 2 4 2 2 2" xfId="717" xr:uid="{00000000-0005-0000-0000-0000C7020000}"/>
    <cellStyle name="40% - Énfasis5 2 4 2 3" xfId="718" xr:uid="{00000000-0005-0000-0000-0000C8020000}"/>
    <cellStyle name="40% - Énfasis5 2 4 3" xfId="719" xr:uid="{00000000-0005-0000-0000-0000C9020000}"/>
    <cellStyle name="40% - Énfasis5 2 4 3 2" xfId="720" xr:uid="{00000000-0005-0000-0000-0000CA020000}"/>
    <cellStyle name="40% - Énfasis5 2 4 4" xfId="721" xr:uid="{00000000-0005-0000-0000-0000CB020000}"/>
    <cellStyle name="40% - Énfasis5 2 5" xfId="722" xr:uid="{00000000-0005-0000-0000-0000CC020000}"/>
    <cellStyle name="40% - Énfasis5 2 5 2" xfId="723" xr:uid="{00000000-0005-0000-0000-0000CD020000}"/>
    <cellStyle name="40% - Énfasis5 2 5 2 2" xfId="724" xr:uid="{00000000-0005-0000-0000-0000CE020000}"/>
    <cellStyle name="40% - Énfasis5 2 5 3" xfId="725" xr:uid="{00000000-0005-0000-0000-0000CF020000}"/>
    <cellStyle name="40% - Énfasis5 2 6" xfId="726" xr:uid="{00000000-0005-0000-0000-0000D0020000}"/>
    <cellStyle name="40% - Énfasis5 2 6 2" xfId="727" xr:uid="{00000000-0005-0000-0000-0000D1020000}"/>
    <cellStyle name="40% - Énfasis5 2 7" xfId="728" xr:uid="{00000000-0005-0000-0000-0000D2020000}"/>
    <cellStyle name="40% - Énfasis5 3" xfId="729" xr:uid="{00000000-0005-0000-0000-0000D3020000}"/>
    <cellStyle name="40% - Énfasis5 4" xfId="730" xr:uid="{00000000-0005-0000-0000-0000D4020000}"/>
    <cellStyle name="40% - Énfasis5 4 2" xfId="731" xr:uid="{00000000-0005-0000-0000-0000D5020000}"/>
    <cellStyle name="40% - Énfasis5 4 2 2" xfId="732" xr:uid="{00000000-0005-0000-0000-0000D6020000}"/>
    <cellStyle name="40% - Énfasis5 4 2 2 2" xfId="733" xr:uid="{00000000-0005-0000-0000-0000D7020000}"/>
    <cellStyle name="40% - Énfasis5 4 2 2 2 2" xfId="734" xr:uid="{00000000-0005-0000-0000-0000D8020000}"/>
    <cellStyle name="40% - Énfasis5 4 2 2 2 2 2" xfId="735" xr:uid="{00000000-0005-0000-0000-0000D9020000}"/>
    <cellStyle name="40% - Énfasis5 4 2 2 2 3" xfId="736" xr:uid="{00000000-0005-0000-0000-0000DA020000}"/>
    <cellStyle name="40% - Énfasis5 4 2 2 3" xfId="737" xr:uid="{00000000-0005-0000-0000-0000DB020000}"/>
    <cellStyle name="40% - Énfasis5 4 2 2 3 2" xfId="738" xr:uid="{00000000-0005-0000-0000-0000DC020000}"/>
    <cellStyle name="40% - Énfasis5 4 2 2 4" xfId="739" xr:uid="{00000000-0005-0000-0000-0000DD020000}"/>
    <cellStyle name="40% - Énfasis5 4 2 3" xfId="740" xr:uid="{00000000-0005-0000-0000-0000DE020000}"/>
    <cellStyle name="40% - Énfasis5 4 2 3 2" xfId="741" xr:uid="{00000000-0005-0000-0000-0000DF020000}"/>
    <cellStyle name="40% - Énfasis5 4 2 3 2 2" xfId="742" xr:uid="{00000000-0005-0000-0000-0000E0020000}"/>
    <cellStyle name="40% - Énfasis5 4 2 3 3" xfId="743" xr:uid="{00000000-0005-0000-0000-0000E1020000}"/>
    <cellStyle name="40% - Énfasis5 4 2 4" xfId="744" xr:uid="{00000000-0005-0000-0000-0000E2020000}"/>
    <cellStyle name="40% - Énfasis5 4 2 4 2" xfId="745" xr:uid="{00000000-0005-0000-0000-0000E3020000}"/>
    <cellStyle name="40% - Énfasis5 4 2 5" xfId="746" xr:uid="{00000000-0005-0000-0000-0000E4020000}"/>
    <cellStyle name="40% - Énfasis5 4 3" xfId="747" xr:uid="{00000000-0005-0000-0000-0000E5020000}"/>
    <cellStyle name="40% - Énfasis5 4 3 2" xfId="748" xr:uid="{00000000-0005-0000-0000-0000E6020000}"/>
    <cellStyle name="40% - Énfasis5 4 3 2 2" xfId="749" xr:uid="{00000000-0005-0000-0000-0000E7020000}"/>
    <cellStyle name="40% - Énfasis5 4 3 2 2 2" xfId="750" xr:uid="{00000000-0005-0000-0000-0000E8020000}"/>
    <cellStyle name="40% - Énfasis5 4 3 2 3" xfId="751" xr:uid="{00000000-0005-0000-0000-0000E9020000}"/>
    <cellStyle name="40% - Énfasis5 4 3 3" xfId="752" xr:uid="{00000000-0005-0000-0000-0000EA020000}"/>
    <cellStyle name="40% - Énfasis5 4 3 3 2" xfId="753" xr:uid="{00000000-0005-0000-0000-0000EB020000}"/>
    <cellStyle name="40% - Énfasis5 4 3 4" xfId="754" xr:uid="{00000000-0005-0000-0000-0000EC020000}"/>
    <cellStyle name="40% - Énfasis5 4 4" xfId="755" xr:uid="{00000000-0005-0000-0000-0000ED020000}"/>
    <cellStyle name="40% - Énfasis5 4 4 2" xfId="756" xr:uid="{00000000-0005-0000-0000-0000EE020000}"/>
    <cellStyle name="40% - Énfasis5 4 4 2 2" xfId="757" xr:uid="{00000000-0005-0000-0000-0000EF020000}"/>
    <cellStyle name="40% - Énfasis5 4 4 3" xfId="758" xr:uid="{00000000-0005-0000-0000-0000F0020000}"/>
    <cellStyle name="40% - Énfasis5 4 5" xfId="759" xr:uid="{00000000-0005-0000-0000-0000F1020000}"/>
    <cellStyle name="40% - Énfasis5 4 5 2" xfId="760" xr:uid="{00000000-0005-0000-0000-0000F2020000}"/>
    <cellStyle name="40% - Énfasis5 4 6" xfId="761" xr:uid="{00000000-0005-0000-0000-0000F3020000}"/>
    <cellStyle name="40% - Énfasis5 5" xfId="762" xr:uid="{00000000-0005-0000-0000-0000F4020000}"/>
    <cellStyle name="40% - Énfasis5 6" xfId="763" xr:uid="{00000000-0005-0000-0000-0000F5020000}"/>
    <cellStyle name="40% - Énfasis5 7" xfId="764" xr:uid="{00000000-0005-0000-0000-0000F6020000}"/>
    <cellStyle name="40% - Énfasis5 8" xfId="1382" xr:uid="{A4AB2A2B-AEEA-49F9-8702-11785C25148F}"/>
    <cellStyle name="40% - Énfasis6" xfId="1357" builtinId="51" customBuiltin="1"/>
    <cellStyle name="40% - Énfasis6 2" xfId="765" xr:uid="{00000000-0005-0000-0000-0000F7020000}"/>
    <cellStyle name="40% - Énfasis6 2 2" xfId="766" xr:uid="{00000000-0005-0000-0000-0000F8020000}"/>
    <cellStyle name="40% - Énfasis6 2 3" xfId="767" xr:uid="{00000000-0005-0000-0000-0000F9020000}"/>
    <cellStyle name="40% - Énfasis6 2 3 2" xfId="768" xr:uid="{00000000-0005-0000-0000-0000FA020000}"/>
    <cellStyle name="40% - Énfasis6 2 3 2 2" xfId="769" xr:uid="{00000000-0005-0000-0000-0000FB020000}"/>
    <cellStyle name="40% - Énfasis6 2 3 2 2 2" xfId="770" xr:uid="{00000000-0005-0000-0000-0000FC020000}"/>
    <cellStyle name="40% - Énfasis6 2 3 2 2 2 2" xfId="771" xr:uid="{00000000-0005-0000-0000-0000FD020000}"/>
    <cellStyle name="40% - Énfasis6 2 3 2 2 3" xfId="772" xr:uid="{00000000-0005-0000-0000-0000FE020000}"/>
    <cellStyle name="40% - Énfasis6 2 3 2 3" xfId="773" xr:uid="{00000000-0005-0000-0000-0000FF020000}"/>
    <cellStyle name="40% - Énfasis6 2 3 2 3 2" xfId="774" xr:uid="{00000000-0005-0000-0000-000000030000}"/>
    <cellStyle name="40% - Énfasis6 2 3 2 4" xfId="775" xr:uid="{00000000-0005-0000-0000-000001030000}"/>
    <cellStyle name="40% - Énfasis6 2 3 3" xfId="776" xr:uid="{00000000-0005-0000-0000-000002030000}"/>
    <cellStyle name="40% - Énfasis6 2 3 3 2" xfId="777" xr:uid="{00000000-0005-0000-0000-000003030000}"/>
    <cellStyle name="40% - Énfasis6 2 3 3 2 2" xfId="778" xr:uid="{00000000-0005-0000-0000-000004030000}"/>
    <cellStyle name="40% - Énfasis6 2 3 3 3" xfId="779" xr:uid="{00000000-0005-0000-0000-000005030000}"/>
    <cellStyle name="40% - Énfasis6 2 3 4" xfId="780" xr:uid="{00000000-0005-0000-0000-000006030000}"/>
    <cellStyle name="40% - Énfasis6 2 3 4 2" xfId="781" xr:uid="{00000000-0005-0000-0000-000007030000}"/>
    <cellStyle name="40% - Énfasis6 2 3 5" xfId="782" xr:uid="{00000000-0005-0000-0000-000008030000}"/>
    <cellStyle name="40% - Énfasis6 2 4" xfId="783" xr:uid="{00000000-0005-0000-0000-000009030000}"/>
    <cellStyle name="40% - Énfasis6 2 4 2" xfId="784" xr:uid="{00000000-0005-0000-0000-00000A030000}"/>
    <cellStyle name="40% - Énfasis6 2 4 2 2" xfId="785" xr:uid="{00000000-0005-0000-0000-00000B030000}"/>
    <cellStyle name="40% - Énfasis6 2 4 2 2 2" xfId="786" xr:uid="{00000000-0005-0000-0000-00000C030000}"/>
    <cellStyle name="40% - Énfasis6 2 4 2 3" xfId="787" xr:uid="{00000000-0005-0000-0000-00000D030000}"/>
    <cellStyle name="40% - Énfasis6 2 4 3" xfId="788" xr:uid="{00000000-0005-0000-0000-00000E030000}"/>
    <cellStyle name="40% - Énfasis6 2 4 3 2" xfId="789" xr:uid="{00000000-0005-0000-0000-00000F030000}"/>
    <cellStyle name="40% - Énfasis6 2 4 4" xfId="790" xr:uid="{00000000-0005-0000-0000-000010030000}"/>
    <cellStyle name="40% - Énfasis6 2 5" xfId="791" xr:uid="{00000000-0005-0000-0000-000011030000}"/>
    <cellStyle name="40% - Énfasis6 2 5 2" xfId="792" xr:uid="{00000000-0005-0000-0000-000012030000}"/>
    <cellStyle name="40% - Énfasis6 2 5 2 2" xfId="793" xr:uid="{00000000-0005-0000-0000-000013030000}"/>
    <cellStyle name="40% - Énfasis6 2 5 3" xfId="794" xr:uid="{00000000-0005-0000-0000-000014030000}"/>
    <cellStyle name="40% - Énfasis6 2 6" xfId="795" xr:uid="{00000000-0005-0000-0000-000015030000}"/>
    <cellStyle name="40% - Énfasis6 2 6 2" xfId="796" xr:uid="{00000000-0005-0000-0000-000016030000}"/>
    <cellStyle name="40% - Énfasis6 2 7" xfId="797" xr:uid="{00000000-0005-0000-0000-000017030000}"/>
    <cellStyle name="40% - Énfasis6 3" xfId="798" xr:uid="{00000000-0005-0000-0000-000018030000}"/>
    <cellStyle name="40% - Énfasis6 4" xfId="799" xr:uid="{00000000-0005-0000-0000-000019030000}"/>
    <cellStyle name="40% - Énfasis6 4 2" xfId="800" xr:uid="{00000000-0005-0000-0000-00001A030000}"/>
    <cellStyle name="40% - Énfasis6 4 2 2" xfId="801" xr:uid="{00000000-0005-0000-0000-00001B030000}"/>
    <cellStyle name="40% - Énfasis6 4 2 2 2" xfId="802" xr:uid="{00000000-0005-0000-0000-00001C030000}"/>
    <cellStyle name="40% - Énfasis6 4 2 2 2 2" xfId="803" xr:uid="{00000000-0005-0000-0000-00001D030000}"/>
    <cellStyle name="40% - Énfasis6 4 2 2 2 2 2" xfId="804" xr:uid="{00000000-0005-0000-0000-00001E030000}"/>
    <cellStyle name="40% - Énfasis6 4 2 2 2 3" xfId="805" xr:uid="{00000000-0005-0000-0000-00001F030000}"/>
    <cellStyle name="40% - Énfasis6 4 2 2 3" xfId="806" xr:uid="{00000000-0005-0000-0000-000020030000}"/>
    <cellStyle name="40% - Énfasis6 4 2 2 3 2" xfId="807" xr:uid="{00000000-0005-0000-0000-000021030000}"/>
    <cellStyle name="40% - Énfasis6 4 2 2 4" xfId="808" xr:uid="{00000000-0005-0000-0000-000022030000}"/>
    <cellStyle name="40% - Énfasis6 4 2 3" xfId="809" xr:uid="{00000000-0005-0000-0000-000023030000}"/>
    <cellStyle name="40% - Énfasis6 4 2 3 2" xfId="810" xr:uid="{00000000-0005-0000-0000-000024030000}"/>
    <cellStyle name="40% - Énfasis6 4 2 3 2 2" xfId="811" xr:uid="{00000000-0005-0000-0000-000025030000}"/>
    <cellStyle name="40% - Énfasis6 4 2 3 3" xfId="812" xr:uid="{00000000-0005-0000-0000-000026030000}"/>
    <cellStyle name="40% - Énfasis6 4 2 4" xfId="813" xr:uid="{00000000-0005-0000-0000-000027030000}"/>
    <cellStyle name="40% - Énfasis6 4 2 4 2" xfId="814" xr:uid="{00000000-0005-0000-0000-000028030000}"/>
    <cellStyle name="40% - Énfasis6 4 2 5" xfId="815" xr:uid="{00000000-0005-0000-0000-000029030000}"/>
    <cellStyle name="40% - Énfasis6 4 3" xfId="816" xr:uid="{00000000-0005-0000-0000-00002A030000}"/>
    <cellStyle name="40% - Énfasis6 4 3 2" xfId="817" xr:uid="{00000000-0005-0000-0000-00002B030000}"/>
    <cellStyle name="40% - Énfasis6 4 3 2 2" xfId="818" xr:uid="{00000000-0005-0000-0000-00002C030000}"/>
    <cellStyle name="40% - Énfasis6 4 3 2 2 2" xfId="819" xr:uid="{00000000-0005-0000-0000-00002D030000}"/>
    <cellStyle name="40% - Énfasis6 4 3 2 3" xfId="820" xr:uid="{00000000-0005-0000-0000-00002E030000}"/>
    <cellStyle name="40% - Énfasis6 4 3 3" xfId="821" xr:uid="{00000000-0005-0000-0000-00002F030000}"/>
    <cellStyle name="40% - Énfasis6 4 3 3 2" xfId="822" xr:uid="{00000000-0005-0000-0000-000030030000}"/>
    <cellStyle name="40% - Énfasis6 4 3 4" xfId="823" xr:uid="{00000000-0005-0000-0000-000031030000}"/>
    <cellStyle name="40% - Énfasis6 4 4" xfId="824" xr:uid="{00000000-0005-0000-0000-000032030000}"/>
    <cellStyle name="40% - Énfasis6 4 4 2" xfId="825" xr:uid="{00000000-0005-0000-0000-000033030000}"/>
    <cellStyle name="40% - Énfasis6 4 4 2 2" xfId="826" xr:uid="{00000000-0005-0000-0000-000034030000}"/>
    <cellStyle name="40% - Énfasis6 4 4 3" xfId="827" xr:uid="{00000000-0005-0000-0000-000035030000}"/>
    <cellStyle name="40% - Énfasis6 4 5" xfId="828" xr:uid="{00000000-0005-0000-0000-000036030000}"/>
    <cellStyle name="40% - Énfasis6 4 5 2" xfId="829" xr:uid="{00000000-0005-0000-0000-000037030000}"/>
    <cellStyle name="40% - Énfasis6 4 6" xfId="830" xr:uid="{00000000-0005-0000-0000-000038030000}"/>
    <cellStyle name="40% - Énfasis6 5" xfId="831" xr:uid="{00000000-0005-0000-0000-000039030000}"/>
    <cellStyle name="40% - Énfasis6 6" xfId="832" xr:uid="{00000000-0005-0000-0000-00003A030000}"/>
    <cellStyle name="40% - Énfasis6 7" xfId="833" xr:uid="{00000000-0005-0000-0000-00003B030000}"/>
    <cellStyle name="40% - Énfasis6 8" xfId="1383" xr:uid="{F387B087-BF7B-4CEE-AD94-E621F7F98CF9}"/>
    <cellStyle name="60% - Énfasis1 2" xfId="834" xr:uid="{00000000-0005-0000-0000-00003C030000}"/>
    <cellStyle name="60% - Énfasis1 2 2" xfId="835" xr:uid="{00000000-0005-0000-0000-00003D030000}"/>
    <cellStyle name="60% - Énfasis1 2 3" xfId="836" xr:uid="{00000000-0005-0000-0000-00003E030000}"/>
    <cellStyle name="60% - Énfasis1 3" xfId="837" xr:uid="{00000000-0005-0000-0000-00003F030000}"/>
    <cellStyle name="60% - Énfasis1 4" xfId="838" xr:uid="{00000000-0005-0000-0000-000040030000}"/>
    <cellStyle name="60% - Énfasis1 5" xfId="839" xr:uid="{00000000-0005-0000-0000-000041030000}"/>
    <cellStyle name="60% - Énfasis1 6" xfId="840" xr:uid="{00000000-0005-0000-0000-000042030000}"/>
    <cellStyle name="60% - Énfasis1 7" xfId="841" xr:uid="{00000000-0005-0000-0000-000043030000}"/>
    <cellStyle name="60% - Énfasis1 8" xfId="1384" xr:uid="{94110A7D-3C03-4590-B433-EC75E9E2C103}"/>
    <cellStyle name="60% - Énfasis2 2" xfId="842" xr:uid="{00000000-0005-0000-0000-000044030000}"/>
    <cellStyle name="60% - Énfasis2 2 2" xfId="843" xr:uid="{00000000-0005-0000-0000-000045030000}"/>
    <cellStyle name="60% - Énfasis2 2 3" xfId="844" xr:uid="{00000000-0005-0000-0000-000046030000}"/>
    <cellStyle name="60% - Énfasis2 3" xfId="845" xr:uid="{00000000-0005-0000-0000-000047030000}"/>
    <cellStyle name="60% - Énfasis2 4" xfId="846" xr:uid="{00000000-0005-0000-0000-000048030000}"/>
    <cellStyle name="60% - Énfasis2 5" xfId="847" xr:uid="{00000000-0005-0000-0000-000049030000}"/>
    <cellStyle name="60% - Énfasis2 6" xfId="848" xr:uid="{00000000-0005-0000-0000-00004A030000}"/>
    <cellStyle name="60% - Énfasis2 7" xfId="849" xr:uid="{00000000-0005-0000-0000-00004B030000}"/>
    <cellStyle name="60% - Énfasis2 8" xfId="1385" xr:uid="{A5DAD2FB-CFD2-4AFD-99DF-E8F897082847}"/>
    <cellStyle name="60% - Énfasis3 2" xfId="850" xr:uid="{00000000-0005-0000-0000-00004C030000}"/>
    <cellStyle name="60% - Énfasis3 2 2" xfId="851" xr:uid="{00000000-0005-0000-0000-00004D030000}"/>
    <cellStyle name="60% - Énfasis3 2 3" xfId="852" xr:uid="{00000000-0005-0000-0000-00004E030000}"/>
    <cellStyle name="60% - Énfasis3 3" xfId="853" xr:uid="{00000000-0005-0000-0000-00004F030000}"/>
    <cellStyle name="60% - Énfasis3 4" xfId="854" xr:uid="{00000000-0005-0000-0000-000050030000}"/>
    <cellStyle name="60% - Énfasis3 5" xfId="855" xr:uid="{00000000-0005-0000-0000-000051030000}"/>
    <cellStyle name="60% - Énfasis3 6" xfId="856" xr:uid="{00000000-0005-0000-0000-000052030000}"/>
    <cellStyle name="60% - Énfasis3 7" xfId="857" xr:uid="{00000000-0005-0000-0000-000053030000}"/>
    <cellStyle name="60% - Énfasis3 8" xfId="1386" xr:uid="{4256143E-A1FB-419E-A4C0-6C040E50DA1F}"/>
    <cellStyle name="60% - Énfasis4 2" xfId="858" xr:uid="{00000000-0005-0000-0000-000054030000}"/>
    <cellStyle name="60% - Énfasis4 2 2" xfId="859" xr:uid="{00000000-0005-0000-0000-000055030000}"/>
    <cellStyle name="60% - Énfasis4 2 3" xfId="860" xr:uid="{00000000-0005-0000-0000-000056030000}"/>
    <cellStyle name="60% - Énfasis4 3" xfId="861" xr:uid="{00000000-0005-0000-0000-000057030000}"/>
    <cellStyle name="60% - Énfasis4 4" xfId="862" xr:uid="{00000000-0005-0000-0000-000058030000}"/>
    <cellStyle name="60% - Énfasis4 5" xfId="863" xr:uid="{00000000-0005-0000-0000-000059030000}"/>
    <cellStyle name="60% - Énfasis4 6" xfId="864" xr:uid="{00000000-0005-0000-0000-00005A030000}"/>
    <cellStyle name="60% - Énfasis4 7" xfId="865" xr:uid="{00000000-0005-0000-0000-00005B030000}"/>
    <cellStyle name="60% - Énfasis4 8" xfId="1387" xr:uid="{B52D0F13-9514-4E77-95CC-E39286567862}"/>
    <cellStyle name="60% - Énfasis5 2" xfId="866" xr:uid="{00000000-0005-0000-0000-00005C030000}"/>
    <cellStyle name="60% - Énfasis5 2 2" xfId="867" xr:uid="{00000000-0005-0000-0000-00005D030000}"/>
    <cellStyle name="60% - Énfasis5 2 3" xfId="868" xr:uid="{00000000-0005-0000-0000-00005E030000}"/>
    <cellStyle name="60% - Énfasis5 3" xfId="869" xr:uid="{00000000-0005-0000-0000-00005F030000}"/>
    <cellStyle name="60% - Énfasis5 4" xfId="870" xr:uid="{00000000-0005-0000-0000-000060030000}"/>
    <cellStyle name="60% - Énfasis5 5" xfId="871" xr:uid="{00000000-0005-0000-0000-000061030000}"/>
    <cellStyle name="60% - Énfasis5 6" xfId="872" xr:uid="{00000000-0005-0000-0000-000062030000}"/>
    <cellStyle name="60% - Énfasis5 7" xfId="873" xr:uid="{00000000-0005-0000-0000-000063030000}"/>
    <cellStyle name="60% - Énfasis5 8" xfId="1388" xr:uid="{DBA17077-7F04-4EC8-860C-2D2F8EA44380}"/>
    <cellStyle name="60% - Énfasis6 2" xfId="874" xr:uid="{00000000-0005-0000-0000-000064030000}"/>
    <cellStyle name="60% - Énfasis6 2 2" xfId="875" xr:uid="{00000000-0005-0000-0000-000065030000}"/>
    <cellStyle name="60% - Énfasis6 2 3" xfId="876" xr:uid="{00000000-0005-0000-0000-000066030000}"/>
    <cellStyle name="60% - Énfasis6 3" xfId="877" xr:uid="{00000000-0005-0000-0000-000067030000}"/>
    <cellStyle name="60% - Énfasis6 4" xfId="878" xr:uid="{00000000-0005-0000-0000-000068030000}"/>
    <cellStyle name="60% - Énfasis6 5" xfId="879" xr:uid="{00000000-0005-0000-0000-000069030000}"/>
    <cellStyle name="60% - Énfasis6 6" xfId="880" xr:uid="{00000000-0005-0000-0000-00006A030000}"/>
    <cellStyle name="60% - Énfasis6 7" xfId="881" xr:uid="{00000000-0005-0000-0000-00006B030000}"/>
    <cellStyle name="60% - Énfasis6 8" xfId="1389" xr:uid="{6F36F896-6A9F-479F-BB40-6DED1E183DC4}"/>
    <cellStyle name="A3 297 x 420 mm" xfId="882" xr:uid="{00000000-0005-0000-0000-00006C030000}"/>
    <cellStyle name="A3 297 x 420 mm 2" xfId="883" xr:uid="{00000000-0005-0000-0000-00006D030000}"/>
    <cellStyle name="A3 297 x 420 mm 2 2" xfId="884" xr:uid="{00000000-0005-0000-0000-00006E030000}"/>
    <cellStyle name="A3 297 x 420 mm 2 3" xfId="885" xr:uid="{00000000-0005-0000-0000-00006F030000}"/>
    <cellStyle name="Buena 2" xfId="886" xr:uid="{00000000-0005-0000-0000-000070030000}"/>
    <cellStyle name="Buena 2 2" xfId="887" xr:uid="{00000000-0005-0000-0000-000071030000}"/>
    <cellStyle name="Buena 2 3" xfId="888" xr:uid="{00000000-0005-0000-0000-000072030000}"/>
    <cellStyle name="Buena 3" xfId="889" xr:uid="{00000000-0005-0000-0000-000073030000}"/>
    <cellStyle name="Buena 4" xfId="890" xr:uid="{00000000-0005-0000-0000-000074030000}"/>
    <cellStyle name="Buena 5" xfId="891" xr:uid="{00000000-0005-0000-0000-000075030000}"/>
    <cellStyle name="Buena 6" xfId="892" xr:uid="{00000000-0005-0000-0000-000076030000}"/>
    <cellStyle name="Buena 7" xfId="893" xr:uid="{00000000-0005-0000-0000-000077030000}"/>
    <cellStyle name="Bueno" xfId="1329" builtinId="26" customBuiltin="1"/>
    <cellStyle name="Bueno 2" xfId="1390" xr:uid="{6DD32D7D-E84E-47E1-B507-2EBFAD3912BF}"/>
    <cellStyle name="Cálculo" xfId="1333" builtinId="22" customBuiltin="1"/>
    <cellStyle name="Cálculo 2" xfId="894" xr:uid="{00000000-0005-0000-0000-000078030000}"/>
    <cellStyle name="Cálculo 2 2" xfId="895" xr:uid="{00000000-0005-0000-0000-000079030000}"/>
    <cellStyle name="Cálculo 2 3" xfId="896" xr:uid="{00000000-0005-0000-0000-00007A030000}"/>
    <cellStyle name="Cálculo 3" xfId="897" xr:uid="{00000000-0005-0000-0000-00007B030000}"/>
    <cellStyle name="Cálculo 4" xfId="898" xr:uid="{00000000-0005-0000-0000-00007C030000}"/>
    <cellStyle name="Cálculo 5" xfId="899" xr:uid="{00000000-0005-0000-0000-00007D030000}"/>
    <cellStyle name="Cálculo 6" xfId="900" xr:uid="{00000000-0005-0000-0000-00007E030000}"/>
    <cellStyle name="Cálculo 7" xfId="901" xr:uid="{00000000-0005-0000-0000-00007F030000}"/>
    <cellStyle name="Cálculo 8" xfId="1391" xr:uid="{068A888E-C98D-458B-B86E-1916BAD73FC8}"/>
    <cellStyle name="Celda de comprobación" xfId="1335" builtinId="23" customBuiltin="1"/>
    <cellStyle name="Celda de comprobación 2" xfId="902" xr:uid="{00000000-0005-0000-0000-000080030000}"/>
    <cellStyle name="Celda de comprobación 2 2" xfId="903" xr:uid="{00000000-0005-0000-0000-000081030000}"/>
    <cellStyle name="Celda de comprobación 2 3" xfId="904" xr:uid="{00000000-0005-0000-0000-000082030000}"/>
    <cellStyle name="Celda de comprobación 3" xfId="905" xr:uid="{00000000-0005-0000-0000-000083030000}"/>
    <cellStyle name="Celda de comprobación 4" xfId="906" xr:uid="{00000000-0005-0000-0000-000084030000}"/>
    <cellStyle name="Celda de comprobación 5" xfId="907" xr:uid="{00000000-0005-0000-0000-000085030000}"/>
    <cellStyle name="Celda de comprobación 6" xfId="908" xr:uid="{00000000-0005-0000-0000-000086030000}"/>
    <cellStyle name="Celda de comprobación 7" xfId="909" xr:uid="{00000000-0005-0000-0000-000087030000}"/>
    <cellStyle name="Celda de comprobación 8" xfId="1392" xr:uid="{71546A08-C1E0-450E-81B4-7A3382436527}"/>
    <cellStyle name="Celda vinculada" xfId="1334" builtinId="24" customBuiltin="1"/>
    <cellStyle name="Celda vinculada 2" xfId="910" xr:uid="{00000000-0005-0000-0000-000088030000}"/>
    <cellStyle name="Celda vinculada 2 2" xfId="911" xr:uid="{00000000-0005-0000-0000-000089030000}"/>
    <cellStyle name="Celda vinculada 2 3" xfId="912" xr:uid="{00000000-0005-0000-0000-00008A030000}"/>
    <cellStyle name="Celda vinculada 3" xfId="913" xr:uid="{00000000-0005-0000-0000-00008B030000}"/>
    <cellStyle name="Celda vinculada 4" xfId="914" xr:uid="{00000000-0005-0000-0000-00008C030000}"/>
    <cellStyle name="Celda vinculada 5" xfId="915" xr:uid="{00000000-0005-0000-0000-00008D030000}"/>
    <cellStyle name="Celda vinculada 6" xfId="916" xr:uid="{00000000-0005-0000-0000-00008E030000}"/>
    <cellStyle name="Celda vinculada 7" xfId="917" xr:uid="{00000000-0005-0000-0000-00008F030000}"/>
    <cellStyle name="Celda vinculada 8" xfId="1393" xr:uid="{3E95C7EB-307E-4654-A20D-FDE0DED25A68}"/>
    <cellStyle name="Encabezado 1" xfId="1325" builtinId="16" customBuiltin="1"/>
    <cellStyle name="Encabezado 1 2" xfId="1284" xr:uid="{00000000-0005-0000-0000-000090030000}"/>
    <cellStyle name="Encabezado 1 2 2" xfId="1410" xr:uid="{A12E976A-A1E0-4D3B-A266-A8F706FE8D88}"/>
    <cellStyle name="Encabezado 1 2 3" xfId="1361" xr:uid="{CDDB1564-69FE-40A4-9AB0-C3E6CE01FF97}"/>
    <cellStyle name="Encabezado 4" xfId="1328" builtinId="19" customBuiltin="1"/>
    <cellStyle name="Encabezado 4 2" xfId="918" xr:uid="{00000000-0005-0000-0000-000091030000}"/>
    <cellStyle name="Encabezado 4 2 2" xfId="919" xr:uid="{00000000-0005-0000-0000-000092030000}"/>
    <cellStyle name="Encabezado 4 2 3" xfId="920" xr:uid="{00000000-0005-0000-0000-000093030000}"/>
    <cellStyle name="Encabezado 4 2 4" xfId="1420" xr:uid="{195D4F30-2388-4D96-928B-DE8CEFEFF32C}"/>
    <cellStyle name="Encabezado 4 2 5" xfId="1366" xr:uid="{E67EA958-AFBE-4DD9-BFD6-03C68F444593}"/>
    <cellStyle name="Encabezado 4 3" xfId="921" xr:uid="{00000000-0005-0000-0000-000094030000}"/>
    <cellStyle name="Encabezado 4 4" xfId="922" xr:uid="{00000000-0005-0000-0000-000095030000}"/>
    <cellStyle name="Encabezado 4 5" xfId="923" xr:uid="{00000000-0005-0000-0000-000096030000}"/>
    <cellStyle name="Encabezado 4 6" xfId="924" xr:uid="{00000000-0005-0000-0000-000097030000}"/>
    <cellStyle name="Encabezado 4 7" xfId="925" xr:uid="{00000000-0005-0000-0000-000098030000}"/>
    <cellStyle name="Encabezado 4 8" xfId="1394" xr:uid="{32F87C2A-EB39-4F6B-A87D-186E61259023}"/>
    <cellStyle name="Énfasis1" xfId="1340" builtinId="29" customBuiltin="1"/>
    <cellStyle name="Énfasis1 2" xfId="926" xr:uid="{00000000-0005-0000-0000-000099030000}"/>
    <cellStyle name="Énfasis1 2 2" xfId="927" xr:uid="{00000000-0005-0000-0000-00009A030000}"/>
    <cellStyle name="Énfasis1 2 3" xfId="928" xr:uid="{00000000-0005-0000-0000-00009B030000}"/>
    <cellStyle name="Énfasis1 3" xfId="929" xr:uid="{00000000-0005-0000-0000-00009C030000}"/>
    <cellStyle name="Énfasis1 4" xfId="930" xr:uid="{00000000-0005-0000-0000-00009D030000}"/>
    <cellStyle name="Énfasis1 5" xfId="931" xr:uid="{00000000-0005-0000-0000-00009E030000}"/>
    <cellStyle name="Énfasis1 6" xfId="932" xr:uid="{00000000-0005-0000-0000-00009F030000}"/>
    <cellStyle name="Énfasis1 7" xfId="933" xr:uid="{00000000-0005-0000-0000-0000A0030000}"/>
    <cellStyle name="Énfasis1 8" xfId="1395" xr:uid="{5FCC99D5-161F-4C2B-9BA4-B443C58F21C1}"/>
    <cellStyle name="Énfasis2" xfId="1343" builtinId="33" customBuiltin="1"/>
    <cellStyle name="Énfasis2 2" xfId="934" xr:uid="{00000000-0005-0000-0000-0000A1030000}"/>
    <cellStyle name="Énfasis2 2 2" xfId="935" xr:uid="{00000000-0005-0000-0000-0000A2030000}"/>
    <cellStyle name="Énfasis2 2 3" xfId="936" xr:uid="{00000000-0005-0000-0000-0000A3030000}"/>
    <cellStyle name="Énfasis2 3" xfId="937" xr:uid="{00000000-0005-0000-0000-0000A4030000}"/>
    <cellStyle name="Énfasis2 4" xfId="938" xr:uid="{00000000-0005-0000-0000-0000A5030000}"/>
    <cellStyle name="Énfasis2 5" xfId="939" xr:uid="{00000000-0005-0000-0000-0000A6030000}"/>
    <cellStyle name="Énfasis2 6" xfId="940" xr:uid="{00000000-0005-0000-0000-0000A7030000}"/>
    <cellStyle name="Énfasis2 7" xfId="941" xr:uid="{00000000-0005-0000-0000-0000A8030000}"/>
    <cellStyle name="Énfasis2 8" xfId="1396" xr:uid="{44362019-79AC-4A80-A56E-DA4A106719ED}"/>
    <cellStyle name="Énfasis3" xfId="1346" builtinId="37" customBuiltin="1"/>
    <cellStyle name="Énfasis3 2" xfId="942" xr:uid="{00000000-0005-0000-0000-0000A9030000}"/>
    <cellStyle name="Énfasis3 2 2" xfId="943" xr:uid="{00000000-0005-0000-0000-0000AA030000}"/>
    <cellStyle name="Énfasis3 2 3" xfId="944" xr:uid="{00000000-0005-0000-0000-0000AB030000}"/>
    <cellStyle name="Énfasis3 3" xfId="945" xr:uid="{00000000-0005-0000-0000-0000AC030000}"/>
    <cellStyle name="Énfasis3 4" xfId="946" xr:uid="{00000000-0005-0000-0000-0000AD030000}"/>
    <cellStyle name="Énfasis3 5" xfId="947" xr:uid="{00000000-0005-0000-0000-0000AE030000}"/>
    <cellStyle name="Énfasis3 6" xfId="948" xr:uid="{00000000-0005-0000-0000-0000AF030000}"/>
    <cellStyle name="Énfasis3 7" xfId="949" xr:uid="{00000000-0005-0000-0000-0000B0030000}"/>
    <cellStyle name="Énfasis3 8" xfId="1397" xr:uid="{720D0BA6-3A90-440B-B1E8-0AE7D7E83A92}"/>
    <cellStyle name="Énfasis4" xfId="1349" builtinId="41" customBuiltin="1"/>
    <cellStyle name="Énfasis4 2" xfId="950" xr:uid="{00000000-0005-0000-0000-0000B1030000}"/>
    <cellStyle name="Énfasis4 2 2" xfId="951" xr:uid="{00000000-0005-0000-0000-0000B2030000}"/>
    <cellStyle name="Énfasis4 2 3" xfId="952" xr:uid="{00000000-0005-0000-0000-0000B3030000}"/>
    <cellStyle name="Énfasis4 3" xfId="953" xr:uid="{00000000-0005-0000-0000-0000B4030000}"/>
    <cellStyle name="Énfasis4 4" xfId="954" xr:uid="{00000000-0005-0000-0000-0000B5030000}"/>
    <cellStyle name="Énfasis4 5" xfId="955" xr:uid="{00000000-0005-0000-0000-0000B6030000}"/>
    <cellStyle name="Énfasis4 6" xfId="956" xr:uid="{00000000-0005-0000-0000-0000B7030000}"/>
    <cellStyle name="Énfasis4 7" xfId="957" xr:uid="{00000000-0005-0000-0000-0000B8030000}"/>
    <cellStyle name="Énfasis4 8" xfId="1398" xr:uid="{13D4600D-E9FA-4703-B953-C045BB4B72E2}"/>
    <cellStyle name="Énfasis5" xfId="1352" builtinId="45" customBuiltin="1"/>
    <cellStyle name="Énfasis5 2" xfId="958" xr:uid="{00000000-0005-0000-0000-0000B9030000}"/>
    <cellStyle name="Énfasis5 2 2" xfId="959" xr:uid="{00000000-0005-0000-0000-0000BA030000}"/>
    <cellStyle name="Énfasis5 2 3" xfId="960" xr:uid="{00000000-0005-0000-0000-0000BB030000}"/>
    <cellStyle name="Énfasis5 3" xfId="961" xr:uid="{00000000-0005-0000-0000-0000BC030000}"/>
    <cellStyle name="Énfasis5 4" xfId="962" xr:uid="{00000000-0005-0000-0000-0000BD030000}"/>
    <cellStyle name="Énfasis5 5" xfId="963" xr:uid="{00000000-0005-0000-0000-0000BE030000}"/>
    <cellStyle name="Énfasis5 6" xfId="964" xr:uid="{00000000-0005-0000-0000-0000BF030000}"/>
    <cellStyle name="Énfasis5 7" xfId="965" xr:uid="{00000000-0005-0000-0000-0000C0030000}"/>
    <cellStyle name="Énfasis5 8" xfId="1399" xr:uid="{2A810C83-7109-4CB3-A705-4D28FD2BD4DB}"/>
    <cellStyle name="Énfasis6" xfId="1355" builtinId="49" customBuiltin="1"/>
    <cellStyle name="Énfasis6 2" xfId="966" xr:uid="{00000000-0005-0000-0000-0000C1030000}"/>
    <cellStyle name="Énfasis6 2 2" xfId="967" xr:uid="{00000000-0005-0000-0000-0000C2030000}"/>
    <cellStyle name="Énfasis6 2 3" xfId="968" xr:uid="{00000000-0005-0000-0000-0000C3030000}"/>
    <cellStyle name="Énfasis6 3" xfId="969" xr:uid="{00000000-0005-0000-0000-0000C4030000}"/>
    <cellStyle name="Énfasis6 4" xfId="970" xr:uid="{00000000-0005-0000-0000-0000C5030000}"/>
    <cellStyle name="Énfasis6 5" xfId="971" xr:uid="{00000000-0005-0000-0000-0000C6030000}"/>
    <cellStyle name="Énfasis6 6" xfId="972" xr:uid="{00000000-0005-0000-0000-0000C7030000}"/>
    <cellStyle name="Énfasis6 7" xfId="973" xr:uid="{00000000-0005-0000-0000-0000C8030000}"/>
    <cellStyle name="Énfasis6 8" xfId="1400" xr:uid="{00783A4C-79D1-441A-8C89-1BE956004FF8}"/>
    <cellStyle name="Entrada" xfId="1331" builtinId="20" customBuiltin="1"/>
    <cellStyle name="Entrada 2" xfId="974" xr:uid="{00000000-0005-0000-0000-0000C9030000}"/>
    <cellStyle name="Entrada 2 2" xfId="975" xr:uid="{00000000-0005-0000-0000-0000CA030000}"/>
    <cellStyle name="Entrada 2 3" xfId="976" xr:uid="{00000000-0005-0000-0000-0000CB030000}"/>
    <cellStyle name="Entrada 3" xfId="977" xr:uid="{00000000-0005-0000-0000-0000CC030000}"/>
    <cellStyle name="Entrada 4" xfId="978" xr:uid="{00000000-0005-0000-0000-0000CD030000}"/>
    <cellStyle name="Entrada 5" xfId="979" xr:uid="{00000000-0005-0000-0000-0000CE030000}"/>
    <cellStyle name="Entrada 6" xfId="980" xr:uid="{00000000-0005-0000-0000-0000CF030000}"/>
    <cellStyle name="Entrada 7" xfId="981" xr:uid="{00000000-0005-0000-0000-0000D0030000}"/>
    <cellStyle name="Entrada 8" xfId="1401" xr:uid="{A39AC3E0-EDCC-4808-A3B6-59343489C31D}"/>
    <cellStyle name="Estilo 1" xfId="982" xr:uid="{00000000-0005-0000-0000-0000D1030000}"/>
    <cellStyle name="Estilo 1 2" xfId="983" xr:uid="{00000000-0005-0000-0000-0000D2030000}"/>
    <cellStyle name="Estilo 1 2 2" xfId="984" xr:uid="{00000000-0005-0000-0000-0000D3030000}"/>
    <cellStyle name="Estilo 1 2 2 2" xfId="985" xr:uid="{00000000-0005-0000-0000-0000D4030000}"/>
    <cellStyle name="Estilo 1 2 3" xfId="986" xr:uid="{00000000-0005-0000-0000-0000D5030000}"/>
    <cellStyle name="Estilo 1 3" xfId="987" xr:uid="{00000000-0005-0000-0000-0000D6030000}"/>
    <cellStyle name="Estilo 1 3 2" xfId="988" xr:uid="{00000000-0005-0000-0000-0000D7030000}"/>
    <cellStyle name="Estilo 1 4" xfId="989" xr:uid="{00000000-0005-0000-0000-0000D8030000}"/>
    <cellStyle name="Estilo 1 4 2" xfId="990" xr:uid="{00000000-0005-0000-0000-0000D9030000}"/>
    <cellStyle name="Estilo 1 4 3" xfId="991" xr:uid="{00000000-0005-0000-0000-0000DA030000}"/>
    <cellStyle name="Estilo 1 5" xfId="992" xr:uid="{00000000-0005-0000-0000-0000DB030000}"/>
    <cellStyle name="Estilo 1 5 2" xfId="993" xr:uid="{00000000-0005-0000-0000-0000DC030000}"/>
    <cellStyle name="Euro" xfId="994" xr:uid="{00000000-0005-0000-0000-0000DD030000}"/>
    <cellStyle name="Euro 2" xfId="995" xr:uid="{00000000-0005-0000-0000-0000DE030000}"/>
    <cellStyle name="Euro 2 2" xfId="996" xr:uid="{00000000-0005-0000-0000-0000DF030000}"/>
    <cellStyle name="Euro 2 3" xfId="997" xr:uid="{00000000-0005-0000-0000-0000E0030000}"/>
    <cellStyle name="Fecha" xfId="1364" xr:uid="{F9B432C2-B265-4D82-8020-06D0BF3D3E63}"/>
    <cellStyle name="Formula 2" xfId="1432" xr:uid="{F5EB3440-2A41-4281-A86F-93B7CE14F9A7}"/>
    <cellStyle name="Hipervínculo" xfId="1282" builtinId="8"/>
    <cellStyle name="Hipervínculo 2" xfId="998" xr:uid="{00000000-0005-0000-0000-0000E2030000}"/>
    <cellStyle name="Hipervínculo 2 2" xfId="999" xr:uid="{00000000-0005-0000-0000-0000E3030000}"/>
    <cellStyle name="Hipervínculo 2 3" xfId="1419" xr:uid="{7ECCB9BF-E0EE-42F7-8B92-1111EDC78E5C}"/>
    <cellStyle name="Hipervínculo 2 4" xfId="1426" xr:uid="{1EDE265D-0F26-450A-A75E-BEA322B43354}"/>
    <cellStyle name="Hipervínculo 3" xfId="1000" xr:uid="{00000000-0005-0000-0000-0000E4030000}"/>
    <cellStyle name="Hipervínculo 4" xfId="1001" xr:uid="{00000000-0005-0000-0000-0000E5030000}"/>
    <cellStyle name="Incorrecto" xfId="1330" builtinId="27" customBuiltin="1"/>
    <cellStyle name="Incorrecto 2" xfId="1002" xr:uid="{00000000-0005-0000-0000-0000E6030000}"/>
    <cellStyle name="Incorrecto 2 2" xfId="1003" xr:uid="{00000000-0005-0000-0000-0000E7030000}"/>
    <cellStyle name="Incorrecto 2 3" xfId="1004" xr:uid="{00000000-0005-0000-0000-0000E8030000}"/>
    <cellStyle name="Incorrecto 3" xfId="1005" xr:uid="{00000000-0005-0000-0000-0000E9030000}"/>
    <cellStyle name="Incorrecto 4" xfId="1006" xr:uid="{00000000-0005-0000-0000-0000EA030000}"/>
    <cellStyle name="Incorrecto 5" xfId="1007" xr:uid="{00000000-0005-0000-0000-0000EB030000}"/>
    <cellStyle name="Incorrecto 6" xfId="1008" xr:uid="{00000000-0005-0000-0000-0000EC030000}"/>
    <cellStyle name="Incorrecto 7" xfId="1009" xr:uid="{00000000-0005-0000-0000-0000ED030000}"/>
    <cellStyle name="Incorrecto 8" xfId="1402" xr:uid="{0D94F25F-2640-4189-B0F3-B24762E342B8}"/>
    <cellStyle name="Millares" xfId="1" builtinId="3"/>
    <cellStyle name="Millares [0]" xfId="1324" builtinId="6"/>
    <cellStyle name="Millares [0] 2" xfId="1323" xr:uid="{00000000-0005-0000-0000-0000F0030000}"/>
    <cellStyle name="Millares [0] 2 2" xfId="1371" xr:uid="{7B475305-5267-47CE-A3A7-1110033CDD92}"/>
    <cellStyle name="Millares [0] 2 3" xfId="1451" xr:uid="{25B052F1-C7E8-43C0-88DB-B419D94A8C3C}"/>
    <cellStyle name="Millares [0] 2 4" xfId="1363" xr:uid="{139450EC-9F8D-4D5B-A286-6CFD55082B94}"/>
    <cellStyle name="Millares [0] 2 5" xfId="1456" xr:uid="{ED54D8DC-6511-4035-837D-1AEDCF18B78A}"/>
    <cellStyle name="Millares [0] 2 6" xfId="1427" xr:uid="{B97E196D-103D-4394-8F2F-A06BE873BF38}"/>
    <cellStyle name="Millares [0] 3" xfId="1439" xr:uid="{4D89A31F-2246-4F5E-B77D-95520127EBEF}"/>
    <cellStyle name="Millares [0] 3 2" xfId="1442" xr:uid="{D41A4D35-8B2E-4E02-86DD-AB531571B2ED}"/>
    <cellStyle name="Millares [0] 4" xfId="1370" xr:uid="{33F4937C-67F6-4659-AACE-62D2F587B426}"/>
    <cellStyle name="Millares [0] 5" xfId="1457" xr:uid="{AFCFD834-5E13-46DD-BE4E-A879C962A6F3}"/>
    <cellStyle name="Millares 10" xfId="1449" xr:uid="{70A1E98C-68F6-4620-B2E5-C2E8C1A3135E}"/>
    <cellStyle name="Millares 11" xfId="1448" xr:uid="{58C63EC6-476E-464A-B19A-06A01205F887}"/>
    <cellStyle name="Millares 12" xfId="1450" xr:uid="{E854FA28-A08E-4E26-8E44-744D0A45A211}"/>
    <cellStyle name="Millares 13" xfId="1447" xr:uid="{D9A1C64D-2FB3-4163-A7C7-368A5F6850EC}"/>
    <cellStyle name="Millares 14" xfId="1452" xr:uid="{C3CAD874-9F07-423B-B171-60B812FB48AB}"/>
    <cellStyle name="Millares 2" xfId="4" xr:uid="{00000000-0005-0000-0000-0000F1030000}"/>
    <cellStyle name="Millares 2 2" xfId="1010" xr:uid="{00000000-0005-0000-0000-0000F2030000}"/>
    <cellStyle name="Millares 2 2 2" xfId="1011" xr:uid="{00000000-0005-0000-0000-0000F3030000}"/>
    <cellStyle name="Millares 2 2 2 2" xfId="1012" xr:uid="{00000000-0005-0000-0000-0000F4030000}"/>
    <cellStyle name="Millares 2 2 2 2 2" xfId="1013" xr:uid="{00000000-0005-0000-0000-0000F5030000}"/>
    <cellStyle name="Millares 2 2 2 2 2 2" xfId="1014" xr:uid="{00000000-0005-0000-0000-0000F6030000}"/>
    <cellStyle name="Millares 2 2 2 2 2 2 2" xfId="1289" xr:uid="{00000000-0005-0000-0000-0000F7030000}"/>
    <cellStyle name="Millares 2 2 2 2 2 3" xfId="1288" xr:uid="{00000000-0005-0000-0000-0000F8030000}"/>
    <cellStyle name="Millares 2 2 2 2 3" xfId="1015" xr:uid="{00000000-0005-0000-0000-0000F9030000}"/>
    <cellStyle name="Millares 2 2 2 2 3 2" xfId="1290" xr:uid="{00000000-0005-0000-0000-0000FA030000}"/>
    <cellStyle name="Millares 2 2 2 2 4" xfId="1287" xr:uid="{00000000-0005-0000-0000-0000FB030000}"/>
    <cellStyle name="Millares 2 2 2 3" xfId="1016" xr:uid="{00000000-0005-0000-0000-0000FC030000}"/>
    <cellStyle name="Millares 2 2 2 3 2" xfId="1017" xr:uid="{00000000-0005-0000-0000-0000FD030000}"/>
    <cellStyle name="Millares 2 2 2 3 2 2" xfId="1292" xr:uid="{00000000-0005-0000-0000-0000FE030000}"/>
    <cellStyle name="Millares 2 2 2 3 3" xfId="1291" xr:uid="{00000000-0005-0000-0000-0000FF030000}"/>
    <cellStyle name="Millares 2 2 2 4" xfId="1018" xr:uid="{00000000-0005-0000-0000-000000040000}"/>
    <cellStyle name="Millares 2 2 2 4 2" xfId="1293" xr:uid="{00000000-0005-0000-0000-000001040000}"/>
    <cellStyle name="Millares 2 2 2 5" xfId="1286" xr:uid="{00000000-0005-0000-0000-000002040000}"/>
    <cellStyle name="Millares 2 2 3" xfId="1019" xr:uid="{00000000-0005-0000-0000-000003040000}"/>
    <cellStyle name="Millares 2 2 3 2" xfId="1020" xr:uid="{00000000-0005-0000-0000-000004040000}"/>
    <cellStyle name="Millares 2 2 3 2 2" xfId="1021" xr:uid="{00000000-0005-0000-0000-000005040000}"/>
    <cellStyle name="Millares 2 2 3 2 2 2" xfId="1296" xr:uid="{00000000-0005-0000-0000-000006040000}"/>
    <cellStyle name="Millares 2 2 3 2 3" xfId="1295" xr:uid="{00000000-0005-0000-0000-000007040000}"/>
    <cellStyle name="Millares 2 2 3 3" xfId="1022" xr:uid="{00000000-0005-0000-0000-000008040000}"/>
    <cellStyle name="Millares 2 2 3 3 2" xfId="1297" xr:uid="{00000000-0005-0000-0000-000009040000}"/>
    <cellStyle name="Millares 2 2 3 4" xfId="1294" xr:uid="{00000000-0005-0000-0000-00000A040000}"/>
    <cellStyle name="Millares 2 2 4" xfId="1023" xr:uid="{00000000-0005-0000-0000-00000B040000}"/>
    <cellStyle name="Millares 2 2 4 2" xfId="1024" xr:uid="{00000000-0005-0000-0000-00000C040000}"/>
    <cellStyle name="Millares 2 2 4 2 2" xfId="1299" xr:uid="{00000000-0005-0000-0000-00000D040000}"/>
    <cellStyle name="Millares 2 2 4 3" xfId="1298" xr:uid="{00000000-0005-0000-0000-00000E040000}"/>
    <cellStyle name="Millares 2 2 5" xfId="1025" xr:uid="{00000000-0005-0000-0000-00000F040000}"/>
    <cellStyle name="Millares 2 2 5 2" xfId="1300" xr:uid="{00000000-0005-0000-0000-000010040000}"/>
    <cellStyle name="Millares 2 2 6" xfId="1285" xr:uid="{00000000-0005-0000-0000-000011040000}"/>
    <cellStyle name="Millares 2 2 7" xfId="1436" xr:uid="{40108E1C-A517-4787-B196-8185C839AEB2}"/>
    <cellStyle name="Millares 2 2 8" xfId="1418" xr:uid="{785997A4-DDC8-4BEB-A246-F674B63E45D8}"/>
    <cellStyle name="Millares 2 2 9" xfId="1422" xr:uid="{B02ABFCF-3F56-4867-BEBA-DF3155504EC9}"/>
    <cellStyle name="Millares 2 3" xfId="1026" xr:uid="{00000000-0005-0000-0000-000012040000}"/>
    <cellStyle name="Millares 2 3 2" xfId="1027" xr:uid="{00000000-0005-0000-0000-000013040000}"/>
    <cellStyle name="Millares 2 3 2 2" xfId="1028" xr:uid="{00000000-0005-0000-0000-000014040000}"/>
    <cellStyle name="Millares 2 3 2 2 2" xfId="1029" xr:uid="{00000000-0005-0000-0000-000015040000}"/>
    <cellStyle name="Millares 2 3 2 2 2 2" xfId="1304" xr:uid="{00000000-0005-0000-0000-000016040000}"/>
    <cellStyle name="Millares 2 3 2 2 3" xfId="1303" xr:uid="{00000000-0005-0000-0000-000017040000}"/>
    <cellStyle name="Millares 2 3 2 3" xfId="1030" xr:uid="{00000000-0005-0000-0000-000018040000}"/>
    <cellStyle name="Millares 2 3 2 3 2" xfId="1305" xr:uid="{00000000-0005-0000-0000-000019040000}"/>
    <cellStyle name="Millares 2 3 2 4" xfId="1302" xr:uid="{00000000-0005-0000-0000-00001A040000}"/>
    <cellStyle name="Millares 2 3 3" xfId="1031" xr:uid="{00000000-0005-0000-0000-00001B040000}"/>
    <cellStyle name="Millares 2 3 3 2" xfId="1032" xr:uid="{00000000-0005-0000-0000-00001C040000}"/>
    <cellStyle name="Millares 2 3 3 2 2" xfId="1307" xr:uid="{00000000-0005-0000-0000-00001D040000}"/>
    <cellStyle name="Millares 2 3 3 3" xfId="1306" xr:uid="{00000000-0005-0000-0000-00001E040000}"/>
    <cellStyle name="Millares 2 3 4" xfId="1033" xr:uid="{00000000-0005-0000-0000-00001F040000}"/>
    <cellStyle name="Millares 2 3 4 2" xfId="1308" xr:uid="{00000000-0005-0000-0000-000020040000}"/>
    <cellStyle name="Millares 2 3 5" xfId="1301" xr:uid="{00000000-0005-0000-0000-000021040000}"/>
    <cellStyle name="Millares 2 4" xfId="1034" xr:uid="{00000000-0005-0000-0000-000022040000}"/>
    <cellStyle name="Millares 2 4 2" xfId="1035" xr:uid="{00000000-0005-0000-0000-000023040000}"/>
    <cellStyle name="Millares 2 4 2 2" xfId="1036" xr:uid="{00000000-0005-0000-0000-000024040000}"/>
    <cellStyle name="Millares 2 4 2 2 2" xfId="1311" xr:uid="{00000000-0005-0000-0000-000025040000}"/>
    <cellStyle name="Millares 2 4 2 3" xfId="1310" xr:uid="{00000000-0005-0000-0000-000026040000}"/>
    <cellStyle name="Millares 2 4 3" xfId="1037" xr:uid="{00000000-0005-0000-0000-000027040000}"/>
    <cellStyle name="Millares 2 4 3 2" xfId="1312" xr:uid="{00000000-0005-0000-0000-000028040000}"/>
    <cellStyle name="Millares 2 4 4" xfId="1309" xr:uid="{00000000-0005-0000-0000-000029040000}"/>
    <cellStyle name="Millares 2 5" xfId="1038" xr:uid="{00000000-0005-0000-0000-00002A040000}"/>
    <cellStyle name="Millares 2 5 2" xfId="1039" xr:uid="{00000000-0005-0000-0000-00002B040000}"/>
    <cellStyle name="Millares 2 5 2 2" xfId="1314" xr:uid="{00000000-0005-0000-0000-00002C040000}"/>
    <cellStyle name="Millares 2 5 3" xfId="1313" xr:uid="{00000000-0005-0000-0000-00002D040000}"/>
    <cellStyle name="Millares 2 6" xfId="1040" xr:uid="{00000000-0005-0000-0000-00002E040000}"/>
    <cellStyle name="Millares 2 6 2" xfId="1315" xr:uid="{00000000-0005-0000-0000-00002F040000}"/>
    <cellStyle name="Millares 2 7" xfId="1424" xr:uid="{753B6355-1F6E-4EDE-A8F1-F9C3078BCE18}"/>
    <cellStyle name="Millares 3" xfId="1041" xr:uid="{00000000-0005-0000-0000-000030040000}"/>
    <cellStyle name="Millares 3 2" xfId="1417" xr:uid="{A8E2199D-24B2-47F4-A314-05CCDF3E2981}"/>
    <cellStyle name="Millares 3 3" xfId="1423" xr:uid="{28AE35E7-A10F-4745-BFF8-83880BE4C230}"/>
    <cellStyle name="Millares 4" xfId="1317" xr:uid="{00000000-0005-0000-0000-000031040000}"/>
    <cellStyle name="Millares 4 2" xfId="1455" xr:uid="{1345B986-0FFE-45A3-8A8C-3416B2286F7F}"/>
    <cellStyle name="Millares 4 3" xfId="1403" xr:uid="{E063D55D-2DDB-43CF-80C0-C52D43A1E063}"/>
    <cellStyle name="Millares 5" xfId="1441" xr:uid="{95E8A335-74FB-4B8C-9737-8D44510E58D6}"/>
    <cellStyle name="Millares 6" xfId="1446" xr:uid="{3D992871-1D89-4EC0-A61B-0E7153CA5AE9}"/>
    <cellStyle name="Millares 7" xfId="1445" xr:uid="{FEEC2012-59A7-48C2-99AF-B57392923D4B}"/>
    <cellStyle name="Millares 8" xfId="1443" xr:uid="{BE85B5BC-9423-46C6-A6BA-5234708DD3BF}"/>
    <cellStyle name="Millares 9" xfId="1444" xr:uid="{0C89C934-88C4-4B4D-9806-BF4740E7D83C}"/>
    <cellStyle name="Neutral 2" xfId="1042" xr:uid="{00000000-0005-0000-0000-000032040000}"/>
    <cellStyle name="Neutral 2 2" xfId="1043" xr:uid="{00000000-0005-0000-0000-000033040000}"/>
    <cellStyle name="Neutral 2 3" xfId="1044" xr:uid="{00000000-0005-0000-0000-000034040000}"/>
    <cellStyle name="Neutral 3" xfId="1045" xr:uid="{00000000-0005-0000-0000-000035040000}"/>
    <cellStyle name="Neutral 4" xfId="1046" xr:uid="{00000000-0005-0000-0000-000036040000}"/>
    <cellStyle name="Neutral 5" xfId="1047" xr:uid="{00000000-0005-0000-0000-000037040000}"/>
    <cellStyle name="Neutral 6" xfId="1048" xr:uid="{00000000-0005-0000-0000-000038040000}"/>
    <cellStyle name="Neutral 7" xfId="1049" xr:uid="{00000000-0005-0000-0000-000039040000}"/>
    <cellStyle name="Neutral 8" xfId="1404" xr:uid="{E3156576-BA13-4EF4-A4A2-2C2FE8971128}"/>
    <cellStyle name="Normal" xfId="0" builtinId="0"/>
    <cellStyle name="Normal 10" xfId="1318" xr:uid="{00000000-0005-0000-0000-00003B040000}"/>
    <cellStyle name="Normal 10 2" xfId="1321" xr:uid="{00000000-0005-0000-0000-00003C040000}"/>
    <cellStyle name="Normal 10 2 2 2 2" xfId="1359" xr:uid="{D6DD2456-B19A-454F-826A-3C14AFA349E8}"/>
    <cellStyle name="Normal 11" xfId="1319" xr:uid="{00000000-0005-0000-0000-00003D040000}"/>
    <cellStyle name="Normal 12" xfId="1320" xr:uid="{00000000-0005-0000-0000-00003E040000}"/>
    <cellStyle name="Normal 13" xfId="1322" xr:uid="{00000000-0005-0000-0000-00003F040000}"/>
    <cellStyle name="Normal 14" xfId="1283" xr:uid="{00000000-0005-0000-0000-000040040000}"/>
    <cellStyle name="Normal 14 2" xfId="1454" xr:uid="{1C7B8269-0025-4A27-AC0B-21D785E01881}"/>
    <cellStyle name="Normal 2" xfId="3" xr:uid="{00000000-0005-0000-0000-000041040000}"/>
    <cellStyle name="Normal 2 2" xfId="1050" xr:uid="{00000000-0005-0000-0000-000042040000}"/>
    <cellStyle name="Normal 2 2 10 10" xfId="1425" xr:uid="{72DD5BEC-8BF9-4F05-98D2-89E3F5AFC079}"/>
    <cellStyle name="Normal 2 2 2" xfId="1051" xr:uid="{00000000-0005-0000-0000-000043040000}"/>
    <cellStyle name="Normal 2 2 2 2" xfId="1052" xr:uid="{00000000-0005-0000-0000-000044040000}"/>
    <cellStyle name="Normal 2 2 3" xfId="1053" xr:uid="{00000000-0005-0000-0000-000045040000}"/>
    <cellStyle name="Normal 2 2 4" xfId="1414" xr:uid="{8D383D5D-9DAB-4250-9E7B-781AF8AE0480}"/>
    <cellStyle name="Normal 2 3" xfId="1054" xr:uid="{00000000-0005-0000-0000-000046040000}"/>
    <cellStyle name="Normal 2 3 2" xfId="1055" xr:uid="{00000000-0005-0000-0000-000047040000}"/>
    <cellStyle name="Normal 2 3 2 2" xfId="1056" xr:uid="{00000000-0005-0000-0000-000048040000}"/>
    <cellStyle name="Normal 2 3 2 2 2" xfId="1057" xr:uid="{00000000-0005-0000-0000-000049040000}"/>
    <cellStyle name="Normal 2 3 2 2 2 2" xfId="1058" xr:uid="{00000000-0005-0000-0000-00004A040000}"/>
    <cellStyle name="Normal 2 3 2 2 3" xfId="1059" xr:uid="{00000000-0005-0000-0000-00004B040000}"/>
    <cellStyle name="Normal 2 3 2 3" xfId="1060" xr:uid="{00000000-0005-0000-0000-00004C040000}"/>
    <cellStyle name="Normal 2 3 2 3 2" xfId="1061" xr:uid="{00000000-0005-0000-0000-00004D040000}"/>
    <cellStyle name="Normal 2 3 2 4" xfId="1062" xr:uid="{00000000-0005-0000-0000-00004E040000}"/>
    <cellStyle name="Normal 2 3 3" xfId="1063" xr:uid="{00000000-0005-0000-0000-00004F040000}"/>
    <cellStyle name="Normal 2 3 3 2" xfId="1064" xr:uid="{00000000-0005-0000-0000-000050040000}"/>
    <cellStyle name="Normal 2 3 3 2 2" xfId="1065" xr:uid="{00000000-0005-0000-0000-000051040000}"/>
    <cellStyle name="Normal 2 3 3 3" xfId="1066" xr:uid="{00000000-0005-0000-0000-000052040000}"/>
    <cellStyle name="Normal 2 3 4" xfId="1067" xr:uid="{00000000-0005-0000-0000-000053040000}"/>
    <cellStyle name="Normal 2 3 4 2" xfId="1068" xr:uid="{00000000-0005-0000-0000-000054040000}"/>
    <cellStyle name="Normal 2 3 5" xfId="1069" xr:uid="{00000000-0005-0000-0000-000055040000}"/>
    <cellStyle name="Normal 2 4" xfId="1070" xr:uid="{00000000-0005-0000-0000-000056040000}"/>
    <cellStyle name="Normal 2 4 2" xfId="1071" xr:uid="{00000000-0005-0000-0000-000057040000}"/>
    <cellStyle name="Normal 2 4 2 2" xfId="1072" xr:uid="{00000000-0005-0000-0000-000058040000}"/>
    <cellStyle name="Normal 2 4 2 2 2" xfId="1073" xr:uid="{00000000-0005-0000-0000-000059040000}"/>
    <cellStyle name="Normal 2 4 2 3" xfId="1074" xr:uid="{00000000-0005-0000-0000-00005A040000}"/>
    <cellStyle name="Normal 2 4 3" xfId="1075" xr:uid="{00000000-0005-0000-0000-00005B040000}"/>
    <cellStyle name="Normal 2 4 3 2" xfId="1076" xr:uid="{00000000-0005-0000-0000-00005C040000}"/>
    <cellStyle name="Normal 2 4 4" xfId="1077" xr:uid="{00000000-0005-0000-0000-00005D040000}"/>
    <cellStyle name="Normal 2 5" xfId="1078" xr:uid="{00000000-0005-0000-0000-00005E040000}"/>
    <cellStyle name="Normal 2 5 2" xfId="1079" xr:uid="{00000000-0005-0000-0000-00005F040000}"/>
    <cellStyle name="Normal 2 5 2 2" xfId="1080" xr:uid="{00000000-0005-0000-0000-000060040000}"/>
    <cellStyle name="Normal 2 5 3" xfId="1081" xr:uid="{00000000-0005-0000-0000-000061040000}"/>
    <cellStyle name="Normal 2 6" xfId="1082" xr:uid="{00000000-0005-0000-0000-000062040000}"/>
    <cellStyle name="Normal 2 6 2" xfId="1083" xr:uid="{00000000-0005-0000-0000-000063040000}"/>
    <cellStyle name="Normal 2 7" xfId="1084" xr:uid="{00000000-0005-0000-0000-000064040000}"/>
    <cellStyle name="Normal 2 8" xfId="1316" xr:uid="{00000000-0005-0000-0000-000065040000}"/>
    <cellStyle name="Normal 2 9" xfId="1360" xr:uid="{5A592A3E-653B-4931-B434-92D3E5539730}"/>
    <cellStyle name="Normal 3" xfId="1085" xr:uid="{00000000-0005-0000-0000-000066040000}"/>
    <cellStyle name="Normal 3 2" xfId="1086" xr:uid="{00000000-0005-0000-0000-000067040000}"/>
    <cellStyle name="Normal 3 2 2" xfId="1087" xr:uid="{00000000-0005-0000-0000-000068040000}"/>
    <cellStyle name="Normal 3 2 2 2" xfId="1088" xr:uid="{00000000-0005-0000-0000-000069040000}"/>
    <cellStyle name="Normal 3 2 2 2 2" xfId="1089" xr:uid="{00000000-0005-0000-0000-00006A040000}"/>
    <cellStyle name="Normal 3 2 2 2 2 2" xfId="1090" xr:uid="{00000000-0005-0000-0000-00006B040000}"/>
    <cellStyle name="Normal 3 2 2 2 3" xfId="1091" xr:uid="{00000000-0005-0000-0000-00006C040000}"/>
    <cellStyle name="Normal 3 2 2 3" xfId="1092" xr:uid="{00000000-0005-0000-0000-00006D040000}"/>
    <cellStyle name="Normal 3 2 2 3 2" xfId="1093" xr:uid="{00000000-0005-0000-0000-00006E040000}"/>
    <cellStyle name="Normal 3 2 2 4" xfId="1094" xr:uid="{00000000-0005-0000-0000-00006F040000}"/>
    <cellStyle name="Normal 3 2 3" xfId="1095" xr:uid="{00000000-0005-0000-0000-000070040000}"/>
    <cellStyle name="Normal 3 2 3 2" xfId="1096" xr:uid="{00000000-0005-0000-0000-000071040000}"/>
    <cellStyle name="Normal 3 2 3 2 2" xfId="1097" xr:uid="{00000000-0005-0000-0000-000072040000}"/>
    <cellStyle name="Normal 3 2 3 3" xfId="1098" xr:uid="{00000000-0005-0000-0000-000073040000}"/>
    <cellStyle name="Normal 3 2 4" xfId="1099" xr:uid="{00000000-0005-0000-0000-000074040000}"/>
    <cellStyle name="Normal 3 2 4 2" xfId="1100" xr:uid="{00000000-0005-0000-0000-000075040000}"/>
    <cellStyle name="Normal 3 2 5" xfId="1101" xr:uid="{00000000-0005-0000-0000-000076040000}"/>
    <cellStyle name="Normal 3 3" xfId="1102" xr:uid="{00000000-0005-0000-0000-000077040000}"/>
    <cellStyle name="Normal 3 3 2" xfId="1103" xr:uid="{00000000-0005-0000-0000-000078040000}"/>
    <cellStyle name="Normal 3 3 2 2" xfId="1104" xr:uid="{00000000-0005-0000-0000-000079040000}"/>
    <cellStyle name="Normal 3 3 2 2 2" xfId="1105" xr:uid="{00000000-0005-0000-0000-00007A040000}"/>
    <cellStyle name="Normal 3 3 2 3" xfId="1106" xr:uid="{00000000-0005-0000-0000-00007B040000}"/>
    <cellStyle name="Normal 3 3 3" xfId="1107" xr:uid="{00000000-0005-0000-0000-00007C040000}"/>
    <cellStyle name="Normal 3 3 3 2" xfId="1108" xr:uid="{00000000-0005-0000-0000-00007D040000}"/>
    <cellStyle name="Normal 3 3 4" xfId="1109" xr:uid="{00000000-0005-0000-0000-00007E040000}"/>
    <cellStyle name="Normal 3 4" xfId="1110" xr:uid="{00000000-0005-0000-0000-00007F040000}"/>
    <cellStyle name="Normal 3 4 2" xfId="1111" xr:uid="{00000000-0005-0000-0000-000080040000}"/>
    <cellStyle name="Normal 3 4 2 2" xfId="1112" xr:uid="{00000000-0005-0000-0000-000081040000}"/>
    <cellStyle name="Normal 3 4 3" xfId="1113" xr:uid="{00000000-0005-0000-0000-000082040000}"/>
    <cellStyle name="Normal 3 5" xfId="1114" xr:uid="{00000000-0005-0000-0000-000083040000}"/>
    <cellStyle name="Normal 3 5 2" xfId="1115" xr:uid="{00000000-0005-0000-0000-000084040000}"/>
    <cellStyle name="Normal 3 6" xfId="1116" xr:uid="{00000000-0005-0000-0000-000085040000}"/>
    <cellStyle name="Normal 3 7" xfId="1416" xr:uid="{4B4B3714-8A34-437C-8E13-AC1EC1F26B5B}"/>
    <cellStyle name="Normal 3 8" xfId="1431" xr:uid="{5D1BDF67-0997-4A33-A76E-507D8ADBBB44}"/>
    <cellStyle name="Normal 33" xfId="1358" xr:uid="{36A8B8E1-10A3-4343-9BA8-A0D8D55CFE19}"/>
    <cellStyle name="Normal 4" xfId="1117" xr:uid="{00000000-0005-0000-0000-000086040000}"/>
    <cellStyle name="Normal 4 2" xfId="1118" xr:uid="{00000000-0005-0000-0000-000087040000}"/>
    <cellStyle name="Normal 4 3" xfId="1415" xr:uid="{E972E35A-8797-407E-B99F-EE869C3C65FF}"/>
    <cellStyle name="Normal 4 4" xfId="1429" xr:uid="{B2640048-8C23-480E-AAF3-2AA77A5A627C}"/>
    <cellStyle name="Normal 5" xfId="1119" xr:uid="{00000000-0005-0000-0000-000088040000}"/>
    <cellStyle name="Normal 5 2" xfId="1120" xr:uid="{00000000-0005-0000-0000-000089040000}"/>
    <cellStyle name="Normal 5 2 2" xfId="1121" xr:uid="{00000000-0005-0000-0000-00008A040000}"/>
    <cellStyle name="Normal 5 2 2 2" xfId="1122" xr:uid="{00000000-0005-0000-0000-00008B040000}"/>
    <cellStyle name="Normal 5 2 3" xfId="1123" xr:uid="{00000000-0005-0000-0000-00008C040000}"/>
    <cellStyle name="Normal 5 3" xfId="1124" xr:uid="{00000000-0005-0000-0000-00008D040000}"/>
    <cellStyle name="Normal 5 3 2" xfId="1125" xr:uid="{00000000-0005-0000-0000-00008E040000}"/>
    <cellStyle name="Normal 5 4" xfId="1126" xr:uid="{00000000-0005-0000-0000-00008F040000}"/>
    <cellStyle name="Normal 6" xfId="1127" xr:uid="{00000000-0005-0000-0000-000090040000}"/>
    <cellStyle name="Normal 6 2" xfId="1128" xr:uid="{00000000-0005-0000-0000-000091040000}"/>
    <cellStyle name="Normal 7" xfId="1129" xr:uid="{00000000-0005-0000-0000-000092040000}"/>
    <cellStyle name="Normal 7 2" xfId="1130" xr:uid="{00000000-0005-0000-0000-000093040000}"/>
    <cellStyle name="Normal 7 2 2" xfId="1131" xr:uid="{00000000-0005-0000-0000-000094040000}"/>
    <cellStyle name="Normal 7 3" xfId="1132" xr:uid="{00000000-0005-0000-0000-000095040000}"/>
    <cellStyle name="Normal 8" xfId="1133" xr:uid="{00000000-0005-0000-0000-000096040000}"/>
    <cellStyle name="Normal 9" xfId="1134" xr:uid="{00000000-0005-0000-0000-000097040000}"/>
    <cellStyle name="Notas" xfId="1337" builtinId="10" customBuiltin="1"/>
    <cellStyle name="Notas 2" xfId="1135" xr:uid="{00000000-0005-0000-0000-000098040000}"/>
    <cellStyle name="Notas 2 2" xfId="1136" xr:uid="{00000000-0005-0000-0000-000099040000}"/>
    <cellStyle name="Notas 2 2 2" xfId="1137" xr:uid="{00000000-0005-0000-0000-00009A040000}"/>
    <cellStyle name="Notas 2 2 2 2" xfId="1138" xr:uid="{00000000-0005-0000-0000-00009B040000}"/>
    <cellStyle name="Notas 2 2 3" xfId="1139" xr:uid="{00000000-0005-0000-0000-00009C040000}"/>
    <cellStyle name="Notas 2 3" xfId="1140" xr:uid="{00000000-0005-0000-0000-00009D040000}"/>
    <cellStyle name="Notas 2 3 2" xfId="1141" xr:uid="{00000000-0005-0000-0000-00009E040000}"/>
    <cellStyle name="Notas 2 3 2 2" xfId="1142" xr:uid="{00000000-0005-0000-0000-00009F040000}"/>
    <cellStyle name="Notas 2 3 2 2 2" xfId="1143" xr:uid="{00000000-0005-0000-0000-0000A0040000}"/>
    <cellStyle name="Notas 2 3 2 2 2 2" xfId="1144" xr:uid="{00000000-0005-0000-0000-0000A1040000}"/>
    <cellStyle name="Notas 2 3 2 2 3" xfId="1145" xr:uid="{00000000-0005-0000-0000-0000A2040000}"/>
    <cellStyle name="Notas 2 3 2 3" xfId="1146" xr:uid="{00000000-0005-0000-0000-0000A3040000}"/>
    <cellStyle name="Notas 2 3 2 3 2" xfId="1147" xr:uid="{00000000-0005-0000-0000-0000A4040000}"/>
    <cellStyle name="Notas 2 3 2 4" xfId="1148" xr:uid="{00000000-0005-0000-0000-0000A5040000}"/>
    <cellStyle name="Notas 2 3 3" xfId="1149" xr:uid="{00000000-0005-0000-0000-0000A6040000}"/>
    <cellStyle name="Notas 2 3 3 2" xfId="1150" xr:uid="{00000000-0005-0000-0000-0000A7040000}"/>
    <cellStyle name="Notas 2 3 3 2 2" xfId="1151" xr:uid="{00000000-0005-0000-0000-0000A8040000}"/>
    <cellStyle name="Notas 2 3 3 3" xfId="1152" xr:uid="{00000000-0005-0000-0000-0000A9040000}"/>
    <cellStyle name="Notas 2 3 4" xfId="1153" xr:uid="{00000000-0005-0000-0000-0000AA040000}"/>
    <cellStyle name="Notas 2 3 4 2" xfId="1154" xr:uid="{00000000-0005-0000-0000-0000AB040000}"/>
    <cellStyle name="Notas 2 3 5" xfId="1155" xr:uid="{00000000-0005-0000-0000-0000AC040000}"/>
    <cellStyle name="Notas 2 4" xfId="1156" xr:uid="{00000000-0005-0000-0000-0000AD040000}"/>
    <cellStyle name="Notas 2 4 2" xfId="1157" xr:uid="{00000000-0005-0000-0000-0000AE040000}"/>
    <cellStyle name="Notas 2 4 2 2" xfId="1158" xr:uid="{00000000-0005-0000-0000-0000AF040000}"/>
    <cellStyle name="Notas 2 4 2 2 2" xfId="1159" xr:uid="{00000000-0005-0000-0000-0000B0040000}"/>
    <cellStyle name="Notas 2 4 2 3" xfId="1160" xr:uid="{00000000-0005-0000-0000-0000B1040000}"/>
    <cellStyle name="Notas 2 4 3" xfId="1161" xr:uid="{00000000-0005-0000-0000-0000B2040000}"/>
    <cellStyle name="Notas 2 4 3 2" xfId="1162" xr:uid="{00000000-0005-0000-0000-0000B3040000}"/>
    <cellStyle name="Notas 2 4 4" xfId="1163" xr:uid="{00000000-0005-0000-0000-0000B4040000}"/>
    <cellStyle name="Notas 2 5" xfId="1164" xr:uid="{00000000-0005-0000-0000-0000B5040000}"/>
    <cellStyle name="Notas 2 5 2" xfId="1165" xr:uid="{00000000-0005-0000-0000-0000B6040000}"/>
    <cellStyle name="Notas 2 5 2 2" xfId="1166" xr:uid="{00000000-0005-0000-0000-0000B7040000}"/>
    <cellStyle name="Notas 2 5 3" xfId="1167" xr:uid="{00000000-0005-0000-0000-0000B8040000}"/>
    <cellStyle name="Notas 2 6" xfId="1168" xr:uid="{00000000-0005-0000-0000-0000B9040000}"/>
    <cellStyle name="Notas 2 6 2" xfId="1169" xr:uid="{00000000-0005-0000-0000-0000BA040000}"/>
    <cellStyle name="Notas 2 7" xfId="1170" xr:uid="{00000000-0005-0000-0000-0000BB040000}"/>
    <cellStyle name="Notas 3" xfId="1171" xr:uid="{00000000-0005-0000-0000-0000BC040000}"/>
    <cellStyle name="Notas 3 2" xfId="1172" xr:uid="{00000000-0005-0000-0000-0000BD040000}"/>
    <cellStyle name="Notas 3 2 2" xfId="1173" xr:uid="{00000000-0005-0000-0000-0000BE040000}"/>
    <cellStyle name="Notas 3 3" xfId="1174" xr:uid="{00000000-0005-0000-0000-0000BF040000}"/>
    <cellStyle name="Notas 4" xfId="1175" xr:uid="{00000000-0005-0000-0000-0000C0040000}"/>
    <cellStyle name="Notas 4 2" xfId="1176" xr:uid="{00000000-0005-0000-0000-0000C1040000}"/>
    <cellStyle name="Notas 4 2 2" xfId="1177" xr:uid="{00000000-0005-0000-0000-0000C2040000}"/>
    <cellStyle name="Notas 4 2 2 2" xfId="1178" xr:uid="{00000000-0005-0000-0000-0000C3040000}"/>
    <cellStyle name="Notas 4 2 2 2 2" xfId="1179" xr:uid="{00000000-0005-0000-0000-0000C4040000}"/>
    <cellStyle name="Notas 4 2 2 2 2 2" xfId="1180" xr:uid="{00000000-0005-0000-0000-0000C5040000}"/>
    <cellStyle name="Notas 4 2 2 2 3" xfId="1181" xr:uid="{00000000-0005-0000-0000-0000C6040000}"/>
    <cellStyle name="Notas 4 2 2 3" xfId="1182" xr:uid="{00000000-0005-0000-0000-0000C7040000}"/>
    <cellStyle name="Notas 4 2 2 3 2" xfId="1183" xr:uid="{00000000-0005-0000-0000-0000C8040000}"/>
    <cellStyle name="Notas 4 2 2 4" xfId="1184" xr:uid="{00000000-0005-0000-0000-0000C9040000}"/>
    <cellStyle name="Notas 4 2 3" xfId="1185" xr:uid="{00000000-0005-0000-0000-0000CA040000}"/>
    <cellStyle name="Notas 4 2 3 2" xfId="1186" xr:uid="{00000000-0005-0000-0000-0000CB040000}"/>
    <cellStyle name="Notas 4 2 3 2 2" xfId="1187" xr:uid="{00000000-0005-0000-0000-0000CC040000}"/>
    <cellStyle name="Notas 4 2 3 3" xfId="1188" xr:uid="{00000000-0005-0000-0000-0000CD040000}"/>
    <cellStyle name="Notas 4 2 4" xfId="1189" xr:uid="{00000000-0005-0000-0000-0000CE040000}"/>
    <cellStyle name="Notas 4 2 4 2" xfId="1190" xr:uid="{00000000-0005-0000-0000-0000CF040000}"/>
    <cellStyle name="Notas 4 2 5" xfId="1191" xr:uid="{00000000-0005-0000-0000-0000D0040000}"/>
    <cellStyle name="Notas 4 3" xfId="1192" xr:uid="{00000000-0005-0000-0000-0000D1040000}"/>
    <cellStyle name="Notas 4 3 2" xfId="1193" xr:uid="{00000000-0005-0000-0000-0000D2040000}"/>
    <cellStyle name="Notas 4 3 2 2" xfId="1194" xr:uid="{00000000-0005-0000-0000-0000D3040000}"/>
    <cellStyle name="Notas 4 3 2 2 2" xfId="1195" xr:uid="{00000000-0005-0000-0000-0000D4040000}"/>
    <cellStyle name="Notas 4 3 2 3" xfId="1196" xr:uid="{00000000-0005-0000-0000-0000D5040000}"/>
    <cellStyle name="Notas 4 3 3" xfId="1197" xr:uid="{00000000-0005-0000-0000-0000D6040000}"/>
    <cellStyle name="Notas 4 3 3 2" xfId="1198" xr:uid="{00000000-0005-0000-0000-0000D7040000}"/>
    <cellStyle name="Notas 4 3 4" xfId="1199" xr:uid="{00000000-0005-0000-0000-0000D8040000}"/>
    <cellStyle name="Notas 4 4" xfId="1200" xr:uid="{00000000-0005-0000-0000-0000D9040000}"/>
    <cellStyle name="Notas 4 4 2" xfId="1201" xr:uid="{00000000-0005-0000-0000-0000DA040000}"/>
    <cellStyle name="Notas 4 4 2 2" xfId="1202" xr:uid="{00000000-0005-0000-0000-0000DB040000}"/>
    <cellStyle name="Notas 4 4 3" xfId="1203" xr:uid="{00000000-0005-0000-0000-0000DC040000}"/>
    <cellStyle name="Notas 4 5" xfId="1204" xr:uid="{00000000-0005-0000-0000-0000DD040000}"/>
    <cellStyle name="Notas 4 5 2" xfId="1205" xr:uid="{00000000-0005-0000-0000-0000DE040000}"/>
    <cellStyle name="Notas 4 6" xfId="1206" xr:uid="{00000000-0005-0000-0000-0000DF040000}"/>
    <cellStyle name="Notas 5" xfId="1207" xr:uid="{00000000-0005-0000-0000-0000E0040000}"/>
    <cellStyle name="Notas 5 2" xfId="1208" xr:uid="{00000000-0005-0000-0000-0000E1040000}"/>
    <cellStyle name="Notas 6" xfId="1209" xr:uid="{00000000-0005-0000-0000-0000E2040000}"/>
    <cellStyle name="Notas 6 2" xfId="1210" xr:uid="{00000000-0005-0000-0000-0000E3040000}"/>
    <cellStyle name="Notas 7" xfId="1211" xr:uid="{00000000-0005-0000-0000-0000E4040000}"/>
    <cellStyle name="Notas 7 2" xfId="1212" xr:uid="{00000000-0005-0000-0000-0000E5040000}"/>
    <cellStyle name="Notas 7 3" xfId="1213" xr:uid="{00000000-0005-0000-0000-0000E6040000}"/>
    <cellStyle name="Notas 8" xfId="1214" xr:uid="{00000000-0005-0000-0000-0000E7040000}"/>
    <cellStyle name="Notas 8 2" xfId="1215" xr:uid="{00000000-0005-0000-0000-0000E8040000}"/>
    <cellStyle name="Notas 9" xfId="1405" xr:uid="{1CC0F0E3-635D-4DA3-B452-D12DCAB276DD}"/>
    <cellStyle name="Porcentaje" xfId="2" builtinId="5"/>
    <cellStyle name="Porcentaje 2" xfId="5" xr:uid="{00000000-0005-0000-0000-0000EA040000}"/>
    <cellStyle name="Porcentaje 2 2" xfId="1438" xr:uid="{88BDEBD0-6B28-4777-95A6-805460E043C3}"/>
    <cellStyle name="Porcentaje 2 3" xfId="1453" xr:uid="{A19CB0AE-E185-4E80-978A-472DCAD38987}"/>
    <cellStyle name="Porcentaje 2 4" xfId="1365" xr:uid="{2C76DE00-E4B6-4A8E-81F2-F5A39028F6D3}"/>
    <cellStyle name="Porcentaje 2 5" xfId="1421" xr:uid="{5EA8075F-F7B6-4708-A748-291F1684DBB7}"/>
    <cellStyle name="Porcentaje 2 6" xfId="1428" xr:uid="{080F2129-4911-4B18-8D26-35E480F03F1A}"/>
    <cellStyle name="Porcentaje 3" xfId="1440" xr:uid="{1ECDD265-27CE-4C13-80EC-2C15B93F1FB6}"/>
    <cellStyle name="Porcentual 2" xfId="1216" xr:uid="{00000000-0005-0000-0000-0000EB040000}"/>
    <cellStyle name="Porcentual 3" xfId="1217" xr:uid="{00000000-0005-0000-0000-0000EC040000}"/>
    <cellStyle name="Salida" xfId="1332" builtinId="21" customBuiltin="1"/>
    <cellStyle name="Salida 2" xfId="1218" xr:uid="{00000000-0005-0000-0000-0000ED040000}"/>
    <cellStyle name="Salida 2 2" xfId="1219" xr:uid="{00000000-0005-0000-0000-0000EE040000}"/>
    <cellStyle name="Salida 2 3" xfId="1220" xr:uid="{00000000-0005-0000-0000-0000EF040000}"/>
    <cellStyle name="Salida 3" xfId="1221" xr:uid="{00000000-0005-0000-0000-0000F0040000}"/>
    <cellStyle name="Salida 4" xfId="1222" xr:uid="{00000000-0005-0000-0000-0000F1040000}"/>
    <cellStyle name="Salida 5" xfId="1223" xr:uid="{00000000-0005-0000-0000-0000F2040000}"/>
    <cellStyle name="Salida 6" xfId="1224" xr:uid="{00000000-0005-0000-0000-0000F3040000}"/>
    <cellStyle name="Salida 7" xfId="1225" xr:uid="{00000000-0005-0000-0000-0000F4040000}"/>
    <cellStyle name="Salida 8" xfId="1406" xr:uid="{3C65ABAF-E44B-4F24-AEA4-EB15BF5A0A89}"/>
    <cellStyle name="Standard_T1" xfId="1430" xr:uid="{A8A72059-CB33-4C4A-AD54-05B835EE5E30}"/>
    <cellStyle name="Table Header" xfId="1433" xr:uid="{623DB29D-7219-42B6-8AC2-2B0E9AEFCA62}"/>
    <cellStyle name="Texto de advertencia" xfId="1336" builtinId="11" customBuiltin="1"/>
    <cellStyle name="Texto de advertencia 2" xfId="1226" xr:uid="{00000000-0005-0000-0000-0000F5040000}"/>
    <cellStyle name="Texto de advertencia 2 2" xfId="1227" xr:uid="{00000000-0005-0000-0000-0000F6040000}"/>
    <cellStyle name="Texto de advertencia 2 3" xfId="1228" xr:uid="{00000000-0005-0000-0000-0000F7040000}"/>
    <cellStyle name="Texto de advertencia 3" xfId="1229" xr:uid="{00000000-0005-0000-0000-0000F8040000}"/>
    <cellStyle name="Texto de advertencia 4" xfId="1230" xr:uid="{00000000-0005-0000-0000-0000F9040000}"/>
    <cellStyle name="Texto de advertencia 5" xfId="1231" xr:uid="{00000000-0005-0000-0000-0000FA040000}"/>
    <cellStyle name="Texto de advertencia 6" xfId="1232" xr:uid="{00000000-0005-0000-0000-0000FB040000}"/>
    <cellStyle name="Texto de advertencia 7" xfId="1233" xr:uid="{00000000-0005-0000-0000-0000FC040000}"/>
    <cellStyle name="Texto de advertencia 8" xfId="1407" xr:uid="{840DA3F4-4B27-46D8-A526-742FC93923C9}"/>
    <cellStyle name="Texto explicativo" xfId="1338" builtinId="53" customBuiltin="1"/>
    <cellStyle name="Texto explicativo 2" xfId="1234" xr:uid="{00000000-0005-0000-0000-0000FD040000}"/>
    <cellStyle name="Texto explicativo 2 2" xfId="1235" xr:uid="{00000000-0005-0000-0000-0000FE040000}"/>
    <cellStyle name="Texto explicativo 2 3" xfId="1236" xr:uid="{00000000-0005-0000-0000-0000FF040000}"/>
    <cellStyle name="Texto explicativo 3" xfId="1237" xr:uid="{00000000-0005-0000-0000-000000050000}"/>
    <cellStyle name="Texto explicativo 4" xfId="1238" xr:uid="{00000000-0005-0000-0000-000001050000}"/>
    <cellStyle name="Texto explicativo 5" xfId="1239" xr:uid="{00000000-0005-0000-0000-000002050000}"/>
    <cellStyle name="Texto explicativo 6" xfId="1240" xr:uid="{00000000-0005-0000-0000-000003050000}"/>
    <cellStyle name="Texto explicativo 7" xfId="1241" xr:uid="{00000000-0005-0000-0000-000004050000}"/>
    <cellStyle name="Texto explicativo 8" xfId="1408" xr:uid="{8D0B54A9-2ED3-4DC9-A5FF-95DBDFD587C2}"/>
    <cellStyle name="Título 1 2" xfId="1242" xr:uid="{00000000-0005-0000-0000-000005050000}"/>
    <cellStyle name="Título 1 2 2" xfId="1243" xr:uid="{00000000-0005-0000-0000-000006050000}"/>
    <cellStyle name="Título 1 2 3" xfId="1244" xr:uid="{00000000-0005-0000-0000-000007050000}"/>
    <cellStyle name="Título 1 3" xfId="1245" xr:uid="{00000000-0005-0000-0000-000008050000}"/>
    <cellStyle name="Título 1 4" xfId="1246" xr:uid="{00000000-0005-0000-0000-000009050000}"/>
    <cellStyle name="Título 1 5" xfId="1247" xr:uid="{00000000-0005-0000-0000-00000A050000}"/>
    <cellStyle name="Título 1 6" xfId="1248" xr:uid="{00000000-0005-0000-0000-00000B050000}"/>
    <cellStyle name="Título 1 7" xfId="1249" xr:uid="{00000000-0005-0000-0000-00000C050000}"/>
    <cellStyle name="Título 10" xfId="1409" xr:uid="{8357D29B-BDB1-4C0F-9E77-E7BCE57115CD}"/>
    <cellStyle name="Título 2" xfId="1326" builtinId="17" customBuiltin="1"/>
    <cellStyle name="Título 2 2" xfId="1250" xr:uid="{00000000-0005-0000-0000-00000D050000}"/>
    <cellStyle name="Título 2 2 2" xfId="1251" xr:uid="{00000000-0005-0000-0000-00000E050000}"/>
    <cellStyle name="Título 2 2 3" xfId="1252" xr:uid="{00000000-0005-0000-0000-00000F050000}"/>
    <cellStyle name="Título 2 2 4" xfId="1434" xr:uid="{56472A10-4491-4F1A-8976-85B7297EE110}"/>
    <cellStyle name="Título 2 2 5" xfId="1367" xr:uid="{3EDCA473-0B1F-437B-8775-2AEE0F2416FE}"/>
    <cellStyle name="Título 2 3" xfId="1253" xr:uid="{00000000-0005-0000-0000-000010050000}"/>
    <cellStyle name="Título 2 4" xfId="1254" xr:uid="{00000000-0005-0000-0000-000011050000}"/>
    <cellStyle name="Título 2 5" xfId="1255" xr:uid="{00000000-0005-0000-0000-000012050000}"/>
    <cellStyle name="Título 2 6" xfId="1256" xr:uid="{00000000-0005-0000-0000-000013050000}"/>
    <cellStyle name="Título 2 7" xfId="1257" xr:uid="{00000000-0005-0000-0000-000014050000}"/>
    <cellStyle name="Título 2 8" xfId="1411" xr:uid="{6D99AC9A-6ED3-477C-8754-5047DC6B4E68}"/>
    <cellStyle name="Título 3" xfId="1327" builtinId="18" customBuiltin="1"/>
    <cellStyle name="Título 3 2" xfId="1258" xr:uid="{00000000-0005-0000-0000-000015050000}"/>
    <cellStyle name="Título 3 2 2" xfId="1259" xr:uid="{00000000-0005-0000-0000-000016050000}"/>
    <cellStyle name="Título 3 2 3" xfId="1260" xr:uid="{00000000-0005-0000-0000-000017050000}"/>
    <cellStyle name="Título 3 2 4" xfId="1435" xr:uid="{A766A0D4-2F5D-4AD3-8E36-967FCD35CA57}"/>
    <cellStyle name="Título 3 2 5" xfId="1368" xr:uid="{B3D723CB-BD7E-431F-AA8D-A919E83D08E4}"/>
    <cellStyle name="Título 3 3" xfId="1261" xr:uid="{00000000-0005-0000-0000-000018050000}"/>
    <cellStyle name="Título 3 4" xfId="1262" xr:uid="{00000000-0005-0000-0000-000019050000}"/>
    <cellStyle name="Título 3 5" xfId="1263" xr:uid="{00000000-0005-0000-0000-00001A050000}"/>
    <cellStyle name="Título 3 6" xfId="1264" xr:uid="{00000000-0005-0000-0000-00001B050000}"/>
    <cellStyle name="Título 3 7" xfId="1265" xr:uid="{00000000-0005-0000-0000-00001C050000}"/>
    <cellStyle name="Título 3 8" xfId="1412" xr:uid="{E09E2B80-B53B-49EB-9DA1-C21228817983}"/>
    <cellStyle name="Título 4" xfId="1266" xr:uid="{00000000-0005-0000-0000-00001D050000}"/>
    <cellStyle name="Título 4 2" xfId="1267" xr:uid="{00000000-0005-0000-0000-00001E050000}"/>
    <cellStyle name="Título 4 3" xfId="1268" xr:uid="{00000000-0005-0000-0000-00001F050000}"/>
    <cellStyle name="Título 4 4" xfId="1437" xr:uid="{DC2BD37C-0105-49C7-8ADB-E84273B7C0E2}"/>
    <cellStyle name="Título 4 5" xfId="1369" xr:uid="{E6EB99EB-320C-4E7B-8FDF-40FA167898B5}"/>
    <cellStyle name="Título 5" xfId="1269" xr:uid="{00000000-0005-0000-0000-000020050000}"/>
    <cellStyle name="Título 6" xfId="1270" xr:uid="{00000000-0005-0000-0000-000021050000}"/>
    <cellStyle name="Título 7" xfId="1271" xr:uid="{00000000-0005-0000-0000-000022050000}"/>
    <cellStyle name="Título 8" xfId="1272" xr:uid="{00000000-0005-0000-0000-000023050000}"/>
    <cellStyle name="Título 9" xfId="1273" xr:uid="{00000000-0005-0000-0000-000024050000}"/>
    <cellStyle name="Total" xfId="1339" builtinId="25" customBuiltin="1"/>
    <cellStyle name="Total 2" xfId="1274" xr:uid="{00000000-0005-0000-0000-000025050000}"/>
    <cellStyle name="Total 2 2" xfId="1275" xr:uid="{00000000-0005-0000-0000-000026050000}"/>
    <cellStyle name="Total 2 3" xfId="1276" xr:uid="{00000000-0005-0000-0000-000027050000}"/>
    <cellStyle name="Total 3" xfId="1277" xr:uid="{00000000-0005-0000-0000-000028050000}"/>
    <cellStyle name="Total 4" xfId="1278" xr:uid="{00000000-0005-0000-0000-000029050000}"/>
    <cellStyle name="Total 5" xfId="1279" xr:uid="{00000000-0005-0000-0000-00002A050000}"/>
    <cellStyle name="Total 6" xfId="1280" xr:uid="{00000000-0005-0000-0000-00002B050000}"/>
    <cellStyle name="Total 7" xfId="1281" xr:uid="{00000000-0005-0000-0000-00002C050000}"/>
    <cellStyle name="Total 8" xfId="1413" xr:uid="{DD64321D-09C0-4210-A961-6156279DBB73}"/>
    <cellStyle name="zTextoOculto" xfId="1362" xr:uid="{55A445C5-2BE1-4D42-BC28-95F50D7DDEBD}"/>
  </cellStyles>
  <dxfs count="15"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fill>
        <patternFill patternType="none">
          <fgColor indexed="64"/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fill>
        <patternFill>
          <bgColor theme="1" tint="0.34998626667073579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fill>
        <patternFill patternType="none">
          <fgColor indexed="64"/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fill>
        <patternFill>
          <bgColor theme="1" tint="0.34998626667073579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fill>
        <patternFill patternType="none">
          <fgColor indexed="64"/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  <fill>
        <patternFill>
          <bgColor theme="1" tint="0.34998626667073579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</dxfs>
  <tableStyles count="3" defaultTableStyle="TableStyleMedium2" defaultPivotStyle="PivotStyleMedium9">
    <tableStyle name="Estilo de tabla personalizado" pivot="0" count="5" xr9:uid="{E7D495F9-CD87-49A6-AF03-15C034C1AA72}">
      <tableStyleElement type="wholeTable" dxfId="14"/>
      <tableStyleElement type="headerRow" dxfId="13"/>
      <tableStyleElement type="firstRowStripe" dxfId="12"/>
      <tableStyleElement type="firstColumnStripe" dxfId="11"/>
      <tableStyleElement type="secondColumnStripe" dxfId="10"/>
    </tableStyle>
    <tableStyle name="Estilo de tabla personalizado 2" pivot="0" count="5" xr9:uid="{8020B964-F494-42DF-81BD-32B75C0011B1}">
      <tableStyleElement type="wholeTable" dxfId="9"/>
      <tableStyleElement type="headerRow" dxfId="8"/>
      <tableStyleElement type="firstRowStripe" dxfId="7"/>
      <tableStyleElement type="firstColumnStripe" dxfId="6"/>
      <tableStyleElement type="secondColumnStripe" dxfId="5"/>
    </tableStyle>
    <tableStyle name="Estilo de tabla personalizado 3" pivot="0" count="5" xr9:uid="{F8E4F9D1-DF49-4D92-8C74-DBDC54D2D6F4}">
      <tableStyleElement type="wholeTable" dxfId="4"/>
      <tableStyleElement type="headerRow" dxfId="3"/>
      <tableStyleElement type="firstRowStripe" dxfId="2"/>
      <tableStyleElement type="firstColumnStripe" dxfId="1"/>
      <tableStyleElement type="secondColumnStripe" dxfId="0"/>
    </tableStyle>
  </tableStyles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2.3Previsi&#243;n Traspasos CL-&gt;CR'!A1"/><Relationship Id="rId13" Type="http://schemas.openxmlformats.org/officeDocument/2006/relationships/hyperlink" Target="#'3b) Prev. Total nivel Nacional'!A1"/><Relationship Id="rId3" Type="http://schemas.openxmlformats.org/officeDocument/2006/relationships/hyperlink" Target="#'1.4 Tasas Distribuidora'!A1"/><Relationship Id="rId7" Type="http://schemas.openxmlformats.org/officeDocument/2006/relationships/hyperlink" Target="#'2.4Previsi&#243;n Traspasos CR-&gt;CL'!A1"/><Relationship Id="rId12" Type="http://schemas.openxmlformats.org/officeDocument/2006/relationships/hyperlink" Target="#'3a) Prev. Total nivel SSPP'!A1"/><Relationship Id="rId2" Type="http://schemas.openxmlformats.org/officeDocument/2006/relationships/hyperlink" Target="#'1.2a Proyecci&#243;n Empresas'!A1"/><Relationship Id="rId1" Type="http://schemas.openxmlformats.org/officeDocument/2006/relationships/hyperlink" Target="#'1.1 Demanda Hist&#243;rica'!A1"/><Relationship Id="rId6" Type="http://schemas.openxmlformats.org/officeDocument/2006/relationships/hyperlink" Target="#'2.2 Previsi&#243;n Ef. Energ&#233;tica'!A1"/><Relationship Id="rId11" Type="http://schemas.openxmlformats.org/officeDocument/2006/relationships/hyperlink" Target="#'2.6Previsi&#243;n Electromovilidad'!A1"/><Relationship Id="rId5" Type="http://schemas.openxmlformats.org/officeDocument/2006/relationships/hyperlink" Target="#'2.1 Previsi&#243;n BAU'!A1"/><Relationship Id="rId10" Type="http://schemas.openxmlformats.org/officeDocument/2006/relationships/hyperlink" Target="#'2.5Previsi&#243;n Gen. Residencial'!A1"/><Relationship Id="rId4" Type="http://schemas.openxmlformats.org/officeDocument/2006/relationships/hyperlink" Target="#'1.3 Revisi&#243;n Metodolog&#237;a Dx'!A1"/><Relationship Id="rId9" Type="http://schemas.openxmlformats.org/officeDocument/2006/relationships/hyperlink" Target="#'1.6 Factores Ajuste y P&#233;rdida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2352676</xdr:colOff>
      <xdr:row>0</xdr:row>
      <xdr:rowOff>152400</xdr:rowOff>
    </xdr:from>
    <xdr:to>
      <xdr:col>2</xdr:col>
      <xdr:colOff>4219576</xdr:colOff>
      <xdr:row>3</xdr:row>
      <xdr:rowOff>52451</xdr:rowOff>
    </xdr:to>
    <xdr:pic>
      <xdr:nvPicPr>
        <xdr:cNvPr id="3" name="1 Imagen" descr="Logo Comisión Nacional de Energí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6" y="152400"/>
          <a:ext cx="1866900" cy="38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402665</xdr:colOff>
      <xdr:row>24</xdr:row>
      <xdr:rowOff>65618</xdr:rowOff>
    </xdr:from>
    <xdr:to>
      <xdr:col>10</xdr:col>
      <xdr:colOff>938448</xdr:colOff>
      <xdr:row>34</xdr:row>
      <xdr:rowOff>27014</xdr:rowOff>
    </xdr:to>
    <xdr:sp macro="" textlink="">
      <xdr:nvSpPr>
        <xdr:cNvPr id="2" name="Flecha abaj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9499040" y="3989918"/>
          <a:ext cx="535783" cy="1580646"/>
        </a:xfrm>
        <a:prstGeom prst="downArrow">
          <a:avLst>
            <a:gd name="adj1" fmla="val 50000"/>
            <a:gd name="adj2" fmla="val 103065"/>
          </a:avLst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L"/>
        </a:p>
      </xdr:txBody>
    </xdr:sp>
    <xdr:clientData/>
  </xdr:twoCellAnchor>
  <xdr:twoCellAnchor>
    <xdr:from>
      <xdr:col>2</xdr:col>
      <xdr:colOff>162250</xdr:colOff>
      <xdr:row>14</xdr:row>
      <xdr:rowOff>24788</xdr:rowOff>
    </xdr:from>
    <xdr:to>
      <xdr:col>3</xdr:col>
      <xdr:colOff>795885</xdr:colOff>
      <xdr:row>16</xdr:row>
      <xdr:rowOff>16895</xdr:rowOff>
    </xdr:to>
    <xdr:sp macro="" textlink="">
      <xdr:nvSpPr>
        <xdr:cNvPr id="3" name="CuadroText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638625" y="2485413"/>
          <a:ext cx="1649635" cy="341357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1400"/>
            <a:t>Demanda Histórica</a:t>
          </a:r>
        </a:p>
      </xdr:txBody>
    </xdr:sp>
    <xdr:clientData/>
  </xdr:twoCellAnchor>
  <xdr:twoCellAnchor>
    <xdr:from>
      <xdr:col>2</xdr:col>
      <xdr:colOff>178125</xdr:colOff>
      <xdr:row>17</xdr:row>
      <xdr:rowOff>83296</xdr:rowOff>
    </xdr:from>
    <xdr:to>
      <xdr:col>3</xdr:col>
      <xdr:colOff>811760</xdr:colOff>
      <xdr:row>22</xdr:row>
      <xdr:rowOff>35643</xdr:rowOff>
    </xdr:to>
    <xdr:sp macro="" textlink="">
      <xdr:nvSpPr>
        <xdr:cNvPr id="4" name="Cuadro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654500" y="3067796"/>
          <a:ext cx="1649635" cy="825472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1400"/>
            <a:t>Proyección Empresas Distribuidoras</a:t>
          </a:r>
        </a:p>
      </xdr:txBody>
    </xdr:sp>
    <xdr:clientData/>
  </xdr:twoCellAnchor>
  <xdr:twoCellAnchor>
    <xdr:from>
      <xdr:col>2</xdr:col>
      <xdr:colOff>157401</xdr:colOff>
      <xdr:row>24</xdr:row>
      <xdr:rowOff>63006</xdr:rowOff>
    </xdr:from>
    <xdr:to>
      <xdr:col>3</xdr:col>
      <xdr:colOff>795335</xdr:colOff>
      <xdr:row>26</xdr:row>
      <xdr:rowOff>55113</xdr:rowOff>
    </xdr:to>
    <xdr:sp macro="" textlink="">
      <xdr:nvSpPr>
        <xdr:cNvPr id="5" name="CuadroText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633776" y="4269881"/>
          <a:ext cx="1653934" cy="341357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1400"/>
            <a:t>Modelación CNE</a:t>
          </a:r>
        </a:p>
      </xdr:txBody>
    </xdr:sp>
    <xdr:clientData/>
  </xdr:twoCellAnchor>
  <xdr:twoCellAnchor>
    <xdr:from>
      <xdr:col>4</xdr:col>
      <xdr:colOff>706009</xdr:colOff>
      <xdr:row>17</xdr:row>
      <xdr:rowOff>145040</xdr:rowOff>
    </xdr:from>
    <xdr:to>
      <xdr:col>6</xdr:col>
      <xdr:colOff>172816</xdr:colOff>
      <xdr:row>23</xdr:row>
      <xdr:rowOff>34743</xdr:rowOff>
    </xdr:to>
    <xdr:sp macro="" textlink="">
      <xdr:nvSpPr>
        <xdr:cNvPr id="6" name="Cuadro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144534" y="2935865"/>
          <a:ext cx="1352757" cy="861253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1600"/>
            <a:t>Análisis de Metodologías de Empresas</a:t>
          </a:r>
        </a:p>
      </xdr:txBody>
    </xdr:sp>
    <xdr:clientData/>
  </xdr:twoCellAnchor>
  <xdr:twoCellAnchor>
    <xdr:from>
      <xdr:col>7</xdr:col>
      <xdr:colOff>30126</xdr:colOff>
      <xdr:row>16</xdr:row>
      <xdr:rowOff>153470</xdr:rowOff>
    </xdr:from>
    <xdr:to>
      <xdr:col>8</xdr:col>
      <xdr:colOff>563408</xdr:colOff>
      <xdr:row>24</xdr:row>
      <xdr:rowOff>98740</xdr:rowOff>
    </xdr:to>
    <xdr:sp macro="" textlink="">
      <xdr:nvSpPr>
        <xdr:cNvPr id="7" name="CuadroText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6297576" y="2782370"/>
          <a:ext cx="1476257" cy="12406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/>
            <a:t>Previsión Modelación Econométrica</a:t>
          </a:r>
        </a:p>
        <a:p>
          <a:pPr algn="ctr"/>
          <a:r>
            <a:rPr lang="es-CL"/>
            <a:t>“BAU”</a:t>
          </a:r>
        </a:p>
      </xdr:txBody>
    </xdr:sp>
    <xdr:clientData/>
  </xdr:twoCellAnchor>
  <xdr:twoCellAnchor>
    <xdr:from>
      <xdr:col>6</xdr:col>
      <xdr:colOff>602110</xdr:colOff>
      <xdr:row>3</xdr:row>
      <xdr:rowOff>8761</xdr:rowOff>
    </xdr:from>
    <xdr:to>
      <xdr:col>7</xdr:col>
      <xdr:colOff>816116</xdr:colOff>
      <xdr:row>10</xdr:row>
      <xdr:rowOff>80136</xdr:rowOff>
    </xdr:to>
    <xdr:sp macro="" textlink="">
      <xdr:nvSpPr>
        <xdr:cNvPr id="8" name="Cuadro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5926585" y="532636"/>
          <a:ext cx="1156981" cy="120485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1400"/>
            <a:t>Previsión Ahorro de Energía  por Eficiencia Energética</a:t>
          </a:r>
        </a:p>
      </xdr:txBody>
    </xdr:sp>
    <xdr:clientData/>
  </xdr:twoCellAnchor>
  <xdr:twoCellAnchor>
    <xdr:from>
      <xdr:col>7</xdr:col>
      <xdr:colOff>967055</xdr:colOff>
      <xdr:row>3</xdr:row>
      <xdr:rowOff>46357</xdr:rowOff>
    </xdr:from>
    <xdr:to>
      <xdr:col>9</xdr:col>
      <xdr:colOff>380426</xdr:colOff>
      <xdr:row>10</xdr:row>
      <xdr:rowOff>117732</xdr:rowOff>
    </xdr:to>
    <xdr:sp macro="" textlink="">
      <xdr:nvSpPr>
        <xdr:cNvPr id="9" name="CuadroText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7403714" y="593204"/>
          <a:ext cx="1349747" cy="1326434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1400"/>
            <a:t>Previsión de Traspasos de Clientes Regulados a Clientes Libres</a:t>
          </a:r>
        </a:p>
      </xdr:txBody>
    </xdr:sp>
    <xdr:clientData/>
  </xdr:twoCellAnchor>
  <xdr:twoCellAnchor>
    <xdr:from>
      <xdr:col>12</xdr:col>
      <xdr:colOff>77938</xdr:colOff>
      <xdr:row>4</xdr:row>
      <xdr:rowOff>66403</xdr:rowOff>
    </xdr:from>
    <xdr:to>
      <xdr:col>13</xdr:col>
      <xdr:colOff>703505</xdr:colOff>
      <xdr:row>9</xdr:row>
      <xdr:rowOff>157752</xdr:rowOff>
    </xdr:to>
    <xdr:sp macro="" textlink="">
      <xdr:nvSpPr>
        <xdr:cNvPr id="10" name="CuadroTexto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1365063" y="780778"/>
          <a:ext cx="1593942" cy="964474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>
          <a:no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1400"/>
            <a:t>Previsión de Traspasos de Clientes Libres a Clientes Regulados</a:t>
          </a:r>
        </a:p>
      </xdr:txBody>
    </xdr:sp>
    <xdr:clientData/>
  </xdr:twoCellAnchor>
  <xdr:twoCellAnchor>
    <xdr:from>
      <xdr:col>9</xdr:col>
      <xdr:colOff>606835</xdr:colOff>
      <xdr:row>25</xdr:row>
      <xdr:rowOff>136767</xdr:rowOff>
    </xdr:from>
    <xdr:to>
      <xdr:col>11</xdr:col>
      <xdr:colOff>734278</xdr:colOff>
      <xdr:row>27</xdr:row>
      <xdr:rowOff>134498</xdr:rowOff>
    </xdr:to>
    <xdr:sp macro="" textlink="">
      <xdr:nvSpPr>
        <xdr:cNvPr id="11" name="CuadroTexto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8753511" y="4103649"/>
          <a:ext cx="2010032" cy="311496"/>
        </a:xfrm>
        <a:prstGeom prst="rect">
          <a:avLst/>
        </a:prstGeom>
        <a:solidFill>
          <a:schemeClr val="bg1"/>
        </a:solidFill>
        <a:ln>
          <a:solidFill>
            <a:srgbClr val="00B05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1400">
              <a:solidFill>
                <a:srgbClr val="00B050"/>
              </a:solidFill>
            </a:rPr>
            <a:t>Factores de Pérdidas</a:t>
          </a:r>
        </a:p>
      </xdr:txBody>
    </xdr:sp>
    <xdr:clientData/>
  </xdr:twoCellAnchor>
  <xdr:twoCellAnchor>
    <xdr:from>
      <xdr:col>9</xdr:col>
      <xdr:colOff>489607</xdr:colOff>
      <xdr:row>3</xdr:row>
      <xdr:rowOff>154804</xdr:rowOff>
    </xdr:from>
    <xdr:to>
      <xdr:col>10</xdr:col>
      <xdr:colOff>573741</xdr:colOff>
      <xdr:row>9</xdr:row>
      <xdr:rowOff>170328</xdr:rowOff>
    </xdr:to>
    <xdr:sp macro="" textlink="">
      <xdr:nvSpPr>
        <xdr:cNvPr id="12" name="CuadroTexto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8862642" y="701651"/>
          <a:ext cx="1052323" cy="1091289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>
          <a:no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1400"/>
            <a:t>Previsión de Generación Residencial</a:t>
          </a:r>
        </a:p>
      </xdr:txBody>
    </xdr:sp>
    <xdr:clientData/>
  </xdr:twoCellAnchor>
  <xdr:twoCellAnchor>
    <xdr:from>
      <xdr:col>10</xdr:col>
      <xdr:colOff>692608</xdr:colOff>
      <xdr:row>3</xdr:row>
      <xdr:rowOff>114900</xdr:rowOff>
    </xdr:from>
    <xdr:to>
      <xdr:col>11</xdr:col>
      <xdr:colOff>824754</xdr:colOff>
      <xdr:row>10</xdr:row>
      <xdr:rowOff>44823</xdr:rowOff>
    </xdr:to>
    <xdr:sp macro="" textlink="">
      <xdr:nvSpPr>
        <xdr:cNvPr id="13" name="CuadroTexto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10033832" y="661747"/>
          <a:ext cx="1100334" cy="1184982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>
          <a:no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1400"/>
            <a:t>Previsión de Demanda por vehículos eléctricos</a:t>
          </a:r>
        </a:p>
      </xdr:txBody>
    </xdr:sp>
    <xdr:clientData/>
  </xdr:twoCellAnchor>
  <xdr:twoCellAnchor>
    <xdr:from>
      <xdr:col>9</xdr:col>
      <xdr:colOff>416261</xdr:colOff>
      <xdr:row>18</xdr:row>
      <xdr:rowOff>42331</xdr:rowOff>
    </xdr:from>
    <xdr:to>
      <xdr:col>11</xdr:col>
      <xdr:colOff>728705</xdr:colOff>
      <xdr:row>24</xdr:row>
      <xdr:rowOff>24367</xdr:rowOff>
    </xdr:to>
    <xdr:sp macro="" textlink="">
      <xdr:nvSpPr>
        <xdr:cNvPr id="14" name="CuadroTexto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8569661" y="2995081"/>
          <a:ext cx="2198394" cy="953586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/>
            <a:t>Previsión de Clientes Regulados a Nivel de SSPP</a:t>
          </a:r>
        </a:p>
      </xdr:txBody>
    </xdr:sp>
    <xdr:clientData/>
  </xdr:twoCellAnchor>
  <xdr:twoCellAnchor>
    <xdr:from>
      <xdr:col>9</xdr:col>
      <xdr:colOff>516794</xdr:colOff>
      <xdr:row>34</xdr:row>
      <xdr:rowOff>68265</xdr:rowOff>
    </xdr:from>
    <xdr:to>
      <xdr:col>11</xdr:col>
      <xdr:colOff>824319</xdr:colOff>
      <xdr:row>40</xdr:row>
      <xdr:rowOff>50301</xdr:rowOff>
    </xdr:to>
    <xdr:sp macro="" textlink="">
      <xdr:nvSpPr>
        <xdr:cNvPr id="15" name="CuadroTexto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8670194" y="5611815"/>
          <a:ext cx="2193475" cy="953586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/>
            <a:t>Previsión de Clientes Regulados a Nivel de Transmisión Nacional</a:t>
          </a:r>
        </a:p>
      </xdr:txBody>
    </xdr:sp>
    <xdr:clientData/>
  </xdr:twoCellAnchor>
  <xdr:twoCellAnchor>
    <xdr:from>
      <xdr:col>1</xdr:col>
      <xdr:colOff>664731</xdr:colOff>
      <xdr:row>12</xdr:row>
      <xdr:rowOff>140970</xdr:rowOff>
    </xdr:from>
    <xdr:to>
      <xdr:col>4</xdr:col>
      <xdr:colOff>660394</xdr:colOff>
      <xdr:row>28</xdr:row>
      <xdr:rowOff>79376</xdr:rowOff>
    </xdr:to>
    <xdr:sp macro="" textlink="">
      <xdr:nvSpPr>
        <xdr:cNvPr id="16" name="Llamada de flecha a la derecha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442606" y="2252345"/>
          <a:ext cx="2757913" cy="2732406"/>
        </a:xfrm>
        <a:prstGeom prst="rightArrowCallout">
          <a:avLst>
            <a:gd name="adj1" fmla="val 12403"/>
            <a:gd name="adj2" fmla="val 10829"/>
            <a:gd name="adj3" fmla="val 21935"/>
            <a:gd name="adj4" fmla="val 72369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L"/>
        </a:p>
      </xdr:txBody>
    </xdr:sp>
    <xdr:clientData/>
  </xdr:twoCellAnchor>
  <xdr:twoCellAnchor>
    <xdr:from>
      <xdr:col>6</xdr:col>
      <xdr:colOff>197646</xdr:colOff>
      <xdr:row>19</xdr:row>
      <xdr:rowOff>2742</xdr:rowOff>
    </xdr:from>
    <xdr:to>
      <xdr:col>6</xdr:col>
      <xdr:colOff>940665</xdr:colOff>
      <xdr:row>22</xdr:row>
      <xdr:rowOff>102390</xdr:rowOff>
    </xdr:to>
    <xdr:sp macro="" textlink="">
      <xdr:nvSpPr>
        <xdr:cNvPr id="17" name="Flecha abajo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 rot="16200000">
          <a:off x="5600919" y="3038619"/>
          <a:ext cx="585423" cy="743019"/>
        </a:xfrm>
        <a:prstGeom prst="downArrow">
          <a:avLst>
            <a:gd name="adj1" fmla="val 50000"/>
            <a:gd name="adj2" fmla="val 103065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L"/>
        </a:p>
      </xdr:txBody>
    </xdr:sp>
    <xdr:clientData/>
  </xdr:twoCellAnchor>
  <xdr:twoCellAnchor>
    <xdr:from>
      <xdr:col>6</xdr:col>
      <xdr:colOff>58942</xdr:colOff>
      <xdr:row>1</xdr:row>
      <xdr:rowOff>2</xdr:rowOff>
    </xdr:from>
    <xdr:to>
      <xdr:col>14</xdr:col>
      <xdr:colOff>476249</xdr:colOff>
      <xdr:row>17</xdr:row>
      <xdr:rowOff>163269</xdr:rowOff>
    </xdr:to>
    <xdr:sp macro="" textlink="">
      <xdr:nvSpPr>
        <xdr:cNvPr id="18" name="Llamada de flecha a la derecha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 rot="5400000">
          <a:off x="8139337" y="-2413018"/>
          <a:ext cx="2957267" cy="8164307"/>
        </a:xfrm>
        <a:prstGeom prst="rightArrowCallout">
          <a:avLst>
            <a:gd name="adj1" fmla="val 12403"/>
            <a:gd name="adj2" fmla="val 10236"/>
            <a:gd name="adj3" fmla="val 16594"/>
            <a:gd name="adj4" fmla="val 72369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L"/>
        </a:p>
      </xdr:txBody>
    </xdr:sp>
    <xdr:clientData/>
  </xdr:twoCellAnchor>
  <xdr:twoCellAnchor>
    <xdr:from>
      <xdr:col>8</xdr:col>
      <xdr:colOff>592814</xdr:colOff>
      <xdr:row>19</xdr:row>
      <xdr:rowOff>6858</xdr:rowOff>
    </xdr:from>
    <xdr:to>
      <xdr:col>9</xdr:col>
      <xdr:colOff>394539</xdr:colOff>
      <xdr:row>22</xdr:row>
      <xdr:rowOff>106506</xdr:rowOff>
    </xdr:to>
    <xdr:sp macro="" textlink="">
      <xdr:nvSpPr>
        <xdr:cNvPr id="19" name="Flecha abajo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 rot="16200000">
          <a:off x="7882877" y="3041895"/>
          <a:ext cx="585423" cy="744700"/>
        </a:xfrm>
        <a:prstGeom prst="downArrow">
          <a:avLst>
            <a:gd name="adj1" fmla="val 50000"/>
            <a:gd name="adj2" fmla="val 103065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L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comisionenergia-my.sharepoint.com/personal/jcepeda_cne_cl/Documents/Previsi&#243;n%20Demanda/04%20Licitaciones/2024%20-06%20Junio%20(Proceso)/07%20Informe%20Definitivo/Archivos%20Web/Respaldos%20Informe%20Final%20Licitaciones%202024/Antecedentes/Respaldo%20Eficiencia%20Energ&#233;tica.xlsx" TargetMode="External"/><Relationship Id="rId2" Type="http://schemas.microsoft.com/office/2019/04/relationships/externalLinkLongPath" Target="Archivos%20Web/Respaldos%20Informe%20Final%20Licitaciones%202024/Antecedentes/Respaldo%20Eficiencia%20Energ&#233;tica.xlsx?46C1C172" TargetMode="External"/><Relationship Id="rId1" Type="http://schemas.openxmlformats.org/officeDocument/2006/relationships/externalLinkPath" Target="file:///\\46C1C172\Respaldo%20Eficiencia%20Energ&#233;tica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omisionenergia-my.sharepoint.com/personal/jcepeda_cne_cl/Documents/Previsi&#243;n%20Demanda/04%20Licitaciones/2024%20-06%20Junio%20(Proceso)/09%20Cambio%20L&#237;mite%20Traspaso/Compilado_CL.xlsx" TargetMode="External"/><Relationship Id="rId1" Type="http://schemas.openxmlformats.org/officeDocument/2006/relationships/externalLinkPath" Target="/personal/jcepeda_cne_cl/Documents/Previsi&#243;n%20Demanda/04%20Licitaciones/2024%20-06%20Junio%20(Proceso)/09%20Cambio%20L&#237;mite%20Traspaso/Compilado_CL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comisionenergia-my.sharepoint.com/personal/jcepeda_cne_cl/Documents/Previsi&#243;n%20Demanda/04%20Licitaciones/2024%20-06%20Junio%20(Proceso)/07%20Informe%20Definitivo/Archivos%20Web/Respaldos%20Informe%20Final%20Licitaciones%202024/Antecedentes/Respaldo%20Generaci&#243;n%20Residencial.xlsx" TargetMode="External"/><Relationship Id="rId2" Type="http://schemas.microsoft.com/office/2019/04/relationships/externalLinkLongPath" Target="Archivos%20Web/Respaldos%20Informe%20Final%20Licitaciones%202024/Antecedentes/Respaldo%20Generaci&#243;n%20Residencial.xlsx?46C1C172" TargetMode="External"/><Relationship Id="rId1" Type="http://schemas.openxmlformats.org/officeDocument/2006/relationships/externalLinkPath" Target="file:///\\46C1C172\Respaldo%20Generaci&#243;n%20Residencial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comisionenergia-my.sharepoint.com/personal/jcepeda_cne_cl/Documents/Previsi&#243;n%20Demanda/04%20Licitaciones/2024%20-06%20Junio%20(Proceso)/07%20Informe%20Definitivo/Archivos%20Web/Respaldos%20Informe%20Final%20Licitaciones%202024/Antecedentes/Respaldo%20Electromovilidad.xlsx" TargetMode="External"/><Relationship Id="rId2" Type="http://schemas.microsoft.com/office/2019/04/relationships/externalLinkLongPath" Target="Archivos%20Web/Respaldos%20Informe%20Final%20Licitaciones%202024/Antecedentes/Respaldo%20Electromovilidad.xlsx?46C1C172" TargetMode="External"/><Relationship Id="rId1" Type="http://schemas.openxmlformats.org/officeDocument/2006/relationships/externalLinkPath" Target="file:///\\46C1C172\Respaldo%20Electromovilid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EE "/>
      <sheetName val="Ef Regional"/>
      <sheetName val="PP Región"/>
      <sheetName val="PP SE"/>
    </sheetNames>
    <sheetDataSet>
      <sheetData sheetId="0">
        <row r="5">
          <cell r="C5">
            <v>-3.4476643685772729E-3</v>
          </cell>
          <cell r="D5">
            <v>-4.3992982954948459E-3</v>
          </cell>
          <cell r="E5">
            <v>-5.3805873757249495E-3</v>
          </cell>
          <cell r="F5">
            <v>-5.6711685798212065E-3</v>
          </cell>
          <cell r="G5">
            <v>-6.4313282714924423E-3</v>
          </cell>
          <cell r="H5">
            <v>-7.4911475925366657E-3</v>
          </cell>
          <cell r="I5">
            <v>-4.7250461805832299E-3</v>
          </cell>
          <cell r="J5">
            <v>-6.3548923215069851E-3</v>
          </cell>
          <cell r="K5">
            <v>-8.4090020555919135E-3</v>
          </cell>
          <cell r="L5">
            <v>-9.8428104495838012E-3</v>
          </cell>
          <cell r="M5">
            <v>-1.0746600936944576E-2</v>
          </cell>
          <cell r="N5">
            <v>-1.2031880091800631E-2</v>
          </cell>
          <cell r="O5">
            <v>-1.3177683280842624E-2</v>
          </cell>
          <cell r="P5">
            <v>-1.3701392393684635E-2</v>
          </cell>
          <cell r="Q5">
            <v>-1.4693273387689781E-2</v>
          </cell>
          <cell r="R5">
            <v>-1.5051650822002716E-2</v>
          </cell>
          <cell r="S5">
            <v>-1.5880609447112219E-2</v>
          </cell>
          <cell r="T5">
            <v>-1.5831836441157487E-2</v>
          </cell>
          <cell r="U5">
            <v>-1.5730185987358723E-2</v>
          </cell>
          <cell r="V5">
            <v>-1.4515232690154128E-2</v>
          </cell>
          <cell r="W5">
            <v>-1.4324911751522529E-2</v>
          </cell>
        </row>
        <row r="6">
          <cell r="C6">
            <v>-1.8705805813546362E-3</v>
          </cell>
          <cell r="D6">
            <v>-4.4407906312039554E-3</v>
          </cell>
          <cell r="E6">
            <v>-7.1874855626513703E-3</v>
          </cell>
          <cell r="F6">
            <v>-9.8806065001069456E-3</v>
          </cell>
          <cell r="G6">
            <v>-1.2294033290384289E-2</v>
          </cell>
          <cell r="H6">
            <v>-1.4251105710288306E-2</v>
          </cell>
          <cell r="I6">
            <v>-1.5695977946103255E-2</v>
          </cell>
          <cell r="J6">
            <v>-1.6673948755924844E-2</v>
          </cell>
          <cell r="K6">
            <v>-1.7290327087384538E-2</v>
          </cell>
          <cell r="L6">
            <v>-1.7669887889708399E-2</v>
          </cell>
          <cell r="M6">
            <v>-1.5635426994203543E-2</v>
          </cell>
          <cell r="N6">
            <v>-1.3567400386298981E-2</v>
          </cell>
          <cell r="O6">
            <v>-1.1475742504550428E-2</v>
          </cell>
          <cell r="P6">
            <v>-9.2975565085780341E-3</v>
          </cell>
          <cell r="Q6">
            <v>-6.9878378637842249E-3</v>
          </cell>
          <cell r="R6">
            <v>-4.5220036211601877E-3</v>
          </cell>
          <cell r="S6">
            <v>-1.8959310188927769E-3</v>
          </cell>
          <cell r="T6">
            <v>9.1267399424619538E-4</v>
          </cell>
          <cell r="U6">
            <v>3.8372810629822307E-3</v>
          </cell>
          <cell r="V6">
            <v>6.852704410004711E-3</v>
          </cell>
          <cell r="W6">
            <v>9.921861061633782E-3</v>
          </cell>
        </row>
        <row r="7">
          <cell r="C7">
            <v>-1.8705805813546362E-3</v>
          </cell>
          <cell r="D7">
            <v>-4.4407906312039554E-3</v>
          </cell>
          <cell r="E7">
            <v>-7.1874855626513703E-3</v>
          </cell>
          <cell r="F7">
            <v>-9.8806065001069456E-3</v>
          </cell>
          <cell r="G7">
            <v>-1.2294033290384289E-2</v>
          </cell>
          <cell r="H7">
            <v>-1.4251105710288306E-2</v>
          </cell>
          <cell r="I7">
            <v>-1.5695977946103255E-2</v>
          </cell>
          <cell r="J7">
            <v>-1.6673948755924844E-2</v>
          </cell>
          <cell r="K7">
            <v>-1.7290327087384538E-2</v>
          </cell>
          <cell r="L7">
            <v>-1.7669887889708399E-2</v>
          </cell>
          <cell r="M7">
            <v>-1.5635426994203543E-2</v>
          </cell>
          <cell r="N7">
            <v>-1.3567400386298981E-2</v>
          </cell>
          <cell r="O7">
            <v>-1.1475742504550428E-2</v>
          </cell>
          <cell r="P7">
            <v>-9.2975565085780341E-3</v>
          </cell>
          <cell r="Q7">
            <v>-6.9878378637842249E-3</v>
          </cell>
          <cell r="R7">
            <v>-4.5220036211601877E-3</v>
          </cell>
          <cell r="S7">
            <v>-1.8959310188927769E-3</v>
          </cell>
          <cell r="T7">
            <v>9.1267399424619538E-4</v>
          </cell>
          <cell r="U7">
            <v>3.8372810629822307E-3</v>
          </cell>
          <cell r="V7">
            <v>6.852704410004711E-3</v>
          </cell>
          <cell r="W7">
            <v>9.921861061633782E-3</v>
          </cell>
        </row>
        <row r="8">
          <cell r="C8">
            <v>2.6478904659665166E-3</v>
          </cell>
          <cell r="D8">
            <v>-3.7667950052413959E-4</v>
          </cell>
          <cell r="E8">
            <v>-4.1069142257133913E-3</v>
          </cell>
          <cell r="F8">
            <v>-8.6599832153261367E-3</v>
          </cell>
          <cell r="G8">
            <v>-1.2768117389717662E-2</v>
          </cell>
          <cell r="H8">
            <v>-1.6246733022646464E-2</v>
          </cell>
          <cell r="I8">
            <v>-1.6797617517745677E-2</v>
          </cell>
          <cell r="J8">
            <v>-1.8328449764881991E-2</v>
          </cell>
          <cell r="K8">
            <v>-1.8694900741312245E-2</v>
          </cell>
          <cell r="L8">
            <v>-1.766120449237301E-2</v>
          </cell>
          <cell r="M8">
            <v>-1.5199663871406952E-2</v>
          </cell>
          <cell r="N8">
            <v>-1.2012292882111818E-2</v>
          </cell>
          <cell r="O8">
            <v>-8.1066630762986532E-3</v>
          </cell>
          <cell r="P8">
            <v>-3.8449018040825444E-3</v>
          </cell>
          <cell r="Q8">
            <v>1.1179180404975772E-3</v>
          </cell>
          <cell r="R8">
            <v>5.8929455382238918E-3</v>
          </cell>
          <cell r="S8">
            <v>1.0871986048828013E-2</v>
          </cell>
          <cell r="T8">
            <v>2.1747224978109981E-2</v>
          </cell>
          <cell r="U8">
            <v>2.7225460534606741E-2</v>
          </cell>
          <cell r="V8">
            <v>3.25540408929091E-2</v>
          </cell>
          <cell r="W8">
            <v>3.7848028432213743E-2</v>
          </cell>
        </row>
        <row r="9">
          <cell r="C9">
            <v>3.3326211767137292E-3</v>
          </cell>
          <cell r="D9">
            <v>-2.6920217530150541E-3</v>
          </cell>
          <cell r="E9">
            <v>-1.0184271034019223E-2</v>
          </cell>
          <cell r="F9">
            <v>-1.8978288183514578E-2</v>
          </cell>
          <cell r="G9">
            <v>-2.7151062394000541E-2</v>
          </cell>
          <cell r="H9">
            <v>-3.4067956181795464E-2</v>
          </cell>
          <cell r="I9">
            <v>-3.6728532987156906E-2</v>
          </cell>
          <cell r="J9">
            <v>-3.9599507021280185E-2</v>
          </cell>
          <cell r="K9">
            <v>-4.0195035346366974E-2</v>
          </cell>
          <cell r="L9">
            <v>-3.8363254984837961E-2</v>
          </cell>
          <cell r="M9">
            <v>-3.4017145240135278E-2</v>
          </cell>
          <cell r="N9">
            <v>-2.8356033968169048E-2</v>
          </cell>
          <cell r="O9">
            <v>-2.1507854243908397E-2</v>
          </cell>
          <cell r="P9">
            <v>-1.3998183800735305E-2</v>
          </cell>
          <cell r="Q9">
            <v>-5.4942782060871066E-3</v>
          </cell>
          <cell r="R9">
            <v>2.9012779494282936E-3</v>
          </cell>
          <cell r="S9">
            <v>1.1594806855705145E-2</v>
          </cell>
          <cell r="T9">
            <v>2.2659219252339498E-2</v>
          </cell>
          <cell r="U9">
            <v>3.2024795176213657E-2</v>
          </cell>
          <cell r="V9">
            <v>4.1154609060346223E-2</v>
          </cell>
          <cell r="W9">
            <v>5.0165791865076664E-2</v>
          </cell>
        </row>
        <row r="10">
          <cell r="C10">
            <v>2.4749447470494381E-3</v>
          </cell>
          <cell r="D10">
            <v>-3.6257205175852089E-3</v>
          </cell>
          <cell r="E10">
            <v>-1.1239472410094173E-2</v>
          </cell>
          <cell r="F10">
            <v>-2.0016144509569452E-2</v>
          </cell>
          <cell r="G10">
            <v>-2.8285620375802463E-2</v>
          </cell>
          <cell r="H10">
            <v>-3.528325779532443E-2</v>
          </cell>
          <cell r="I10">
            <v>-3.8693103019423261E-2</v>
          </cell>
          <cell r="J10">
            <v>-4.152283904616403E-2</v>
          </cell>
          <cell r="K10">
            <v>-4.2070522676999164E-2</v>
          </cell>
          <cell r="L10">
            <v>-4.0327473921376394E-2</v>
          </cell>
          <cell r="M10">
            <v>-3.6191047329928339E-2</v>
          </cell>
          <cell r="N10">
            <v>-3.0783841811975982E-2</v>
          </cell>
          <cell r="O10">
            <v>-2.4286940791912903E-2</v>
          </cell>
          <cell r="P10">
            <v>-1.7142475693849146E-2</v>
          </cell>
          <cell r="Q10">
            <v>-9.1755208416676223E-3</v>
          </cell>
          <cell r="R10">
            <v>-1.1979859336481837E-3</v>
          </cell>
          <cell r="S10">
            <v>7.0326200323797021E-3</v>
          </cell>
          <cell r="T10">
            <v>1.7380644787295532E-2</v>
          </cell>
          <cell r="U10">
            <v>2.6177132573125254E-2</v>
          </cell>
          <cell r="V10">
            <v>3.4768690356910693E-2</v>
          </cell>
          <cell r="W10">
            <v>4.3215028737153265E-2</v>
          </cell>
        </row>
        <row r="11">
          <cell r="C11">
            <v>-8.7320547013160239E-3</v>
          </cell>
          <cell r="D11">
            <v>-1.2507517470974373E-2</v>
          </cell>
          <cell r="E11">
            <v>-1.730899418191301E-2</v>
          </cell>
          <cell r="F11">
            <v>-2.1473703977965213E-2</v>
          </cell>
          <cell r="G11">
            <v>-2.528152326762808E-2</v>
          </cell>
          <cell r="H11">
            <v>-2.8827451005330244E-2</v>
          </cell>
          <cell r="I11">
            <v>-3.4030214751604337E-2</v>
          </cell>
          <cell r="J11">
            <v>-3.9896883532054603E-2</v>
          </cell>
          <cell r="K11">
            <v>-4.5684140275345231E-2</v>
          </cell>
          <cell r="L11">
            <v>-5.1036416521284621E-2</v>
          </cell>
          <cell r="M11">
            <v>-5.5590976120351403E-2</v>
          </cell>
          <cell r="N11">
            <v>-6.0143946699740845E-2</v>
          </cell>
          <cell r="O11">
            <v>-6.4003767786145305E-2</v>
          </cell>
          <cell r="P11">
            <v>-6.7768302260836161E-2</v>
          </cell>
          <cell r="Q11">
            <v>-7.1152517692469261E-2</v>
          </cell>
          <cell r="R11">
            <v>-7.4604827127904921E-2</v>
          </cell>
          <cell r="S11">
            <v>-7.7725081469299614E-2</v>
          </cell>
          <cell r="T11">
            <v>-7.7934235296451992E-2</v>
          </cell>
          <cell r="U11">
            <v>-7.949194063523668E-2</v>
          </cell>
          <cell r="V11">
            <v>-8.1284401948180304E-2</v>
          </cell>
          <cell r="W11">
            <v>-8.3009387545960447E-2</v>
          </cell>
        </row>
        <row r="12">
          <cell r="C12">
            <v>2.6039114143201125E-3</v>
          </cell>
          <cell r="D12">
            <v>2.7807392913933031E-3</v>
          </cell>
          <cell r="E12">
            <v>2.7911927881432434E-3</v>
          </cell>
          <cell r="F12">
            <v>2.5400606167114348E-3</v>
          </cell>
          <cell r="G12">
            <v>1.9743301740002711E-3</v>
          </cell>
          <cell r="H12">
            <v>1.0197441058541455E-3</v>
          </cell>
          <cell r="I12">
            <v>-3.7251275815496077E-4</v>
          </cell>
          <cell r="J12">
            <v>-2.2142774384393423E-3</v>
          </cell>
          <cell r="K12">
            <v>-4.486521319198411E-3</v>
          </cell>
          <cell r="L12">
            <v>-7.1688278551531107E-3</v>
          </cell>
          <cell r="M12">
            <v>-8.0650401874556681E-3</v>
          </cell>
          <cell r="N12">
            <v>-9.1592912712467004E-3</v>
          </cell>
          <cell r="O12">
            <v>-1.0269573096919952E-2</v>
          </cell>
          <cell r="P12">
            <v>-1.117624159183655E-2</v>
          </cell>
          <cell r="Q12">
            <v>-1.1725508918264491E-2</v>
          </cell>
          <cell r="R12">
            <v>-1.1815312166641672E-2</v>
          </cell>
          <cell r="S12">
            <v>-1.1403411391166686E-2</v>
          </cell>
          <cell r="T12">
            <v>-1.0495918845395153E-2</v>
          </cell>
          <cell r="U12">
            <v>-9.1607388427520919E-3</v>
          </cell>
          <cell r="V12">
            <v>-7.4556710874171296E-3</v>
          </cell>
          <cell r="W12">
            <v>-5.4736423836238331E-3</v>
          </cell>
        </row>
        <row r="13">
          <cell r="C13">
            <v>-1.530465810300918E-2</v>
          </cell>
          <cell r="D13">
            <v>-2.0427291648043026E-2</v>
          </cell>
          <cell r="E13">
            <v>-2.5932543701532744E-2</v>
          </cell>
          <cell r="F13">
            <v>-3.1571705339278049E-2</v>
          </cell>
          <cell r="G13">
            <v>-3.7403161191048057E-2</v>
          </cell>
          <cell r="H13">
            <v>-4.3029190787889353E-2</v>
          </cell>
          <cell r="I13">
            <v>-3.9019016421409335E-2</v>
          </cell>
          <cell r="J13">
            <v>-4.71392455806839E-2</v>
          </cell>
          <cell r="K13">
            <v>-5.4540356767894989E-2</v>
          </cell>
          <cell r="L13">
            <v>-6.1155049289481997E-2</v>
          </cell>
          <cell r="M13">
            <v>-6.5616441659835822E-2</v>
          </cell>
          <cell r="N13">
            <v>-6.9551800340384981E-2</v>
          </cell>
          <cell r="O13">
            <v>-7.2587149603110912E-2</v>
          </cell>
          <cell r="P13">
            <v>-7.5104206674031462E-2</v>
          </cell>
          <cell r="Q13">
            <v>-7.7277288209308986E-2</v>
          </cell>
          <cell r="R13">
            <v>-7.9116611491902231E-2</v>
          </cell>
          <cell r="S13">
            <v>-8.0958127328837573E-2</v>
          </cell>
          <cell r="T13">
            <v>-8.1921594797554287E-2</v>
          </cell>
          <cell r="U13">
            <v>-8.2837369410848002E-2</v>
          </cell>
          <cell r="V13">
            <v>-8.342397883922667E-2</v>
          </cell>
          <cell r="W13">
            <v>-8.4372712017588627E-2</v>
          </cell>
        </row>
        <row r="14">
          <cell r="C14">
            <v>-9.1897896056468194E-3</v>
          </cell>
          <cell r="D14">
            <v>-1.212481297427216E-2</v>
          </cell>
          <cell r="E14">
            <v>-1.546316401641803E-2</v>
          </cell>
          <cell r="F14">
            <v>-1.8703097669927032E-2</v>
          </cell>
          <cell r="G14">
            <v>-2.1974331791287643E-2</v>
          </cell>
          <cell r="H14">
            <v>-2.490119849619285E-2</v>
          </cell>
          <cell r="I14">
            <v>-3.4523169416137693E-2</v>
          </cell>
          <cell r="J14">
            <v>-4.1210950232455697E-2</v>
          </cell>
          <cell r="K14">
            <v>-4.7681930195271179E-2</v>
          </cell>
          <cell r="L14">
            <v>-5.3613434568216461E-2</v>
          </cell>
          <cell r="M14">
            <v>-5.8579221535203299E-2</v>
          </cell>
          <cell r="N14">
            <v>-6.3395334474604451E-2</v>
          </cell>
          <cell r="O14">
            <v>-6.7840536049650554E-2</v>
          </cell>
          <cell r="P14">
            <v>-7.2188260260578924E-2</v>
          </cell>
          <cell r="Q14">
            <v>-7.6195069337998383E-2</v>
          </cell>
          <cell r="R14">
            <v>-7.9959467867821876E-2</v>
          </cell>
          <cell r="S14">
            <v>-8.3472013952759758E-2</v>
          </cell>
          <cell r="T14">
            <v>-8.6302472656165238E-2</v>
          </cell>
          <cell r="U14">
            <v>-8.9343453539173182E-2</v>
          </cell>
          <cell r="V14">
            <v>-9.2023721710928638E-2</v>
          </cell>
          <cell r="W14">
            <v>-9.4809592723324523E-2</v>
          </cell>
        </row>
        <row r="15">
          <cell r="C15">
            <v>-7.6114965649753544E-3</v>
          </cell>
          <cell r="D15">
            <v>-8.9235659289826161E-3</v>
          </cell>
          <cell r="E15">
            <v>-1.0932212975989094E-2</v>
          </cell>
          <cell r="F15">
            <v>-1.2758438738371573E-2</v>
          </cell>
          <cell r="G15">
            <v>-1.4619458385114855E-2</v>
          </cell>
          <cell r="H15">
            <v>-1.6500329472137139E-2</v>
          </cell>
          <cell r="I15">
            <v>-1.6696631927319204E-2</v>
          </cell>
          <cell r="J15">
            <v>-2.0957215171286091E-2</v>
          </cell>
          <cell r="K15">
            <v>-2.5229790095201182E-2</v>
          </cell>
          <cell r="L15">
            <v>-2.9418853016778171E-2</v>
          </cell>
          <cell r="M15">
            <v>-3.3385969297922584E-2</v>
          </cell>
          <cell r="N15">
            <v>-3.79331798019759E-2</v>
          </cell>
          <cell r="O15">
            <v>-4.1663000696550115E-2</v>
          </cell>
          <cell r="P15">
            <v>-4.5610804686266819E-2</v>
          </cell>
          <cell r="Q15">
            <v>-4.9684555854750914E-2</v>
          </cell>
          <cell r="R15">
            <v>-5.31317748486375E-2</v>
          </cell>
          <cell r="S15">
            <v>-5.6180205894986728E-2</v>
          </cell>
          <cell r="T15">
            <v>-5.79822746729282E-2</v>
          </cell>
          <cell r="U15">
            <v>-6.054410125079665E-2</v>
          </cell>
          <cell r="V15">
            <v>-6.2936658541987545E-2</v>
          </cell>
          <cell r="W15">
            <v>-6.5196198918717821E-2</v>
          </cell>
        </row>
        <row r="16">
          <cell r="C16">
            <v>3.0634802730180933E-3</v>
          </cell>
          <cell r="D16">
            <v>3.4584625228406621E-3</v>
          </cell>
          <cell r="E16">
            <v>3.801428814839376E-3</v>
          </cell>
          <cell r="F16">
            <v>4.038524310671969E-3</v>
          </cell>
          <cell r="G16">
            <v>4.1357007432956446E-3</v>
          </cell>
          <cell r="H16">
            <v>3.9928336022771703E-3</v>
          </cell>
          <cell r="I16">
            <v>3.5115102398368529E-3</v>
          </cell>
          <cell r="J16">
            <v>2.5868683234564899E-3</v>
          </cell>
          <cell r="K16">
            <v>1.142899526287445E-3</v>
          </cell>
          <cell r="L16">
            <v>-9.1253141683759066E-4</v>
          </cell>
          <cell r="M16">
            <v>-1.2345880644000209E-3</v>
          </cell>
          <cell r="N16">
            <v>-2.1395858071752887E-3</v>
          </cell>
          <cell r="O16">
            <v>-3.4834614776972743E-3</v>
          </cell>
          <cell r="P16">
            <v>-5.1180708519662369E-3</v>
          </cell>
          <cell r="Q16">
            <v>-6.8658870657442982E-3</v>
          </cell>
          <cell r="R16">
            <v>-8.5074505409774986E-3</v>
          </cell>
          <cell r="S16">
            <v>-9.8412593314098021E-3</v>
          </cell>
          <cell r="T16">
            <v>-1.0634523375338125E-2</v>
          </cell>
          <cell r="U16">
            <v>-1.0739930937929352E-2</v>
          </cell>
          <cell r="V16">
            <v>-1.0113598507355003E-2</v>
          </cell>
          <cell r="W16">
            <v>-8.7987024110042604E-3</v>
          </cell>
        </row>
        <row r="17">
          <cell r="C17">
            <v>-6.725935395422873E-3</v>
          </cell>
          <cell r="D17">
            <v>-8.5439796563251819E-3</v>
          </cell>
          <cell r="E17">
            <v>-1.0376174746335887E-2</v>
          </cell>
          <cell r="F17">
            <v>-1.2207068024312718E-2</v>
          </cell>
          <cell r="G17">
            <v>-1.402026496497143E-2</v>
          </cell>
          <cell r="H17">
            <v>-1.5804061925910894E-2</v>
          </cell>
          <cell r="I17">
            <v>-1.7558309833736623E-2</v>
          </cell>
          <cell r="J17">
            <v>-1.9281986546434687E-2</v>
          </cell>
          <cell r="K17">
            <v>-2.0984423181958662E-2</v>
          </cell>
          <cell r="L17">
            <v>-2.2673233841812909E-2</v>
          </cell>
          <cell r="M17">
            <v>-2.4207052392560272E-2</v>
          </cell>
          <cell r="N17">
            <v>-2.5740960275323209E-2</v>
          </cell>
          <cell r="O17">
            <v>-2.7273053095646038E-2</v>
          </cell>
          <cell r="P17">
            <v>-2.8800848061278882E-2</v>
          </cell>
          <cell r="Q17">
            <v>-3.032236489310268E-2</v>
          </cell>
          <cell r="R17">
            <v>-3.183288188998009E-2</v>
          </cell>
          <cell r="S17">
            <v>-3.3332911978695833E-2</v>
          </cell>
          <cell r="T17">
            <v>-3.4822560309073027E-2</v>
          </cell>
          <cell r="U17">
            <v>-3.6307229196964344E-2</v>
          </cell>
          <cell r="V17">
            <v>-3.7784391580465301E-2</v>
          </cell>
          <cell r="W17">
            <v>-3.9257070735018447E-2</v>
          </cell>
        </row>
        <row r="18">
          <cell r="C18">
            <v>-2.2525634130197598E-2</v>
          </cell>
          <cell r="D18">
            <v>-2.9311029034841399E-2</v>
          </cell>
          <cell r="E18">
            <v>-3.4868870656155189E-2</v>
          </cell>
          <cell r="F18">
            <v>-4.0647302450729235E-2</v>
          </cell>
          <cell r="G18">
            <v>-4.5132218219896936E-2</v>
          </cell>
          <cell r="H18">
            <v>-4.7659283037426843E-2</v>
          </cell>
          <cell r="I18">
            <v>-2.4976206498785729E-2</v>
          </cell>
          <cell r="J18">
            <v>-3.6554451931123104E-2</v>
          </cell>
          <cell r="K18">
            <v>-4.7871343922909176E-2</v>
          </cell>
          <cell r="L18">
            <v>-5.9033490727925637E-2</v>
          </cell>
          <cell r="M18">
            <v>-7.0300771144294366E-2</v>
          </cell>
          <cell r="N18">
            <v>-8.0599914664303454E-2</v>
          </cell>
          <cell r="O18">
            <v>-9.0264367624966743E-2</v>
          </cell>
          <cell r="P18">
            <v>-9.9534820810442196E-2</v>
          </cell>
          <cell r="Q18">
            <v>-0.10848077249586358</v>
          </cell>
          <cell r="R18">
            <v>-0.11759545272030618</v>
          </cell>
          <cell r="S18">
            <v>-0.12551511230945817</v>
          </cell>
          <cell r="T18">
            <v>-0.13199812753382223</v>
          </cell>
          <cell r="U18">
            <v>-0.13819022736320941</v>
          </cell>
          <cell r="V18">
            <v>-0.14478989577797685</v>
          </cell>
          <cell r="W18">
            <v>-0.14986740632382323</v>
          </cell>
        </row>
        <row r="19">
          <cell r="C19">
            <v>-1.413880215135224E-2</v>
          </cell>
          <cell r="D19">
            <v>-1.8117081319720667E-2</v>
          </cell>
          <cell r="E19">
            <v>-2.1851342969956548E-2</v>
          </cell>
          <cell r="F19">
            <v>-2.5655009696593394E-2</v>
          </cell>
          <cell r="G19">
            <v>-2.9200016365123718E-2</v>
          </cell>
          <cell r="H19">
            <v>-3.2343592919457077E-2</v>
          </cell>
          <cell r="I19">
            <v>-2.9617720512320901E-2</v>
          </cell>
          <cell r="J19">
            <v>-3.508392655175166E-2</v>
          </cell>
          <cell r="K19">
            <v>-4.0628603355021782E-2</v>
          </cell>
          <cell r="L19">
            <v>-4.6286007220561996E-2</v>
          </cell>
          <cell r="M19">
            <v>-5.177047422479554E-2</v>
          </cell>
          <cell r="N19">
            <v>-5.7151822239730483E-2</v>
          </cell>
          <cell r="O19">
            <v>-6.2441135875868116E-2</v>
          </cell>
          <cell r="P19">
            <v>-6.7618709175020997E-2</v>
          </cell>
          <cell r="Q19">
            <v>-7.2633841949608757E-2</v>
          </cell>
          <cell r="R19">
            <v>-7.7560439797622255E-2</v>
          </cell>
          <cell r="S19">
            <v>-8.2056476072095819E-2</v>
          </cell>
          <cell r="T19">
            <v>-8.6059313144983829E-2</v>
          </cell>
          <cell r="U19">
            <v>-8.9873888779497674E-2</v>
          </cell>
          <cell r="V19">
            <v>-9.3684277284500767E-2</v>
          </cell>
          <cell r="W19">
            <v>-9.7065527473134239E-2</v>
          </cell>
        </row>
        <row r="20">
          <cell r="C20">
            <v>-1.6097206974375278E-2</v>
          </cell>
          <cell r="D20">
            <v>-2.0634994436895537E-2</v>
          </cell>
          <cell r="E20">
            <v>-2.4869615070857803E-2</v>
          </cell>
          <cell r="F20">
            <v>-2.9186815549197401E-2</v>
          </cell>
          <cell r="G20">
            <v>-3.3185112551739622E-2</v>
          </cell>
          <cell r="H20">
            <v>-3.6690831522485881E-2</v>
          </cell>
          <cell r="I20">
            <v>-3.3075670353925557E-2</v>
          </cell>
          <cell r="J20">
            <v>-3.9382491082801681E-2</v>
          </cell>
          <cell r="K20">
            <v>-4.5774356596654721E-2</v>
          </cell>
          <cell r="L20">
            <v>-5.2293580348617939E-2</v>
          </cell>
          <cell r="M20">
            <v>-5.8612945398816889E-2</v>
          </cell>
          <cell r="N20">
            <v>-6.4798743287010283E-2</v>
          </cell>
          <cell r="O20">
            <v>-7.0869353802901575E-2</v>
          </cell>
          <cell r="P20">
            <v>-7.6805037936835865E-2</v>
          </cell>
          <cell r="Q20">
            <v>-8.2548412912241839E-2</v>
          </cell>
          <cell r="R20">
            <v>-8.819104040072609E-2</v>
          </cell>
          <cell r="S20">
            <v>-9.3319842296721606E-2</v>
          </cell>
          <cell r="T20">
            <v>-9.7859565547502428E-2</v>
          </cell>
          <cell r="U20">
            <v>-0.10217714176710709</v>
          </cell>
          <cell r="V20">
            <v>-0.10649542128503253</v>
          </cell>
          <cell r="W20">
            <v>-0.11029725394215015</v>
          </cell>
        </row>
        <row r="21">
          <cell r="C21">
            <v>-1.2929338091893501E-3</v>
          </cell>
          <cell r="D21">
            <v>-6.745538017249959E-3</v>
          </cell>
          <cell r="E21">
            <v>-1.3977447906510426E-2</v>
          </cell>
          <cell r="F21">
            <v>-2.2129489046567245E-2</v>
          </cell>
          <cell r="G21">
            <v>-3.0143054893318297E-2</v>
          </cell>
          <cell r="H21">
            <v>-3.7111188958867988E-2</v>
          </cell>
          <cell r="I21">
            <v>-4.0332894144813378E-2</v>
          </cell>
          <cell r="J21">
            <v>-4.5317001680987345E-2</v>
          </cell>
          <cell r="K21">
            <v>-4.852220061338379E-2</v>
          </cell>
          <cell r="L21">
            <v>-4.7879181553379481E-2</v>
          </cell>
          <cell r="M21">
            <v>-4.4463627034461516E-2</v>
          </cell>
          <cell r="N21">
            <v>-4.0204474641134441E-2</v>
          </cell>
          <cell r="O21">
            <v>-3.5781932517143032E-2</v>
          </cell>
          <cell r="P21">
            <v>-3.0659897948468663E-2</v>
          </cell>
          <cell r="Q21">
            <v>-2.4780647940479194E-2</v>
          </cell>
          <cell r="R21">
            <v>-1.8432223653173298E-2</v>
          </cell>
          <cell r="S21">
            <v>-1.1654065797328611E-2</v>
          </cell>
          <cell r="T21">
            <v>-3.6222697878718129E-3</v>
          </cell>
          <cell r="U21">
            <v>4.1627747462005902E-3</v>
          </cell>
          <cell r="V21">
            <v>1.1969024166327211E-2</v>
          </cell>
          <cell r="W21">
            <v>1.9789122187259568E-2</v>
          </cell>
        </row>
        <row r="22">
          <cell r="C22">
            <v>-1.2059119029262523E-2</v>
          </cell>
          <cell r="D22">
            <v>-1.6541180394095203E-2</v>
          </cell>
          <cell r="E22">
            <v>-2.1487644609583089E-2</v>
          </cell>
          <cell r="F22">
            <v>-2.6582352515682046E-2</v>
          </cell>
          <cell r="G22">
            <v>-3.1886258187550996E-2</v>
          </cell>
          <cell r="H22">
            <v>-3.695525764647907E-2</v>
          </cell>
          <cell r="I22">
            <v>-3.135513382803929E-2</v>
          </cell>
          <cell r="J22">
            <v>-3.9172170857410579E-2</v>
          </cell>
          <cell r="K22">
            <v>-4.6183337786723386E-2</v>
          </cell>
          <cell r="L22">
            <v>-5.2324571592407103E-2</v>
          </cell>
          <cell r="M22">
            <v>-5.610013340158912E-2</v>
          </cell>
          <cell r="N22">
            <v>-5.9293832418898379E-2</v>
          </cell>
          <cell r="O22">
            <v>-6.14839112906456E-2</v>
          </cell>
          <cell r="P22">
            <v>-6.309932397884678E-2</v>
          </cell>
          <cell r="Q22">
            <v>-6.432810825918743E-2</v>
          </cell>
          <cell r="R22">
            <v>-6.5153155234584911E-2</v>
          </cell>
          <cell r="S22">
            <v>-6.5974662077173785E-2</v>
          </cell>
          <cell r="T22">
            <v>-6.5830919667590332E-2</v>
          </cell>
          <cell r="U22">
            <v>-6.5678006630694938E-2</v>
          </cell>
          <cell r="V22">
            <v>-6.5179046345253649E-2</v>
          </cell>
          <cell r="W22">
            <v>-6.5069234345788554E-2</v>
          </cell>
        </row>
        <row r="23">
          <cell r="C23">
            <v>-6.7210834418832317E-5</v>
          </cell>
          <cell r="D23">
            <v>2.3602314716189335E-3</v>
          </cell>
          <cell r="E23">
            <v>4.7587142229847078E-3</v>
          </cell>
          <cell r="F23">
            <v>7.1008841343049699E-3</v>
          </cell>
          <cell r="G23">
            <v>9.9107072788903461E-3</v>
          </cell>
          <cell r="H23">
            <v>1.2548037876741551E-2</v>
          </cell>
          <cell r="I23">
            <v>2.1053753643049723E-2</v>
          </cell>
          <cell r="J23">
            <v>1.7789090991977584E-2</v>
          </cell>
          <cell r="K23">
            <v>1.4279884065244443E-2</v>
          </cell>
          <cell r="L23">
            <v>1.005687398925516E-2</v>
          </cell>
          <cell r="M23">
            <v>6.9156960375591891E-3</v>
          </cell>
          <cell r="N23">
            <v>3.3678381242484108E-3</v>
          </cell>
          <cell r="O23">
            <v>5.5562858666039926E-4</v>
          </cell>
          <cell r="P23">
            <v>-2.4306976363547656E-3</v>
          </cell>
          <cell r="Q23">
            <v>-4.6368238285850669E-3</v>
          </cell>
          <cell r="R23">
            <v>-6.8011854059953827E-3</v>
          </cell>
          <cell r="S23">
            <v>-8.0581716902495305E-3</v>
          </cell>
          <cell r="T23">
            <v>-9.0072712224817403E-3</v>
          </cell>
          <cell r="U23">
            <v>-9.0226512332834876E-3</v>
          </cell>
          <cell r="V23">
            <v>-9.2419149628187106E-3</v>
          </cell>
          <cell r="W23">
            <v>-8.8795154127728239E-3</v>
          </cell>
        </row>
        <row r="24">
          <cell r="C24">
            <v>2.7871652175448965E-3</v>
          </cell>
          <cell r="D24">
            <v>2.9789170596330205E-3</v>
          </cell>
          <cell r="E24">
            <v>3.0636480925040717E-3</v>
          </cell>
          <cell r="F24">
            <v>2.9817576478755035E-3</v>
          </cell>
          <cell r="G24">
            <v>2.6250719402498503E-3</v>
          </cell>
          <cell r="H24">
            <v>1.8161806082139418E-3</v>
          </cell>
          <cell r="I24">
            <v>3.4810969923772337E-4</v>
          </cell>
          <cell r="J24">
            <v>-1.9891579203654133E-3</v>
          </cell>
          <cell r="K24">
            <v>-5.2855496746747237E-3</v>
          </cell>
          <cell r="L24">
            <v>-9.4774133811799388E-3</v>
          </cell>
          <cell r="M24">
            <v>-1.1973716354979796E-2</v>
          </cell>
          <cell r="N24">
            <v>-1.474229179150831E-2</v>
          </cell>
          <cell r="O24">
            <v>-1.7326829009966609E-2</v>
          </cell>
          <cell r="P24">
            <v>-1.9354624658053321E-2</v>
          </cell>
          <cell r="Q24">
            <v>-2.0554772646504575E-2</v>
          </cell>
          <cell r="R24">
            <v>-2.0840887155393197E-2</v>
          </cell>
          <cell r="S24">
            <v>-2.0248152184866534E-2</v>
          </cell>
          <cell r="T24">
            <v>-1.8826185549430396E-2</v>
          </cell>
          <cell r="U24">
            <v>-1.6768982317679298E-2</v>
          </cell>
          <cell r="V24">
            <v>-1.4220347622559944E-2</v>
          </cell>
          <cell r="W24">
            <v>-1.1310157227458387E-2</v>
          </cell>
        </row>
        <row r="25">
          <cell r="C25">
            <v>-7.9053027701825838E-3</v>
          </cell>
          <cell r="D25">
            <v>-8.715826570259589E-3</v>
          </cell>
          <cell r="E25">
            <v>-1.0345759357387808E-2</v>
          </cell>
          <cell r="F25">
            <v>-1.1197031122228031E-2</v>
          </cell>
          <cell r="G25">
            <v>-1.2053348748301706E-2</v>
          </cell>
          <cell r="H25">
            <v>-1.2657165137237742E-2</v>
          </cell>
          <cell r="I25">
            <v>-9.7019177022942358E-3</v>
          </cell>
          <cell r="J25">
            <v>-1.4325351176600117E-2</v>
          </cell>
          <cell r="K25">
            <v>-1.8835994036816538E-2</v>
          </cell>
          <cell r="L25">
            <v>-2.2772116863251587E-2</v>
          </cell>
          <cell r="M25">
            <v>-2.6924492930198531E-2</v>
          </cell>
          <cell r="N25">
            <v>-3.2267827525522617E-2</v>
          </cell>
          <cell r="O25">
            <v>-3.5745165231638933E-2</v>
          </cell>
          <cell r="P25">
            <v>-3.9529872689579276E-2</v>
          </cell>
          <cell r="Q25">
            <v>-4.3958104297434415E-2</v>
          </cell>
          <cell r="R25">
            <v>-4.7536021579224673E-2</v>
          </cell>
          <cell r="S25">
            <v>-5.0686478419064845E-2</v>
          </cell>
          <cell r="T25">
            <v>-5.0756085320357393E-2</v>
          </cell>
          <cell r="U25">
            <v>-5.2690947182960704E-2</v>
          </cell>
          <cell r="V25">
            <v>-5.4094037352450206E-2</v>
          </cell>
          <cell r="W25">
            <v>-5.5508247052276388E-2</v>
          </cell>
        </row>
        <row r="26">
          <cell r="C26">
            <v>9.3502385143775877E-3</v>
          </cell>
          <cell r="D26">
            <v>1.4344404971284306E-2</v>
          </cell>
          <cell r="E26">
            <v>1.7539053173545805E-2</v>
          </cell>
          <cell r="F26">
            <v>2.2929077274598725E-2</v>
          </cell>
          <cell r="G26">
            <v>2.840081352717385E-2</v>
          </cell>
          <cell r="H26">
            <v>3.4697014817239212E-2</v>
          </cell>
          <cell r="I26">
            <v>5.1232208301352528E-2</v>
          </cell>
          <cell r="J26">
            <v>4.9227973925753198E-2</v>
          </cell>
          <cell r="K26">
            <v>4.7830703710759356E-2</v>
          </cell>
          <cell r="L26">
            <v>4.8357184768431309E-2</v>
          </cell>
          <cell r="M26">
            <v>4.7328747365072345E-2</v>
          </cell>
          <cell r="N26">
            <v>4.3653712124534672E-2</v>
          </cell>
          <cell r="O26">
            <v>4.4849514424142485E-2</v>
          </cell>
          <cell r="P26">
            <v>4.5582717250196504E-2</v>
          </cell>
          <cell r="Q26">
            <v>4.4567039675076699E-2</v>
          </cell>
          <cell r="R26">
            <v>4.5441413168574619E-2</v>
          </cell>
          <cell r="S26">
            <v>4.6981841668894152E-2</v>
          </cell>
          <cell r="T26">
            <v>5.6116164539712535E-2</v>
          </cell>
          <cell r="U26">
            <v>6.0172548886948625E-2</v>
          </cell>
          <cell r="V26">
            <v>6.5236304069310372E-2</v>
          </cell>
          <cell r="W26">
            <v>6.9787074910161395E-2</v>
          </cell>
        </row>
        <row r="27">
          <cell r="C27">
            <v>2.2403581433518968E-3</v>
          </cell>
          <cell r="D27">
            <v>2.4212354306535348E-3</v>
          </cell>
          <cell r="E27">
            <v>2.4755312220518049E-3</v>
          </cell>
          <cell r="F27">
            <v>2.3259313320442708E-3</v>
          </cell>
          <cell r="G27">
            <v>1.9356385206459931E-3</v>
          </cell>
          <cell r="H27">
            <v>1.2551786356001266E-3</v>
          </cell>
          <cell r="I27">
            <v>2.7093297882639991E-4</v>
          </cell>
          <cell r="J27">
            <v>-1.017120592266753E-3</v>
          </cell>
          <cell r="K27">
            <v>-2.5486729773848867E-3</v>
          </cell>
          <cell r="L27">
            <v>-4.3029568283768638E-3</v>
          </cell>
          <cell r="M27">
            <v>-4.3421429419971437E-3</v>
          </cell>
          <cell r="N27">
            <v>-4.4489945715474677E-3</v>
          </cell>
          <cell r="O27">
            <v>-4.5239187238297288E-3</v>
          </cell>
          <cell r="P27">
            <v>-4.4325205601462251E-3</v>
          </cell>
          <cell r="Q27">
            <v>-4.0925067555240479E-3</v>
          </cell>
          <cell r="R27">
            <v>-3.4324425345648268E-3</v>
          </cell>
          <cell r="S27">
            <v>-2.4442149173560471E-3</v>
          </cell>
          <cell r="T27">
            <v>-1.1205183097476143E-3</v>
          </cell>
          <cell r="U27">
            <v>4.7771892820000397E-4</v>
          </cell>
          <cell r="V27">
            <v>2.3156466553650662E-3</v>
          </cell>
          <cell r="W27">
            <v>4.3308669927378286E-3</v>
          </cell>
        </row>
        <row r="28">
          <cell r="C28">
            <v>2.6039114143201125E-3</v>
          </cell>
          <cell r="D28">
            <v>2.7807392913933031E-3</v>
          </cell>
          <cell r="E28">
            <v>2.7911927881432434E-3</v>
          </cell>
          <cell r="F28">
            <v>2.5400606167114348E-3</v>
          </cell>
          <cell r="G28">
            <v>1.9743301740002711E-3</v>
          </cell>
          <cell r="H28">
            <v>1.0197441058541455E-3</v>
          </cell>
          <cell r="I28">
            <v>-3.7251275815496077E-4</v>
          </cell>
          <cell r="J28">
            <v>-2.2142774384393423E-3</v>
          </cell>
          <cell r="K28">
            <v>-4.486521319198411E-3</v>
          </cell>
          <cell r="L28">
            <v>-7.1688278551531107E-3</v>
          </cell>
          <cell r="M28">
            <v>-8.0650401874556681E-3</v>
          </cell>
          <cell r="N28">
            <v>-9.1592912712467004E-3</v>
          </cell>
          <cell r="O28">
            <v>-1.0269573096919952E-2</v>
          </cell>
          <cell r="P28">
            <v>-1.117624159183655E-2</v>
          </cell>
          <cell r="Q28">
            <v>-1.1725508918264491E-2</v>
          </cell>
          <cell r="R28">
            <v>-1.1815312166641672E-2</v>
          </cell>
          <cell r="S28">
            <v>-1.1403411391166686E-2</v>
          </cell>
          <cell r="T28">
            <v>-1.0495918845395153E-2</v>
          </cell>
          <cell r="U28">
            <v>-9.1607388427520919E-3</v>
          </cell>
          <cell r="V28">
            <v>-7.4556710874171296E-3</v>
          </cell>
          <cell r="W28">
            <v>-5.4736423836238331E-3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Info_Detalle"/>
      <sheetName val="2. Info_agregada"/>
    </sheetNames>
    <sheetDataSet>
      <sheetData sheetId="0"/>
      <sheetData sheetId="1">
        <row r="12">
          <cell r="E12">
            <v>106197.08703523138</v>
          </cell>
          <cell r="F12">
            <v>131641.01765586092</v>
          </cell>
          <cell r="G12">
            <v>184026.42387171034</v>
          </cell>
          <cell r="H12">
            <v>234287.42130816955</v>
          </cell>
          <cell r="I12">
            <v>249031.62506018381</v>
          </cell>
          <cell r="J12">
            <v>286183.38330816978</v>
          </cell>
          <cell r="K12">
            <v>286183.38330816978</v>
          </cell>
          <cell r="L12">
            <v>291683.38330816978</v>
          </cell>
          <cell r="M12">
            <v>352706.43730816978</v>
          </cell>
          <cell r="N12">
            <v>352706.43730816978</v>
          </cell>
          <cell r="O12">
            <v>352706.43730816978</v>
          </cell>
          <cell r="P12">
            <v>352706.43730816978</v>
          </cell>
          <cell r="Q12">
            <v>352706.43730816978</v>
          </cell>
          <cell r="R12">
            <v>352706.43730816978</v>
          </cell>
          <cell r="S12">
            <v>352706.43730816978</v>
          </cell>
          <cell r="T12">
            <v>352706.43730816978</v>
          </cell>
          <cell r="U12">
            <v>352706.43730816978</v>
          </cell>
          <cell r="V12">
            <v>352706.43730816978</v>
          </cell>
          <cell r="W12">
            <v>352706.43730816978</v>
          </cell>
        </row>
        <row r="13">
          <cell r="E13">
            <v>70209</v>
          </cell>
          <cell r="F13">
            <v>85359</v>
          </cell>
          <cell r="G13">
            <v>87559</v>
          </cell>
          <cell r="H13">
            <v>87759</v>
          </cell>
          <cell r="I13">
            <v>90279</v>
          </cell>
          <cell r="J13">
            <v>90279</v>
          </cell>
          <cell r="K13">
            <v>90279</v>
          </cell>
          <cell r="L13">
            <v>90279</v>
          </cell>
          <cell r="M13">
            <v>90279</v>
          </cell>
          <cell r="N13">
            <v>90279</v>
          </cell>
          <cell r="O13">
            <v>90279</v>
          </cell>
          <cell r="P13">
            <v>90279</v>
          </cell>
          <cell r="Q13">
            <v>90279</v>
          </cell>
          <cell r="R13">
            <v>90279</v>
          </cell>
          <cell r="S13">
            <v>90279</v>
          </cell>
          <cell r="T13">
            <v>90279</v>
          </cell>
          <cell r="U13">
            <v>90279</v>
          </cell>
          <cell r="V13">
            <v>90279</v>
          </cell>
          <cell r="W13">
            <v>90279</v>
          </cell>
        </row>
        <row r="14">
          <cell r="E14">
            <v>32000</v>
          </cell>
          <cell r="F14">
            <v>32000</v>
          </cell>
          <cell r="G14">
            <v>32000</v>
          </cell>
          <cell r="H14">
            <v>32000</v>
          </cell>
          <cell r="I14">
            <v>32000</v>
          </cell>
          <cell r="J14">
            <v>32000</v>
          </cell>
          <cell r="K14">
            <v>32000</v>
          </cell>
          <cell r="L14">
            <v>32000</v>
          </cell>
          <cell r="M14">
            <v>32000</v>
          </cell>
          <cell r="N14">
            <v>32000</v>
          </cell>
          <cell r="O14">
            <v>32000</v>
          </cell>
          <cell r="P14">
            <v>32000</v>
          </cell>
          <cell r="Q14">
            <v>32000</v>
          </cell>
          <cell r="R14">
            <v>32000</v>
          </cell>
          <cell r="S14">
            <v>32000</v>
          </cell>
          <cell r="T14">
            <v>32000</v>
          </cell>
          <cell r="U14">
            <v>32000</v>
          </cell>
          <cell r="V14">
            <v>32000</v>
          </cell>
          <cell r="W14">
            <v>32000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GD Residencial Generación"/>
      <sheetName val="Proporcion"/>
      <sheetName val="Factores Pérdidas"/>
      <sheetName val="Resultado"/>
    </sheetNames>
    <sheetDataSet>
      <sheetData sheetId="0"/>
      <sheetData sheetId="1"/>
      <sheetData sheetId="2"/>
      <sheetData sheetId="3">
        <row r="3">
          <cell r="Z3">
            <v>77938.510355356819</v>
          </cell>
          <cell r="AA3">
            <v>89929.255772245349</v>
          </cell>
          <cell r="AB3">
            <v>100188.70340921161</v>
          </cell>
          <cell r="AC3">
            <v>110448.1510461779</v>
          </cell>
          <cell r="AD3">
            <v>132188.94994625513</v>
          </cell>
          <cell r="AE3">
            <v>156255.51499497879</v>
          </cell>
          <cell r="AF3">
            <v>182402.18081833542</v>
          </cell>
          <cell r="AG3">
            <v>193158.3834478638</v>
          </cell>
          <cell r="AH3">
            <v>205266.98058058048</v>
          </cell>
          <cell r="AI3">
            <v>213201.45006743926</v>
          </cell>
          <cell r="AJ3">
            <v>220787.97684185297</v>
          </cell>
          <cell r="AK3">
            <v>230580.33975603429</v>
          </cell>
          <cell r="AL3">
            <v>243416.32631732663</v>
          </cell>
          <cell r="AM3">
            <v>255693.23689392753</v>
          </cell>
          <cell r="AN3">
            <v>269704.52114845847</v>
          </cell>
          <cell r="AO3">
            <v>280664.27055164427</v>
          </cell>
          <cell r="AP3">
            <v>291198.52831015724</v>
          </cell>
          <cell r="AQ3">
            <v>298650.61447195179</v>
          </cell>
          <cell r="AR3">
            <v>305883.94740216405</v>
          </cell>
          <cell r="AS3">
            <v>312777.5062059323</v>
          </cell>
          <cell r="AT3">
            <v>322671.20632980287</v>
          </cell>
        </row>
        <row r="4">
          <cell r="Z4">
            <v>676.85439907394425</v>
          </cell>
          <cell r="AA4">
            <v>780.98762854666916</v>
          </cell>
          <cell r="AB4">
            <v>870.08546007421432</v>
          </cell>
          <cell r="AC4">
            <v>959.18329160175938</v>
          </cell>
          <cell r="AD4">
            <v>1147.9905360282351</v>
          </cell>
          <cell r="AE4">
            <v>1356.9958191617766</v>
          </cell>
          <cell r="AF4">
            <v>1584.0656682384972</v>
          </cell>
          <cell r="AG4">
            <v>1677.4775519649431</v>
          </cell>
          <cell r="AH4">
            <v>1782.6342607411991</v>
          </cell>
          <cell r="AI4">
            <v>1851.5408969087609</v>
          </cell>
          <cell r="AJ4">
            <v>1917.4258361710274</v>
          </cell>
          <cell r="AK4">
            <v>2002.4672859700047</v>
          </cell>
          <cell r="AL4">
            <v>2113.9409840282792</v>
          </cell>
          <cell r="AM4">
            <v>2220.5594053057989</v>
          </cell>
          <cell r="AN4">
            <v>2342.2399370623684</v>
          </cell>
          <cell r="AO4">
            <v>2437.4195159697883</v>
          </cell>
          <cell r="AP4">
            <v>2528.9039268511183</v>
          </cell>
          <cell r="AQ4">
            <v>2593.6213210878182</v>
          </cell>
          <cell r="AR4">
            <v>2656.4389601658281</v>
          </cell>
          <cell r="AS4">
            <v>2716.3058421517853</v>
          </cell>
          <cell r="AT4">
            <v>2802.2273515753991</v>
          </cell>
        </row>
        <row r="5">
          <cell r="Z5">
            <v>4236.2623686642519</v>
          </cell>
          <cell r="AA5">
            <v>4888.0062030048957</v>
          </cell>
          <cell r="AB5">
            <v>5445.6472427117114</v>
          </cell>
          <cell r="AC5">
            <v>6003.2882824185281</v>
          </cell>
          <cell r="AD5">
            <v>7184.9855951484005</v>
          </cell>
          <cell r="AE5">
            <v>8493.0973796060698</v>
          </cell>
          <cell r="AF5">
            <v>9914.2707634506114</v>
          </cell>
          <cell r="AG5">
            <v>10498.912376710115</v>
          </cell>
          <cell r="AH5">
            <v>11157.061911988194</v>
          </cell>
          <cell r="AI5">
            <v>11588.331310764745</v>
          </cell>
          <cell r="AJ5">
            <v>12000.68866448858</v>
          </cell>
          <cell r="AK5">
            <v>12532.941825660249</v>
          </cell>
          <cell r="AL5">
            <v>13230.627816659504</v>
          </cell>
          <cell r="AM5">
            <v>13897.925844835583</v>
          </cell>
          <cell r="AN5">
            <v>14659.493854712842</v>
          </cell>
          <cell r="AO5">
            <v>15255.199029921079</v>
          </cell>
          <cell r="AP5">
            <v>15827.777072800369</v>
          </cell>
          <cell r="AQ5">
            <v>16232.827054270594</v>
          </cell>
          <cell r="AR5">
            <v>16625.986943426367</v>
          </cell>
          <cell r="AS5">
            <v>17000.678782074916</v>
          </cell>
          <cell r="AT5">
            <v>17538.440016290253</v>
          </cell>
        </row>
        <row r="6">
          <cell r="Z6">
            <v>137249.65343086433</v>
          </cell>
          <cell r="AA6">
            <v>548929.45751564018</v>
          </cell>
          <cell r="AB6">
            <v>885929.66146302619</v>
          </cell>
          <cell r="AC6">
            <v>1222929.8654104122</v>
          </cell>
          <cell r="AD6">
            <v>1551170.9480722414</v>
          </cell>
          <cell r="AE6">
            <v>1841258.1065316214</v>
          </cell>
          <cell r="AF6">
            <v>2208121.8933641342</v>
          </cell>
          <cell r="AG6">
            <v>2390996.3291900279</v>
          </cell>
          <cell r="AH6">
            <v>2593139.6562256729</v>
          </cell>
          <cell r="AI6">
            <v>2702889.5307463966</v>
          </cell>
          <cell r="AJ6">
            <v>2778135.9037453406</v>
          </cell>
          <cell r="AK6">
            <v>2900245.9860268007</v>
          </cell>
          <cell r="AL6">
            <v>3008490.4353567767</v>
          </cell>
          <cell r="AM6">
            <v>3071110.6386140166</v>
          </cell>
          <cell r="AN6">
            <v>3118040.1391147762</v>
          </cell>
          <cell r="AO6">
            <v>3168921.383435016</v>
          </cell>
          <cell r="AP6">
            <v>3219218.4590747729</v>
          </cell>
          <cell r="AQ6">
            <v>3268905.2320409194</v>
          </cell>
          <cell r="AR6">
            <v>3324162.7023114427</v>
          </cell>
          <cell r="AS6">
            <v>3376670.7802409385</v>
          </cell>
          <cell r="AT6">
            <v>3432391.417140414</v>
          </cell>
        </row>
        <row r="7">
          <cell r="Z7">
            <v>264.3001024443505</v>
          </cell>
          <cell r="AA7">
            <v>968.1673549559747</v>
          </cell>
          <cell r="AB7">
            <v>1544.529488256105</v>
          </cell>
          <cell r="AC7">
            <v>2120.8916215562353</v>
          </cell>
          <cell r="AD7">
            <v>2686.9823107501315</v>
          </cell>
          <cell r="AE7">
            <v>3189.2172388060389</v>
          </cell>
          <cell r="AF7">
            <v>3822.6579989555353</v>
          </cell>
          <cell r="AG7">
            <v>4137.5029853219494</v>
          </cell>
          <cell r="AH7">
            <v>4485.609978006366</v>
          </cell>
          <cell r="AI7">
            <v>4675.1533221195659</v>
          </cell>
          <cell r="AJ7">
            <v>4805.9678545474271</v>
          </cell>
          <cell r="AK7">
            <v>5017.2444031487585</v>
          </cell>
          <cell r="AL7">
            <v>5206.1961409820415</v>
          </cell>
          <cell r="AM7">
            <v>5317.4506400109785</v>
          </cell>
          <cell r="AN7">
            <v>5402.7564368420053</v>
          </cell>
          <cell r="AO7">
            <v>5493.5494006522704</v>
          </cell>
          <cell r="AP7">
            <v>5583.1798525745726</v>
          </cell>
          <cell r="AQ7">
            <v>5670.5385191574678</v>
          </cell>
          <cell r="AR7">
            <v>5767.2689324534413</v>
          </cell>
          <cell r="AS7">
            <v>5859.1944923884867</v>
          </cell>
          <cell r="AT7">
            <v>5957.7777689054374</v>
          </cell>
        </row>
        <row r="8">
          <cell r="Z8">
            <v>1429.0782937790743</v>
          </cell>
          <cell r="AA8">
            <v>13822.739243492089</v>
          </cell>
          <cell r="AB8">
            <v>22308.831364055037</v>
          </cell>
          <cell r="AC8">
            <v>30794.923484617993</v>
          </cell>
          <cell r="AD8">
            <v>39060.449833250364</v>
          </cell>
          <cell r="AE8">
            <v>46365.212028774069</v>
          </cell>
          <cell r="AF8">
            <v>55603.307004067676</v>
          </cell>
          <cell r="AG8">
            <v>60208.317003280623</v>
          </cell>
          <cell r="AH8">
            <v>65298.542097178142</v>
          </cell>
          <cell r="AI8">
            <v>68062.182992625458</v>
          </cell>
          <cell r="AJ8">
            <v>69956.982003212936</v>
          </cell>
          <cell r="AK8">
            <v>73031.868590675571</v>
          </cell>
          <cell r="AL8">
            <v>75757.600972419765</v>
          </cell>
          <cell r="AM8">
            <v>77334.45703133264</v>
          </cell>
          <cell r="AN8">
            <v>78516.201314441831</v>
          </cell>
          <cell r="AO8">
            <v>79797.455513854235</v>
          </cell>
          <cell r="AP8">
            <v>81063.999605740129</v>
          </cell>
          <cell r="AQ8">
            <v>82315.1755030403</v>
          </cell>
          <cell r="AR8">
            <v>83706.628616635862</v>
          </cell>
          <cell r="AS8">
            <v>85028.848547556045</v>
          </cell>
          <cell r="AT8">
            <v>86431.964783708856</v>
          </cell>
        </row>
        <row r="9">
          <cell r="Z9">
            <v>342795.91354234464</v>
          </cell>
          <cell r="AA9">
            <v>690196.69061971572</v>
          </cell>
          <cell r="AB9">
            <v>1015406.1877719244</v>
          </cell>
          <cell r="AC9">
            <v>1340615.6849241324</v>
          </cell>
          <cell r="AD9">
            <v>1710760.8091479167</v>
          </cell>
          <cell r="AE9">
            <v>2006871.0700632925</v>
          </cell>
          <cell r="AF9">
            <v>2354619.6979016149</v>
          </cell>
          <cell r="AG9">
            <v>2540523.2232542238</v>
          </cell>
          <cell r="AH9">
            <v>2687785.8226392348</v>
          </cell>
          <cell r="AI9">
            <v>2786565.2470642431</v>
          </cell>
          <cell r="AJ9">
            <v>2869711.6951170582</v>
          </cell>
          <cell r="AK9">
            <v>2953072.5947337602</v>
          </cell>
          <cell r="AL9">
            <v>3041947.2666921695</v>
          </cell>
          <cell r="AM9">
            <v>3110603.7864994304</v>
          </cell>
          <cell r="AN9">
            <v>3173749.3168043438</v>
          </cell>
          <cell r="AO9">
            <v>3239722.8059096527</v>
          </cell>
          <cell r="AP9">
            <v>3309165.8274833811</v>
          </cell>
          <cell r="AQ9">
            <v>3378753.7302541495</v>
          </cell>
          <cell r="AR9">
            <v>3470318.0672548721</v>
          </cell>
          <cell r="AS9">
            <v>3541570.3572301622</v>
          </cell>
          <cell r="AT9">
            <v>3612436.8339705523</v>
          </cell>
        </row>
        <row r="10">
          <cell r="Z10">
            <v>40.954508415924465</v>
          </cell>
          <cell r="AA10">
            <v>50.772386623249126</v>
          </cell>
          <cell r="AB10">
            <v>65.725723382242336</v>
          </cell>
          <cell r="AC10">
            <v>80.67906014123551</v>
          </cell>
          <cell r="AD10">
            <v>112.04095377410808</v>
          </cell>
          <cell r="AE10">
            <v>135.57312781935082</v>
          </cell>
          <cell r="AF10">
            <v>162.29974654952915</v>
          </cell>
          <cell r="AG10">
            <v>168.36404346936104</v>
          </cell>
          <cell r="AH10">
            <v>175.22410823199615</v>
          </cell>
          <cell r="AI10">
            <v>185.79325846737555</v>
          </cell>
          <cell r="AJ10">
            <v>198.39555956107813</v>
          </cell>
          <cell r="AK10">
            <v>206.6255616170431</v>
          </cell>
          <cell r="AL10">
            <v>219.61811791135494</v>
          </cell>
          <cell r="AM10">
            <v>240.24906564103298</v>
          </cell>
          <cell r="AN10">
            <v>259.40712102176957</v>
          </cell>
          <cell r="AO10">
            <v>270.29808755793584</v>
          </cell>
          <cell r="AP10">
            <v>281.71831040232303</v>
          </cell>
          <cell r="AQ10">
            <v>293.10736541246803</v>
          </cell>
          <cell r="AR10">
            <v>305.07945278636595</v>
          </cell>
          <cell r="AS10">
            <v>322.36183690854944</v>
          </cell>
          <cell r="AT10">
            <v>343.11770994446113</v>
          </cell>
        </row>
        <row r="11">
          <cell r="Z11">
            <v>865.96690150652864</v>
          </cell>
          <cell r="AA11">
            <v>1549.167850233315</v>
          </cell>
          <cell r="AB11">
            <v>2230.2972313692976</v>
          </cell>
          <cell r="AC11">
            <v>2911.4266125052791</v>
          </cell>
          <cell r="AD11">
            <v>3894.2088128195915</v>
          </cell>
          <cell r="AE11">
            <v>4779.0471968770362</v>
          </cell>
          <cell r="AF11">
            <v>6704.5187388525028</v>
          </cell>
          <cell r="AG11">
            <v>7138.521360934521</v>
          </cell>
          <cell r="AH11">
            <v>7489.0996919997351</v>
          </cell>
          <cell r="AI11">
            <v>7749.1102467165683</v>
          </cell>
          <cell r="AJ11">
            <v>8014.1583222351237</v>
          </cell>
          <cell r="AK11">
            <v>8337.3130526299119</v>
          </cell>
          <cell r="AL11">
            <v>8652.6382487898882</v>
          </cell>
          <cell r="AM11">
            <v>8895.7083356442181</v>
          </cell>
          <cell r="AN11">
            <v>9158.1314685857797</v>
          </cell>
          <cell r="AO11">
            <v>9412.4312482874011</v>
          </cell>
          <cell r="AP11">
            <v>9731.3679318631494</v>
          </cell>
          <cell r="AQ11">
            <v>10034.775165337802</v>
          </cell>
          <cell r="AR11">
            <v>10307.049998920864</v>
          </cell>
          <cell r="AS11">
            <v>10587.933868206355</v>
          </cell>
          <cell r="AT11">
            <v>10912.085670829072</v>
          </cell>
        </row>
        <row r="12">
          <cell r="Z12">
            <v>10235.217877524487</v>
          </cell>
          <cell r="AA12">
            <v>29317.074213334319</v>
          </cell>
          <cell r="AB12">
            <v>52099.34911460671</v>
          </cell>
          <cell r="AC12">
            <v>74881.62401587909</v>
          </cell>
          <cell r="AD12">
            <v>118356.5971974463</v>
          </cell>
          <cell r="AE12">
            <v>145772.1327681363</v>
          </cell>
          <cell r="AF12">
            <v>179474.50691872012</v>
          </cell>
          <cell r="AG12">
            <v>201725.78334939646</v>
          </cell>
          <cell r="AH12">
            <v>211574.61306526593</v>
          </cell>
          <cell r="AI12">
            <v>216839.08971332732</v>
          </cell>
          <cell r="AJ12">
            <v>219892.21269139164</v>
          </cell>
          <cell r="AK12">
            <v>222468.05527110081</v>
          </cell>
          <cell r="AL12">
            <v>225827.13132100599</v>
          </cell>
          <cell r="AM12">
            <v>228273.77170955189</v>
          </cell>
          <cell r="AN12">
            <v>230512.61397148477</v>
          </cell>
          <cell r="AO12">
            <v>232854.65504998458</v>
          </cell>
          <cell r="AP12">
            <v>236147.49062346492</v>
          </cell>
          <cell r="AQ12">
            <v>238537.13607981053</v>
          </cell>
          <cell r="AR12">
            <v>240583.97650105512</v>
          </cell>
          <cell r="AS12">
            <v>242999.03236231179</v>
          </cell>
          <cell r="AT12">
            <v>246214.01678907336</v>
          </cell>
        </row>
        <row r="13">
          <cell r="Z13">
            <v>25082.834175575619</v>
          </cell>
          <cell r="AA13">
            <v>138016.20508122281</v>
          </cell>
          <cell r="AB13">
            <v>221554.24160808188</v>
          </cell>
          <cell r="AC13">
            <v>305092.27813494089</v>
          </cell>
          <cell r="AD13">
            <v>333577.58031758614</v>
          </cell>
          <cell r="AE13">
            <v>352960.40933483408</v>
          </cell>
          <cell r="AF13">
            <v>376861.62257461797</v>
          </cell>
          <cell r="AG13">
            <v>388686.60993061744</v>
          </cell>
          <cell r="AH13">
            <v>400044.4011910127</v>
          </cell>
          <cell r="AI13">
            <v>408495.69132261787</v>
          </cell>
          <cell r="AJ13">
            <v>415074.42545701755</v>
          </cell>
          <cell r="AK13">
            <v>424704.98061076622</v>
          </cell>
          <cell r="AL13">
            <v>435976.22047167551</v>
          </cell>
          <cell r="AM13">
            <v>443400.41801388585</v>
          </cell>
          <cell r="AN13">
            <v>452698.63282152847</v>
          </cell>
          <cell r="AO13">
            <v>458241.56421763438</v>
          </cell>
          <cell r="AP13">
            <v>463987.92550840916</v>
          </cell>
          <cell r="AQ13">
            <v>471564.17743827275</v>
          </cell>
          <cell r="AR13">
            <v>486953.20793498895</v>
          </cell>
          <cell r="AS13">
            <v>503223.59222319728</v>
          </cell>
          <cell r="AT13">
            <v>507859.47387268901</v>
          </cell>
        </row>
        <row r="14">
          <cell r="Z14">
            <v>888.77687409211751</v>
          </cell>
          <cell r="AA14">
            <v>4172.8676164207909</v>
          </cell>
          <cell r="AB14">
            <v>8193.2923684588641</v>
          </cell>
          <cell r="AC14">
            <v>12213.717120496936</v>
          </cell>
          <cell r="AD14">
            <v>20292.541462422891</v>
          </cell>
          <cell r="AE14">
            <v>25045.314737835146</v>
          </cell>
          <cell r="AF14">
            <v>29993.000405918199</v>
          </cell>
          <cell r="AG14">
            <v>33987.213559710748</v>
          </cell>
          <cell r="AH14">
            <v>35577.358970152723</v>
          </cell>
          <cell r="AI14">
            <v>36217.387106925031</v>
          </cell>
          <cell r="AJ14">
            <v>36539.944197350356</v>
          </cell>
          <cell r="AK14">
            <v>36718.890006290909</v>
          </cell>
          <cell r="AL14">
            <v>36989.50054236556</v>
          </cell>
          <cell r="AM14">
            <v>37225.138382783392</v>
          </cell>
          <cell r="AN14">
            <v>37402.77865432758</v>
          </cell>
          <cell r="AO14">
            <v>37580.794209068779</v>
          </cell>
          <cell r="AP14">
            <v>37779.291690309838</v>
          </cell>
          <cell r="AQ14">
            <v>37943.692443682194</v>
          </cell>
          <cell r="AR14">
            <v>38105.776113804415</v>
          </cell>
          <cell r="AS14">
            <v>38311.237115809592</v>
          </cell>
          <cell r="AT14">
            <v>38643.295740888178</v>
          </cell>
        </row>
        <row r="15">
          <cell r="Z15">
            <v>1818.2890776495769</v>
          </cell>
          <cell r="AA15">
            <v>2098.0306498838559</v>
          </cell>
          <cell r="AB15">
            <v>2337.3814085262593</v>
          </cell>
          <cell r="AC15">
            <v>2576.7321671686645</v>
          </cell>
          <cell r="AD15">
            <v>3083.9404394226049</v>
          </cell>
          <cell r="AE15">
            <v>3645.408347458258</v>
          </cell>
          <cell r="AF15">
            <v>4255.4045696954609</v>
          </cell>
          <cell r="AG15">
            <v>4506.3445179839764</v>
          </cell>
          <cell r="AH15">
            <v>4788.8355459968625</v>
          </cell>
          <cell r="AI15">
            <v>4973.945052697969</v>
          </cell>
          <cell r="AJ15">
            <v>5150.9371289939781</v>
          </cell>
          <cell r="AK15">
            <v>5379.3908991527096</v>
          </cell>
          <cell r="AL15">
            <v>5678.8517697651841</v>
          </cell>
          <cell r="AM15">
            <v>5965.2695150740647</v>
          </cell>
          <cell r="AN15">
            <v>6292.1498340293274</v>
          </cell>
          <cell r="AO15">
            <v>6547.8384857976071</v>
          </cell>
          <cell r="AP15">
            <v>6793.6005068590312</v>
          </cell>
          <cell r="AQ15">
            <v>6967.456111898362</v>
          </cell>
          <cell r="AR15">
            <v>7136.2082499882572</v>
          </cell>
          <cell r="AS15">
            <v>7297.0335290688627</v>
          </cell>
          <cell r="AT15">
            <v>7527.8514750464201</v>
          </cell>
        </row>
        <row r="16">
          <cell r="Z16">
            <v>1784.1497771296854</v>
          </cell>
          <cell r="AA16">
            <v>2065.8471845150311</v>
          </cell>
          <cell r="AB16">
            <v>2461.0736524866043</v>
          </cell>
          <cell r="AC16">
            <v>2856.3001204581769</v>
          </cell>
          <cell r="AD16">
            <v>3442.2504510893077</v>
          </cell>
          <cell r="AE16">
            <v>3849.311050186076</v>
          </cell>
          <cell r="AF16">
            <v>4472.4712938377406</v>
          </cell>
          <cell r="AG16">
            <v>4765.1780980477752</v>
          </cell>
          <cell r="AH16">
            <v>5006.5596785592761</v>
          </cell>
          <cell r="AI16">
            <v>5266.961853068884</v>
          </cell>
          <cell r="AJ16">
            <v>5455.7860735621261</v>
          </cell>
          <cell r="AK16">
            <v>5712.2085165800008</v>
          </cell>
          <cell r="AL16">
            <v>6019.7949926118445</v>
          </cell>
          <cell r="AM16">
            <v>6366.5398613658681</v>
          </cell>
          <cell r="AN16">
            <v>6599.9888771262358</v>
          </cell>
          <cell r="AO16">
            <v>6853.9107720778593</v>
          </cell>
          <cell r="AP16">
            <v>7076.0542072698854</v>
          </cell>
          <cell r="AQ16">
            <v>7349.5647104290465</v>
          </cell>
          <cell r="AR16">
            <v>7687.6191286666171</v>
          </cell>
          <cell r="AS16">
            <v>8036.40360705082</v>
          </cell>
          <cell r="AT16">
            <v>8432.4757547574718</v>
          </cell>
        </row>
        <row r="17">
          <cell r="Z17">
            <v>4577.3352449697077</v>
          </cell>
          <cell r="AA17">
            <v>5300.0455733121744</v>
          </cell>
          <cell r="AB17">
            <v>6314.0210056335573</v>
          </cell>
          <cell r="AC17">
            <v>7327.9964379549392</v>
          </cell>
          <cell r="AD17">
            <v>8831.2845220497838</v>
          </cell>
          <cell r="AE17">
            <v>9875.6210743776355</v>
          </cell>
          <cell r="AF17">
            <v>11474.373254880999</v>
          </cell>
          <cell r="AG17">
            <v>12225.32880162244</v>
          </cell>
          <cell r="AH17">
            <v>12844.606639237232</v>
          </cell>
          <cell r="AI17">
            <v>13512.68286609256</v>
          </cell>
          <cell r="AJ17">
            <v>13997.121880488621</v>
          </cell>
          <cell r="AK17">
            <v>14654.987885390539</v>
          </cell>
          <cell r="AL17">
            <v>15444.118055774348</v>
          </cell>
          <cell r="AM17">
            <v>16333.711255350678</v>
          </cell>
          <cell r="AN17">
            <v>16932.637657966116</v>
          </cell>
          <cell r="AO17">
            <v>17584.088368063687</v>
          </cell>
          <cell r="AP17">
            <v>18154.009676452359</v>
          </cell>
          <cell r="AQ17">
            <v>18855.716047760463</v>
          </cell>
          <cell r="AR17">
            <v>19723.013414355981</v>
          </cell>
          <cell r="AS17">
            <v>20617.839345604207</v>
          </cell>
          <cell r="AT17">
            <v>21633.984416207615</v>
          </cell>
        </row>
        <row r="18">
          <cell r="Z18">
            <v>4890.5211793045955</v>
          </cell>
          <cell r="AA18">
            <v>5731.9560403398755</v>
          </cell>
          <cell r="AB18">
            <v>6907.8579080096461</v>
          </cell>
          <cell r="AC18">
            <v>8083.7597756794139</v>
          </cell>
          <cell r="AD18">
            <v>9755.278724541673</v>
          </cell>
          <cell r="AE18">
            <v>11050.288739150756</v>
          </cell>
          <cell r="AF18">
            <v>13133.109827588281</v>
          </cell>
          <cell r="AG18">
            <v>14279.391868697458</v>
          </cell>
          <cell r="AH18">
            <v>15098.791164839207</v>
          </cell>
          <cell r="AI18">
            <v>16060.854107687059</v>
          </cell>
          <cell r="AJ18">
            <v>16623.686613333011</v>
          </cell>
          <cell r="AK18">
            <v>17329.190152847743</v>
          </cell>
          <cell r="AL18">
            <v>18275.955743604682</v>
          </cell>
          <cell r="AM18">
            <v>19174.689734484386</v>
          </cell>
          <cell r="AN18">
            <v>19804.389853538181</v>
          </cell>
          <cell r="AO18">
            <v>20525.300048480745</v>
          </cell>
          <cell r="AP18">
            <v>21356.055548742639</v>
          </cell>
          <cell r="AQ18">
            <v>22091.02049863003</v>
          </cell>
          <cell r="AR18">
            <v>22913.107199608061</v>
          </cell>
          <cell r="AS18">
            <v>23800.292447873398</v>
          </cell>
          <cell r="AT18">
            <v>24802.081391775624</v>
          </cell>
        </row>
        <row r="19">
          <cell r="Z19">
            <v>10269.590622349402</v>
          </cell>
          <cell r="AA19">
            <v>14042.946827254504</v>
          </cell>
          <cell r="AB19">
            <v>18579.671141181974</v>
          </cell>
          <cell r="AC19">
            <v>23116.39545510945</v>
          </cell>
          <cell r="AD19">
            <v>28984.997852831064</v>
          </cell>
          <cell r="AE19">
            <v>35045.289465966445</v>
          </cell>
          <cell r="AF19">
            <v>46877.688906134237</v>
          </cell>
          <cell r="AG19">
            <v>53081.375365358661</v>
          </cell>
          <cell r="AH19">
            <v>56796.753015858929</v>
          </cell>
          <cell r="AI19">
            <v>61361.220857278196</v>
          </cell>
          <cell r="AJ19">
            <v>63386.299818062827</v>
          </cell>
          <cell r="AK19">
            <v>65397.018918264861</v>
          </cell>
          <cell r="AL19">
            <v>68727.945099637349</v>
          </cell>
          <cell r="AM19">
            <v>70346.395223914456</v>
          </cell>
          <cell r="AN19">
            <v>71957.785258336356</v>
          </cell>
          <cell r="AO19">
            <v>74026.24160071736</v>
          </cell>
          <cell r="AP19">
            <v>78277.614691390831</v>
          </cell>
          <cell r="AQ19">
            <v>80124.526040178316</v>
          </cell>
          <cell r="AR19">
            <v>81198.178443758472</v>
          </cell>
          <cell r="AS19">
            <v>82733.987961428153</v>
          </cell>
          <cell r="AT19">
            <v>84428.880297334297</v>
          </cell>
        </row>
        <row r="20">
          <cell r="Z20">
            <v>841.95981029138341</v>
          </cell>
          <cell r="AA20">
            <v>1264.535794588998</v>
          </cell>
          <cell r="AB20">
            <v>1729.0895274600537</v>
          </cell>
          <cell r="AC20">
            <v>2193.6432603311096</v>
          </cell>
          <cell r="AD20">
            <v>2826.1192489054915</v>
          </cell>
          <cell r="AE20">
            <v>3438.9192291943705</v>
          </cell>
          <cell r="AF20">
            <v>4696.7508505491578</v>
          </cell>
          <cell r="AG20">
            <v>5177.7250540902005</v>
          </cell>
          <cell r="AH20">
            <v>5493.8973436973965</v>
          </cell>
          <cell r="AI20">
            <v>5829.3853120951135</v>
          </cell>
          <cell r="AJ20">
            <v>6024.656895920999</v>
          </cell>
          <cell r="AK20">
            <v>6237.1491740272513</v>
          </cell>
          <cell r="AL20">
            <v>6520.9226633864291</v>
          </cell>
          <cell r="AM20">
            <v>6686.6746789077388</v>
          </cell>
          <cell r="AN20">
            <v>6858.0350811906683</v>
          </cell>
          <cell r="AO20">
            <v>7052.3948005589136</v>
          </cell>
          <cell r="AP20">
            <v>7388.6787049389823</v>
          </cell>
          <cell r="AQ20">
            <v>7585.9003819302307</v>
          </cell>
          <cell r="AR20">
            <v>7730.2935027400754</v>
          </cell>
          <cell r="AS20">
            <v>7903.1599083640876</v>
          </cell>
          <cell r="AT20">
            <v>8098.3282409804106</v>
          </cell>
        </row>
        <row r="21">
          <cell r="Z21">
            <v>1680.9766644485705</v>
          </cell>
          <cell r="AA21">
            <v>5483.9175719387131</v>
          </cell>
          <cell r="AB21">
            <v>7743.1462970398416</v>
          </cell>
          <cell r="AC21">
            <v>10002.375022140972</v>
          </cell>
          <cell r="AD21">
            <v>10791.713144825317</v>
          </cell>
          <cell r="AE21">
            <v>11631.282449241493</v>
          </cell>
          <cell r="AF21">
            <v>12709.112430119236</v>
          </cell>
          <cell r="AG21">
            <v>13346.042921931567</v>
          </cell>
          <cell r="AH21">
            <v>14048.346066180726</v>
          </cell>
          <cell r="AI21">
            <v>14406.559825671378</v>
          </cell>
          <cell r="AJ21">
            <v>14658.267842336207</v>
          </cell>
          <cell r="AK21">
            <v>15216.794407944411</v>
          </cell>
          <cell r="AL21">
            <v>16119.086991934057</v>
          </cell>
          <cell r="AM21">
            <v>16550.422680952623</v>
          </cell>
          <cell r="AN21">
            <v>17147.870270253214</v>
          </cell>
          <cell r="AO21">
            <v>17299.264193562074</v>
          </cell>
          <cell r="AP21">
            <v>17513.787510348659</v>
          </cell>
          <cell r="AQ21">
            <v>17768.126765023528</v>
          </cell>
          <cell r="AR21">
            <v>18017.049873811844</v>
          </cell>
          <cell r="AS21">
            <v>18241.980324119984</v>
          </cell>
          <cell r="AT21">
            <v>18371.00920528077</v>
          </cell>
        </row>
        <row r="22">
          <cell r="Z22">
            <v>1811.468672591669</v>
          </cell>
          <cell r="AA22">
            <v>5909.6268822391366</v>
          </cell>
          <cell r="AB22">
            <v>8344.2365626075607</v>
          </cell>
          <cell r="AC22">
            <v>10778.846242975984</v>
          </cell>
          <cell r="AD22">
            <v>11629.459646222758</v>
          </cell>
          <cell r="AE22">
            <v>12534.203611790172</v>
          </cell>
          <cell r="AF22">
            <v>13695.704116843639</v>
          </cell>
          <cell r="AG22">
            <v>14382.078685234766</v>
          </cell>
          <cell r="AH22">
            <v>15138.900699112821</v>
          </cell>
          <cell r="AI22">
            <v>15524.92212173707</v>
          </cell>
          <cell r="AJ22">
            <v>15796.169900764444</v>
          </cell>
          <cell r="AK22">
            <v>16398.054149253629</v>
          </cell>
          <cell r="AL22">
            <v>17370.390520112884</v>
          </cell>
          <cell r="AM22">
            <v>17835.2102315062</v>
          </cell>
          <cell r="AN22">
            <v>18479.036891579708</v>
          </cell>
          <cell r="AO22">
            <v>18642.183326086997</v>
          </cell>
          <cell r="AP22">
            <v>18873.359805878787</v>
          </cell>
          <cell r="AQ22">
            <v>19147.443082463105</v>
          </cell>
          <cell r="AR22">
            <v>19415.689764877392</v>
          </cell>
          <cell r="AS22">
            <v>19658.081270281655</v>
          </cell>
          <cell r="AT22">
            <v>19797.126493826741</v>
          </cell>
        </row>
        <row r="23">
          <cell r="Z23">
            <v>1999.2030376569776</v>
          </cell>
          <cell r="AA23">
            <v>16483.351209622349</v>
          </cell>
          <cell r="AB23">
            <v>27923.719457804211</v>
          </cell>
          <cell r="AC23">
            <v>39364.087705986065</v>
          </cell>
          <cell r="AD23">
            <v>42920.718635592602</v>
          </cell>
          <cell r="AE23">
            <v>44938.311945407899</v>
          </cell>
          <cell r="AF23">
            <v>47407.800115969803</v>
          </cell>
          <cell r="AG23">
            <v>48406.472058085281</v>
          </cell>
          <cell r="AH23">
            <v>49340.7985076978</v>
          </cell>
          <cell r="AI23">
            <v>50299.543519774335</v>
          </cell>
          <cell r="AJ23">
            <v>51093.4263290444</v>
          </cell>
          <cell r="AK23">
            <v>51994.417149164154</v>
          </cell>
          <cell r="AL23">
            <v>52686.248156075657</v>
          </cell>
          <cell r="AM23">
            <v>53375.096364503494</v>
          </cell>
          <cell r="AN23">
            <v>54160.551798277244</v>
          </cell>
          <cell r="AO23">
            <v>54921.683293086797</v>
          </cell>
          <cell r="AP23">
            <v>55626.777012637795</v>
          </cell>
          <cell r="AQ23">
            <v>56602.2387552894</v>
          </cell>
          <cell r="AR23">
            <v>58979.111851443718</v>
          </cell>
          <cell r="AS23">
            <v>61545.850523266628</v>
          </cell>
          <cell r="AT23">
            <v>62170.289418826171</v>
          </cell>
        </row>
        <row r="24">
          <cell r="Z24">
            <v>1545.0675868448159</v>
          </cell>
          <cell r="AA24">
            <v>13467.405686055463</v>
          </cell>
          <cell r="AB24">
            <v>22949.065381884098</v>
          </cell>
          <cell r="AC24">
            <v>32430.72507771273</v>
          </cell>
          <cell r="AD24">
            <v>35370.860167375045</v>
          </cell>
          <cell r="AE24">
            <v>37004.65758598777</v>
          </cell>
          <cell r="AF24">
            <v>39000.021321382199</v>
          </cell>
          <cell r="AG24">
            <v>39789.470976201912</v>
          </cell>
          <cell r="AH24">
            <v>40518.801623504267</v>
          </cell>
          <cell r="AI24">
            <v>41298.712944260827</v>
          </cell>
          <cell r="AJ24">
            <v>41948.419079671556</v>
          </cell>
          <cell r="AK24">
            <v>42662.052425864429</v>
          </cell>
          <cell r="AL24">
            <v>43168.848900371559</v>
          </cell>
          <cell r="AM24">
            <v>43714.078436692507</v>
          </cell>
          <cell r="AN24">
            <v>44326.588348764701</v>
          </cell>
          <cell r="AO24">
            <v>44957.31181093186</v>
          </cell>
          <cell r="AP24">
            <v>45535.139372810394</v>
          </cell>
          <cell r="AQ24">
            <v>46338.225799736079</v>
          </cell>
          <cell r="AR24">
            <v>48327.325821545543</v>
          </cell>
          <cell r="AS24">
            <v>50479.131656628575</v>
          </cell>
          <cell r="AT24">
            <v>50996.163153891022</v>
          </cell>
        </row>
        <row r="25">
          <cell r="Z25">
            <v>0.28214224701491292</v>
          </cell>
          <cell r="AA25">
            <v>0.64137213241963453</v>
          </cell>
          <cell r="AB25">
            <v>0.9368767012847703</v>
          </cell>
          <cell r="AC25">
            <v>1.2323812701499059</v>
          </cell>
          <cell r="AD25">
            <v>1.4715442579760118</v>
          </cell>
          <cell r="AE25">
            <v>1.6612451914079145</v>
          </cell>
          <cell r="AF25">
            <v>1.7996609302142681</v>
          </cell>
          <cell r="AG25">
            <v>1.8806958713396285</v>
          </cell>
          <cell r="AH25">
            <v>1.9664515643528915</v>
          </cell>
          <cell r="AI25">
            <v>1.9887150590117049</v>
          </cell>
          <cell r="AJ25">
            <v>2.0102562386796712</v>
          </cell>
          <cell r="AK25">
            <v>2.0227470652758375</v>
          </cell>
          <cell r="AL25">
            <v>2.0349029373891665</v>
          </cell>
          <cell r="AM25">
            <v>2.0398869386803002</v>
          </cell>
          <cell r="AN25">
            <v>2.061575749957441</v>
          </cell>
          <cell r="AO25">
            <v>2.0825410167610947</v>
          </cell>
          <cell r="AP25">
            <v>2.0990639336139014</v>
          </cell>
          <cell r="AQ25">
            <v>2.1078388842614117</v>
          </cell>
          <cell r="AR25">
            <v>2.1248482940114659</v>
          </cell>
          <cell r="AS25">
            <v>2.1287603314403651</v>
          </cell>
          <cell r="AT25">
            <v>2.1548215711873491</v>
          </cell>
        </row>
        <row r="26">
          <cell r="Z26">
            <v>2.4865605113844125</v>
          </cell>
          <cell r="AA26">
            <v>3.0826547925801466</v>
          </cell>
          <cell r="AB26">
            <v>3.9905493843239874</v>
          </cell>
          <cell r="AC26">
            <v>4.8984439760678287</v>
          </cell>
          <cell r="AD26">
            <v>6.8025871164947498</v>
          </cell>
          <cell r="AE26">
            <v>8.2313473920099494</v>
          </cell>
          <cell r="AF26">
            <v>9.8540589641368346</v>
          </cell>
          <cell r="AG26">
            <v>10.222253867052595</v>
          </cell>
          <cell r="AH26">
            <v>10.638763960912629</v>
          </cell>
          <cell r="AI26">
            <v>11.280471861475897</v>
          </cell>
          <cell r="AJ26">
            <v>12.045622890367088</v>
          </cell>
          <cell r="AK26">
            <v>12.545308978969183</v>
          </cell>
          <cell r="AL26">
            <v>13.334154424146421</v>
          </cell>
          <cell r="AM26">
            <v>14.586766210279013</v>
          </cell>
          <cell r="AN26">
            <v>15.74995106653118</v>
          </cell>
          <cell r="AO26">
            <v>16.411198102989566</v>
          </cell>
          <cell r="AP26">
            <v>17.104579033549623</v>
          </cell>
          <cell r="AQ26">
            <v>17.79606760332085</v>
          </cell>
          <cell r="AR26">
            <v>18.522955090296598</v>
          </cell>
          <cell r="AS26">
            <v>19.572258221086688</v>
          </cell>
          <cell r="AT26">
            <v>20.832454870165215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Demanda Eléctrica"/>
      <sheetName val="Proporción"/>
      <sheetName val="Factores Pérdidas"/>
      <sheetName val="Resultados"/>
    </sheetNames>
    <sheetDataSet>
      <sheetData sheetId="0"/>
      <sheetData sheetId="1"/>
      <sheetData sheetId="2"/>
      <sheetData sheetId="3">
        <row r="5">
          <cell r="Z5">
            <v>5996.0568361203086</v>
          </cell>
          <cell r="AA5">
            <v>19328.335136935133</v>
          </cell>
          <cell r="AB5">
            <v>43853.182316030652</v>
          </cell>
          <cell r="AC5">
            <v>77650.958678041221</v>
          </cell>
          <cell r="AD5">
            <v>116951.96140600067</v>
          </cell>
          <cell r="AE5">
            <v>160305.59788881365</v>
          </cell>
          <cell r="AF5">
            <v>207105.77972499988</v>
          </cell>
          <cell r="AG5">
            <v>258005.85298927216</v>
          </cell>
          <cell r="AH5">
            <v>311781.01998857001</v>
          </cell>
          <cell r="AI5">
            <v>369737.78109009907</v>
          </cell>
          <cell r="AJ5">
            <v>428800.6059168611</v>
          </cell>
          <cell r="AK5">
            <v>491175.9228490417</v>
          </cell>
          <cell r="AL5">
            <v>553520.00415152917</v>
          </cell>
          <cell r="AM5">
            <v>621320.60307781131</v>
          </cell>
          <cell r="AN5">
            <v>690266.70972678799</v>
          </cell>
          <cell r="AO5">
            <v>749401.06436861563</v>
          </cell>
          <cell r="AP5">
            <v>808719.95595238346</v>
          </cell>
          <cell r="AQ5">
            <v>870154.98612152471</v>
          </cell>
          <cell r="AR5">
            <v>944389.0297422132</v>
          </cell>
          <cell r="AS5">
            <v>1023561.4491117635</v>
          </cell>
          <cell r="AT5">
            <v>1102919.9924464349</v>
          </cell>
        </row>
        <row r="6">
          <cell r="Z6">
            <v>52.07255602039465</v>
          </cell>
          <cell r="AA6">
            <v>167.85628317196668</v>
          </cell>
          <cell r="AB6">
            <v>380.84150221325018</v>
          </cell>
          <cell r="AC6">
            <v>674.35716610317354</v>
          </cell>
          <cell r="AD6">
            <v>1015.6654161986681</v>
          </cell>
          <cell r="AE6">
            <v>1392.1686292502345</v>
          </cell>
          <cell r="AF6">
            <v>1798.6032507082766</v>
          </cell>
          <cell r="AG6">
            <v>2240.6432428126532</v>
          </cell>
          <cell r="AH6">
            <v>2707.651890764173</v>
          </cell>
          <cell r="AI6">
            <v>3210.9754535162469</v>
          </cell>
          <cell r="AJ6">
            <v>3723.9045898758554</v>
          </cell>
          <cell r="AK6">
            <v>4265.6009536719112</v>
          </cell>
          <cell r="AL6">
            <v>4807.0260526815418</v>
          </cell>
          <cell r="AM6">
            <v>5395.8380973801613</v>
          </cell>
          <cell r="AN6">
            <v>5994.5982657694185</v>
          </cell>
          <cell r="AO6">
            <v>6508.1486004271655</v>
          </cell>
          <cell r="AP6">
            <v>7023.3015400150589</v>
          </cell>
          <cell r="AQ6">
            <v>7556.8320147140239</v>
          </cell>
          <cell r="AR6">
            <v>8201.5150957302976</v>
          </cell>
          <cell r="AS6">
            <v>8889.0853365685489</v>
          </cell>
          <cell r="AT6">
            <v>9578.2719647869417</v>
          </cell>
        </row>
        <row r="7">
          <cell r="Z7">
            <v>325.9091021808664</v>
          </cell>
          <cell r="AA7">
            <v>1050.5704871212181</v>
          </cell>
          <cell r="AB7">
            <v>2383.5916948444069</v>
          </cell>
          <cell r="AC7">
            <v>4220.6328121830693</v>
          </cell>
          <cell r="AD7">
            <v>6356.7957712661419</v>
          </cell>
          <cell r="AE7">
            <v>8713.2351994706769</v>
          </cell>
          <cell r="AF7">
            <v>11257.007825549017</v>
          </cell>
          <cell r="AG7">
            <v>14023.625559818682</v>
          </cell>
          <cell r="AH7">
            <v>16946.51586512593</v>
          </cell>
          <cell r="AI7">
            <v>20096.692137993286</v>
          </cell>
          <cell r="AJ7">
            <v>23306.987293235805</v>
          </cell>
          <cell r="AK7">
            <v>26697.329328880591</v>
          </cell>
          <cell r="AL7">
            <v>30085.973586084052</v>
          </cell>
          <cell r="AM7">
            <v>33771.200882509613</v>
          </cell>
          <cell r="AN7">
            <v>37518.690996591555</v>
          </cell>
          <cell r="AO7">
            <v>40732.874076589338</v>
          </cell>
          <cell r="AP7">
            <v>43957.087459953269</v>
          </cell>
          <cell r="AQ7">
            <v>47296.321238436685</v>
          </cell>
          <cell r="AR7">
            <v>51331.231375033727</v>
          </cell>
          <cell r="AS7">
            <v>55634.561516732778</v>
          </cell>
          <cell r="AT7">
            <v>59948.008222704797</v>
          </cell>
        </row>
        <row r="8">
          <cell r="Z8">
            <v>22018.4796082379</v>
          </cell>
          <cell r="AA8">
            <v>70976.737663674678</v>
          </cell>
          <cell r="AB8">
            <v>161035.89858675012</v>
          </cell>
          <cell r="AC8">
            <v>285146.73842198873</v>
          </cell>
          <cell r="AD8">
            <v>429466.30556418293</v>
          </cell>
          <cell r="AE8">
            <v>588667.79196260544</v>
          </cell>
          <cell r="AF8">
            <v>760525.54407968628</v>
          </cell>
          <cell r="AG8">
            <v>947438.75318668352</v>
          </cell>
          <cell r="AH8">
            <v>1144909.7662816416</v>
          </cell>
          <cell r="AI8">
            <v>1357736.2616520948</v>
          </cell>
          <cell r="AJ8">
            <v>1574624.3999063752</v>
          </cell>
          <cell r="AK8">
            <v>1803676.5389146588</v>
          </cell>
          <cell r="AL8">
            <v>2032613.9756954205</v>
          </cell>
          <cell r="AM8">
            <v>2281588.6178121553</v>
          </cell>
          <cell r="AN8">
            <v>2534769.7474793913</v>
          </cell>
          <cell r="AO8">
            <v>2751920.5546538392</v>
          </cell>
          <cell r="AP8">
            <v>2969749.0109907491</v>
          </cell>
          <cell r="AQ8">
            <v>3195348.2666318901</v>
          </cell>
          <cell r="AR8">
            <v>3467947.5465207668</v>
          </cell>
          <cell r="AS8">
            <v>3758681.3319181823</v>
          </cell>
          <cell r="AT8">
            <v>4050098.594280981</v>
          </cell>
        </row>
        <row r="9">
          <cell r="Z9">
            <v>39.792351033927652</v>
          </cell>
          <cell r="AA9">
            <v>128.27094834010489</v>
          </cell>
          <cell r="AB9">
            <v>291.02813271587002</v>
          </cell>
          <cell r="AC9">
            <v>515.32436904599581</v>
          </cell>
          <cell r="AD9">
            <v>776.14232646018945</v>
          </cell>
          <cell r="AE9">
            <v>1063.8552632571036</v>
          </cell>
          <cell r="AF9">
            <v>1374.4409222953427</v>
          </cell>
          <cell r="AG9">
            <v>1712.2351824803577</v>
          </cell>
          <cell r="AH9">
            <v>2069.1097720028788</v>
          </cell>
          <cell r="AI9">
            <v>2453.7351759264602</v>
          </cell>
          <cell r="AJ9">
            <v>2845.7008831899348</v>
          </cell>
          <cell r="AK9">
            <v>3259.6496790495521</v>
          </cell>
          <cell r="AL9">
            <v>3673.3911821540314</v>
          </cell>
          <cell r="AM9">
            <v>4123.3444275156671</v>
          </cell>
          <cell r="AN9">
            <v>4580.8997431477101</v>
          </cell>
          <cell r="AO9">
            <v>4973.3401523008242</v>
          </cell>
          <cell r="AP9">
            <v>5367.0052260915654</v>
          </cell>
          <cell r="AQ9">
            <v>5774.7138841456117</v>
          </cell>
          <cell r="AR9">
            <v>6267.3621700370541</v>
          </cell>
          <cell r="AS9">
            <v>6792.7835911250095</v>
          </cell>
          <cell r="AT9">
            <v>7319.4402090028461</v>
          </cell>
        </row>
        <row r="10">
          <cell r="Z10">
            <v>554.45321433519268</v>
          </cell>
          <cell r="AA10">
            <v>1787.2841831425405</v>
          </cell>
          <cell r="AB10">
            <v>4055.0879617216765</v>
          </cell>
          <cell r="AC10">
            <v>7180.3561593833656</v>
          </cell>
          <cell r="AD10">
            <v>10814.505715446057</v>
          </cell>
          <cell r="AE10">
            <v>14823.400854033238</v>
          </cell>
          <cell r="AF10">
            <v>19150.996799126824</v>
          </cell>
          <cell r="AG10">
            <v>23857.708226754519</v>
          </cell>
          <cell r="AH10">
            <v>28830.278535721853</v>
          </cell>
          <cell r="AI10">
            <v>34189.519344051463</v>
          </cell>
          <cell r="AJ10">
            <v>39651.037466368587</v>
          </cell>
          <cell r="AK10">
            <v>45418.860539673769</v>
          </cell>
          <cell r="AL10">
            <v>51183.795265560213</v>
          </cell>
          <cell r="AM10">
            <v>57453.292209296997</v>
          </cell>
          <cell r="AN10">
            <v>63828.71383924887</v>
          </cell>
          <cell r="AO10">
            <v>69296.846297781929</v>
          </cell>
          <cell r="AP10">
            <v>74782.042820819188</v>
          </cell>
          <cell r="AQ10">
            <v>80462.917916075938</v>
          </cell>
          <cell r="AR10">
            <v>87327.313171745569</v>
          </cell>
          <cell r="AS10">
            <v>94648.358252856648</v>
          </cell>
          <cell r="AT10">
            <v>101986.61414993339</v>
          </cell>
        </row>
        <row r="11">
          <cell r="Z11">
            <v>33950.02237231753</v>
          </cell>
          <cell r="AA11">
            <v>109438.15715115621</v>
          </cell>
          <cell r="AB11">
            <v>248299.26757163374</v>
          </cell>
          <cell r="AC11">
            <v>439664.24208499765</v>
          </cell>
          <cell r="AD11">
            <v>662188.80419906543</v>
          </cell>
          <cell r="AE11">
            <v>907659.6142231368</v>
          </cell>
          <cell r="AF11">
            <v>1172644.9643945524</v>
          </cell>
          <cell r="AG11">
            <v>1460844.1381690241</v>
          </cell>
          <cell r="AH11">
            <v>1765322.2598078032</v>
          </cell>
          <cell r="AI11">
            <v>2093476.8103402348</v>
          </cell>
          <cell r="AJ11">
            <v>2427893.9579832642</v>
          </cell>
          <cell r="AK11">
            <v>2781066.6284908592</v>
          </cell>
          <cell r="AL11">
            <v>3134062.4410473234</v>
          </cell>
          <cell r="AM11">
            <v>3517953.3735911157</v>
          </cell>
          <cell r="AN11">
            <v>3908330.2374521154</v>
          </cell>
          <cell r="AO11">
            <v>4243152.3910662588</v>
          </cell>
          <cell r="AP11">
            <v>4579019.4035732737</v>
          </cell>
          <cell r="AQ11">
            <v>4926868.1157672526</v>
          </cell>
          <cell r="AR11">
            <v>5347185.5861634593</v>
          </cell>
          <cell r="AS11">
            <v>5795464.4271302037</v>
          </cell>
          <cell r="AT11">
            <v>6244797.1128073297</v>
          </cell>
        </row>
        <row r="12">
          <cell r="Z12">
            <v>7.007167038342569</v>
          </cell>
          <cell r="AA12">
            <v>22.58765661821236</v>
          </cell>
          <cell r="AB12">
            <v>51.248108890532819</v>
          </cell>
          <cell r="AC12">
            <v>90.745176874696668</v>
          </cell>
          <cell r="AD12">
            <v>136.67347582447056</v>
          </cell>
          <cell r="AE12">
            <v>187.3378008729994</v>
          </cell>
          <cell r="AF12">
            <v>242.02985942312333</v>
          </cell>
          <cell r="AG12">
            <v>301.51317076835193</v>
          </cell>
          <cell r="AH12">
            <v>364.35640057380175</v>
          </cell>
          <cell r="AI12">
            <v>432.08636330419188</v>
          </cell>
          <cell r="AJ12">
            <v>501.10890438892142</v>
          </cell>
          <cell r="AK12">
            <v>574.00252043678938</v>
          </cell>
          <cell r="AL12">
            <v>646.85963361605707</v>
          </cell>
          <cell r="AM12">
            <v>726.0933925614662</v>
          </cell>
          <cell r="AN12">
            <v>806.66582526798436</v>
          </cell>
          <cell r="AO12">
            <v>875.7719581824922</v>
          </cell>
          <cell r="AP12">
            <v>945.09374635382324</v>
          </cell>
          <cell r="AQ12">
            <v>1016.8885158442555</v>
          </cell>
          <cell r="AR12">
            <v>1103.6405860461696</v>
          </cell>
          <cell r="AS12">
            <v>1196.1637862950697</v>
          </cell>
          <cell r="AT12">
            <v>1288.9044964424063</v>
          </cell>
        </row>
        <row r="13">
          <cell r="Z13">
            <v>203.74352926884976</v>
          </cell>
          <cell r="AA13">
            <v>656.76882713445764</v>
          </cell>
          <cell r="AB13">
            <v>1490.1129824045456</v>
          </cell>
          <cell r="AC13">
            <v>2638.5474328509686</v>
          </cell>
          <cell r="AD13">
            <v>3973.9792371932726</v>
          </cell>
          <cell r="AE13">
            <v>5447.1178589683132</v>
          </cell>
          <cell r="AF13">
            <v>7037.3686651795133</v>
          </cell>
          <cell r="AG13">
            <v>8766.932084997934</v>
          </cell>
          <cell r="AH13">
            <v>10594.189999809147</v>
          </cell>
          <cell r="AI13">
            <v>12563.536751274831</v>
          </cell>
          <cell r="AJ13">
            <v>14570.467090277187</v>
          </cell>
          <cell r="AK13">
            <v>16689.954539840543</v>
          </cell>
          <cell r="AL13">
            <v>18808.38061563667</v>
          </cell>
          <cell r="AM13">
            <v>21112.21690160501</v>
          </cell>
          <cell r="AN13">
            <v>23454.977065816234</v>
          </cell>
          <cell r="AO13">
            <v>25464.33795832529</v>
          </cell>
          <cell r="AP13">
            <v>27479.969339733801</v>
          </cell>
          <cell r="AQ13">
            <v>29567.506234313696</v>
          </cell>
          <cell r="AR13">
            <v>32089.948307922037</v>
          </cell>
          <cell r="AS13">
            <v>34780.194345273303</v>
          </cell>
          <cell r="AT13">
            <v>37476.764797914773</v>
          </cell>
        </row>
        <row r="14">
          <cell r="Z14">
            <v>2199.1917039719046</v>
          </cell>
          <cell r="AA14">
            <v>7089.1113020603025</v>
          </cell>
          <cell r="AB14">
            <v>16084.162872042365</v>
          </cell>
          <cell r="AC14">
            <v>28480.274419931648</v>
          </cell>
          <cell r="AD14">
            <v>42894.82076586481</v>
          </cell>
          <cell r="AE14">
            <v>58795.763718184593</v>
          </cell>
          <cell r="AF14">
            <v>75960.806420667097</v>
          </cell>
          <cell r="AG14">
            <v>94629.578567726829</v>
          </cell>
          <cell r="AH14">
            <v>114352.8574452966</v>
          </cell>
          <cell r="AI14">
            <v>135609.83210166675</v>
          </cell>
          <cell r="AJ14">
            <v>157272.48105951172</v>
          </cell>
          <cell r="AK14">
            <v>180150.06265672483</v>
          </cell>
          <cell r="AL14">
            <v>203016.1878685889</v>
          </cell>
          <cell r="AM14">
            <v>227883.61637340006</v>
          </cell>
          <cell r="AN14">
            <v>253171.18617263826</v>
          </cell>
          <cell r="AO14">
            <v>274860.07033474807</v>
          </cell>
          <cell r="AP14">
            <v>296616.63766312576</v>
          </cell>
          <cell r="AQ14">
            <v>319149.34747123683</v>
          </cell>
          <cell r="AR14">
            <v>346376.38973332103</v>
          </cell>
          <cell r="AS14">
            <v>375414.69484277687</v>
          </cell>
          <cell r="AT14">
            <v>404521.26519574045</v>
          </cell>
        </row>
        <row r="15">
          <cell r="Z15">
            <v>4029.1032781147678</v>
          </cell>
          <cell r="AA15">
            <v>12987.845277183036</v>
          </cell>
          <cell r="AB15">
            <v>29467.532655946041</v>
          </cell>
          <cell r="AC15">
            <v>52178.246589284478</v>
          </cell>
          <cell r="AD15">
            <v>78586.902019388159</v>
          </cell>
          <cell r="AE15">
            <v>107718.76044655415</v>
          </cell>
          <cell r="AF15">
            <v>139166.55542351987</v>
          </cell>
          <cell r="AG15">
            <v>173369.30860790389</v>
          </cell>
          <cell r="AH15">
            <v>209504.00638675809</v>
          </cell>
          <cell r="AI15">
            <v>248448.56320556541</v>
          </cell>
          <cell r="AJ15">
            <v>288136.34930036863</v>
          </cell>
          <cell r="AK15">
            <v>330049.99368261703</v>
          </cell>
          <cell r="AL15">
            <v>371942.64900798531</v>
          </cell>
          <cell r="AM15">
            <v>417501.85947884264</v>
          </cell>
          <cell r="AN15">
            <v>463830.80396769854</v>
          </cell>
          <cell r="AO15">
            <v>503566.6551526502</v>
          </cell>
          <cell r="AP15">
            <v>543426.50756341172</v>
          </cell>
          <cell r="AQ15">
            <v>584708.31796161458</v>
          </cell>
          <cell r="AR15">
            <v>634590.53833985876</v>
          </cell>
          <cell r="AS15">
            <v>687791.14386055863</v>
          </cell>
          <cell r="AT15">
            <v>741116.81702129287</v>
          </cell>
        </row>
        <row r="16">
          <cell r="Z16">
            <v>236.84607520747318</v>
          </cell>
          <cell r="AA16">
            <v>763.47513751050974</v>
          </cell>
          <cell r="AB16">
            <v>1732.2140868214462</v>
          </cell>
          <cell r="AC16">
            <v>3067.2365692403409</v>
          </cell>
          <cell r="AD16">
            <v>4619.6381728679389</v>
          </cell>
          <cell r="AE16">
            <v>6332.1200468005545</v>
          </cell>
          <cell r="AF16">
            <v>8180.741514182916</v>
          </cell>
          <cell r="AG16">
            <v>10191.30994438748</v>
          </cell>
          <cell r="AH16">
            <v>12315.445454692466</v>
          </cell>
          <cell r="AI16">
            <v>14604.75520838655</v>
          </cell>
          <cell r="AJ16">
            <v>16937.754816831955</v>
          </cell>
          <cell r="AK16">
            <v>19401.598874515737</v>
          </cell>
          <cell r="AL16">
            <v>21864.209115292564</v>
          </cell>
          <cell r="AM16">
            <v>24542.353467706056</v>
          </cell>
          <cell r="AN16">
            <v>27265.745724810138</v>
          </cell>
          <cell r="AO16">
            <v>29601.570782783736</v>
          </cell>
          <cell r="AP16">
            <v>31944.685106290304</v>
          </cell>
          <cell r="AQ16">
            <v>34371.38754982964</v>
          </cell>
          <cell r="AR16">
            <v>37303.654931357109</v>
          </cell>
          <cell r="AS16">
            <v>40430.989662308595</v>
          </cell>
          <cell r="AT16">
            <v>43565.676346693115</v>
          </cell>
        </row>
        <row r="17">
          <cell r="Z17">
            <v>139.88674667213843</v>
          </cell>
          <cell r="AA17">
            <v>450.92599933460451</v>
          </cell>
          <cell r="AB17">
            <v>1023.0855332216859</v>
          </cell>
          <cell r="AC17">
            <v>1811.5805574104959</v>
          </cell>
          <cell r="AD17">
            <v>2728.4646969084652</v>
          </cell>
          <cell r="AE17">
            <v>3739.8959307576888</v>
          </cell>
          <cell r="AF17">
            <v>4831.7343438446114</v>
          </cell>
          <cell r="AG17">
            <v>6019.2223628740703</v>
          </cell>
          <cell r="AH17">
            <v>7273.7857149036072</v>
          </cell>
          <cell r="AI17">
            <v>8625.9047791039811</v>
          </cell>
          <cell r="AJ17">
            <v>10003.828077714348</v>
          </cell>
          <cell r="AK17">
            <v>11459.031121442005</v>
          </cell>
          <cell r="AL17">
            <v>12913.505444489147</v>
          </cell>
          <cell r="AM17">
            <v>14495.279177700935</v>
          </cell>
          <cell r="AN17">
            <v>16103.777365499323</v>
          </cell>
          <cell r="AO17">
            <v>17483.369439672209</v>
          </cell>
          <cell r="AP17">
            <v>18867.266721943415</v>
          </cell>
          <cell r="AQ17">
            <v>20300.533072971943</v>
          </cell>
          <cell r="AR17">
            <v>22032.397719727836</v>
          </cell>
          <cell r="AS17">
            <v>23879.473635528306</v>
          </cell>
          <cell r="AT17">
            <v>25730.891784344589</v>
          </cell>
        </row>
        <row r="18">
          <cell r="Z18">
            <v>121.40879294687601</v>
          </cell>
          <cell r="AA18">
            <v>391.36217397271218</v>
          </cell>
          <cell r="AB18">
            <v>887.94387334619046</v>
          </cell>
          <cell r="AC18">
            <v>1572.2848234988901</v>
          </cell>
          <cell r="AD18">
            <v>2368.0556831178228</v>
          </cell>
          <cell r="AE18">
            <v>3245.8846996022094</v>
          </cell>
          <cell r="AF18">
            <v>4193.4997309003675</v>
          </cell>
          <cell r="AG18">
            <v>5224.129797429453</v>
          </cell>
          <cell r="AH18">
            <v>6312.9750659686042</v>
          </cell>
          <cell r="AI18">
            <v>7486.4896941254619</v>
          </cell>
          <cell r="AJ18">
            <v>8682.4000175655765</v>
          </cell>
          <cell r="AK18">
            <v>9945.3820314777167</v>
          </cell>
          <cell r="AL18">
            <v>11207.73158305642</v>
          </cell>
          <cell r="AM18">
            <v>12580.565280550414</v>
          </cell>
          <cell r="AN18">
            <v>13976.593339559779</v>
          </cell>
          <cell r="AO18">
            <v>15173.95200626017</v>
          </cell>
          <cell r="AP18">
            <v>16375.047196477164</v>
          </cell>
          <cell r="AQ18">
            <v>17618.990184568731</v>
          </cell>
          <cell r="AR18">
            <v>19122.088950621303</v>
          </cell>
          <cell r="AS18">
            <v>20725.180471108037</v>
          </cell>
          <cell r="AT18">
            <v>22332.040649324583</v>
          </cell>
        </row>
        <row r="19">
          <cell r="Z19">
            <v>311.48099454913114</v>
          </cell>
          <cell r="AA19">
            <v>1004.0613716608667</v>
          </cell>
          <cell r="AB19">
            <v>2278.0692737362056</v>
          </cell>
          <cell r="AC19">
            <v>4033.7839513175145</v>
          </cell>
          <cell r="AD19">
            <v>6075.3782442101219</v>
          </cell>
          <cell r="AE19">
            <v>8327.4972914547798</v>
          </cell>
          <cell r="AF19">
            <v>10758.656231710524</v>
          </cell>
          <cell r="AG19">
            <v>13402.794850856375</v>
          </cell>
          <cell r="AH19">
            <v>16196.287800770568</v>
          </cell>
          <cell r="AI19">
            <v>19207.004690577662</v>
          </cell>
          <cell r="AJ19">
            <v>22275.178979236425</v>
          </cell>
          <cell r="AK19">
            <v>25515.429411205987</v>
          </cell>
          <cell r="AL19">
            <v>28754.057225967586</v>
          </cell>
          <cell r="AM19">
            <v>32276.138247175804</v>
          </cell>
          <cell r="AN19">
            <v>35857.725689767365</v>
          </cell>
          <cell r="AO19">
            <v>38929.615783420224</v>
          </cell>
          <cell r="AP19">
            <v>42011.09213547215</v>
          </cell>
          <cell r="AQ19">
            <v>45202.49689033797</v>
          </cell>
          <cell r="AR19">
            <v>49058.780172558625</v>
          </cell>
          <cell r="AS19">
            <v>53171.600414276836</v>
          </cell>
          <cell r="AT19">
            <v>57294.089356501034</v>
          </cell>
        </row>
        <row r="20">
          <cell r="Z20">
            <v>346.98365185885103</v>
          </cell>
          <cell r="AA20">
            <v>1118.5044594248627</v>
          </cell>
          <cell r="AB20">
            <v>2537.7240012110847</v>
          </cell>
          <cell r="AC20">
            <v>4493.5553395923271</v>
          </cell>
          <cell r="AD20">
            <v>6767.8509009875715</v>
          </cell>
          <cell r="AE20">
            <v>9276.6668644301408</v>
          </cell>
          <cell r="AF20">
            <v>11984.929718670423</v>
          </cell>
          <cell r="AG20">
            <v>14930.447712216992</v>
          </cell>
          <cell r="AH20">
            <v>18042.343468830455</v>
          </cell>
          <cell r="AI20">
            <v>21396.222387351783</v>
          </cell>
          <cell r="AJ20">
            <v>24814.107708924184</v>
          </cell>
          <cell r="AK20">
            <v>28423.682442205947</v>
          </cell>
          <cell r="AL20">
            <v>32031.449612091415</v>
          </cell>
          <cell r="AM20">
            <v>35954.978033626656</v>
          </cell>
          <cell r="AN20">
            <v>39944.79542868508</v>
          </cell>
          <cell r="AO20">
            <v>43366.820083343649</v>
          </cell>
          <cell r="AP20">
            <v>46799.523639781713</v>
          </cell>
          <cell r="AQ20">
            <v>50354.685257285702</v>
          </cell>
          <cell r="AR20">
            <v>54650.50837100092</v>
          </cell>
          <cell r="AS20">
            <v>59232.108570962038</v>
          </cell>
          <cell r="AT20">
            <v>63824.479511575097</v>
          </cell>
        </row>
        <row r="21">
          <cell r="Z21">
            <v>1223.3395847928016</v>
          </cell>
          <cell r="AA21">
            <v>3943.4445215255319</v>
          </cell>
          <cell r="AB21">
            <v>8947.1022894852958</v>
          </cell>
          <cell r="AC21">
            <v>15842.660292296792</v>
          </cell>
          <cell r="AD21">
            <v>23861.00862907997</v>
          </cell>
          <cell r="AE21">
            <v>32706.191572418957</v>
          </cell>
          <cell r="AF21">
            <v>42254.552533712369</v>
          </cell>
          <cell r="AG21">
            <v>52639.389801754027</v>
          </cell>
          <cell r="AH21">
            <v>63610.815234680747</v>
          </cell>
          <cell r="AI21">
            <v>75435.386281901825</v>
          </cell>
          <cell r="AJ21">
            <v>87485.620890253558</v>
          </cell>
          <cell r="AK21">
            <v>100211.68343480186</v>
          </cell>
          <cell r="AL21">
            <v>112931.37316079553</v>
          </cell>
          <cell r="AM21">
            <v>126764.32351569056</v>
          </cell>
          <cell r="AN21">
            <v>140830.98495441268</v>
          </cell>
          <cell r="AO21">
            <v>152895.81336276568</v>
          </cell>
          <cell r="AP21">
            <v>164998.29173877276</v>
          </cell>
          <cell r="AQ21">
            <v>177532.51320347114</v>
          </cell>
          <cell r="AR21">
            <v>192678.04076974816</v>
          </cell>
          <cell r="AS21">
            <v>208831.11557970211</v>
          </cell>
          <cell r="AT21">
            <v>225022.1641481501</v>
          </cell>
        </row>
        <row r="22">
          <cell r="Z22">
            <v>131.49468161912208</v>
          </cell>
          <cell r="AA22">
            <v>423.87411335871798</v>
          </cell>
          <cell r="AB22">
            <v>961.70873696435774</v>
          </cell>
          <cell r="AC22">
            <v>1702.9004840780269</v>
          </cell>
          <cell r="AD22">
            <v>2564.7790456510188</v>
          </cell>
          <cell r="AE22">
            <v>3515.532646250188</v>
          </cell>
          <cell r="AF22">
            <v>4541.8696504618083</v>
          </cell>
          <cell r="AG22">
            <v>5658.1180635782821</v>
          </cell>
          <cell r="AH22">
            <v>6837.417836220714</v>
          </cell>
          <cell r="AI22">
            <v>8108.4207731528786</v>
          </cell>
          <cell r="AJ22">
            <v>9403.679900674133</v>
          </cell>
          <cell r="AK22">
            <v>10771.582618253437</v>
          </cell>
          <cell r="AL22">
            <v>12138.800332455699</v>
          </cell>
          <cell r="AM22">
            <v>13625.680529402909</v>
          </cell>
          <cell r="AN22">
            <v>15137.681931402854</v>
          </cell>
          <cell r="AO22">
            <v>16434.509721549461</v>
          </cell>
          <cell r="AP22">
            <v>17735.384442385792</v>
          </cell>
          <cell r="AQ22">
            <v>19082.666490095569</v>
          </cell>
          <cell r="AR22">
            <v>20710.633368661463</v>
          </cell>
          <cell r="AS22">
            <v>22446.899778829582</v>
          </cell>
          <cell r="AT22">
            <v>24187.247923411538</v>
          </cell>
        </row>
        <row r="23">
          <cell r="Z23">
            <v>142.18365963017112</v>
          </cell>
          <cell r="AA23">
            <v>458.33011584760794</v>
          </cell>
          <cell r="AB23">
            <v>1039.884397119353</v>
          </cell>
          <cell r="AC23">
            <v>1841.3263550348327</v>
          </cell>
          <cell r="AD23">
            <v>2773.2655523644316</v>
          </cell>
          <cell r="AE23">
            <v>3801.3042888002456</v>
          </cell>
          <cell r="AF23">
            <v>4911.0704745944367</v>
          </cell>
          <cell r="AG23">
            <v>6118.0568141103249</v>
          </cell>
          <cell r="AH23">
            <v>7393.2198504452199</v>
          </cell>
          <cell r="AI23">
            <v>8767.5404446207231</v>
          </cell>
          <cell r="AJ23">
            <v>10168.088973676768</v>
          </cell>
          <cell r="AK23">
            <v>11647.186166115602</v>
          </cell>
          <cell r="AL23">
            <v>13125.542672423198</v>
          </cell>
          <cell r="AM23">
            <v>14733.288820255544</v>
          </cell>
          <cell r="AN23">
            <v>16368.19823297995</v>
          </cell>
          <cell r="AO23">
            <v>17770.442938566117</v>
          </cell>
          <cell r="AP23">
            <v>19177.063542923614</v>
          </cell>
          <cell r="AQ23">
            <v>20633.863846469507</v>
          </cell>
          <cell r="AR23">
            <v>22394.165371223677</v>
          </cell>
          <cell r="AS23">
            <v>24271.569911475006</v>
          </cell>
          <cell r="AT23">
            <v>26153.387983357057</v>
          </cell>
        </row>
        <row r="24">
          <cell r="Z24">
            <v>153.2211901698127</v>
          </cell>
          <cell r="AA24">
            <v>493.90968008209006</v>
          </cell>
          <cell r="AB24">
            <v>1120.6092555226041</v>
          </cell>
          <cell r="AC24">
            <v>1984.2660988141606</v>
          </cell>
          <cell r="AD24">
            <v>2988.5505106245923</v>
          </cell>
          <cell r="AE24">
            <v>4096.394542400667</v>
          </cell>
          <cell r="AF24">
            <v>5292.3104179652955</v>
          </cell>
          <cell r="AG24">
            <v>6592.9935199501533</v>
          </cell>
          <cell r="AH24">
            <v>7967.1457860824621</v>
          </cell>
          <cell r="AI24">
            <v>9448.1530808881653</v>
          </cell>
          <cell r="AJ24">
            <v>10957.424350672049</v>
          </cell>
          <cell r="AK24">
            <v>12551.341913293403</v>
          </cell>
          <cell r="AL24">
            <v>14144.461291293081</v>
          </cell>
          <cell r="AM24">
            <v>15877.014658554497</v>
          </cell>
          <cell r="AN24">
            <v>17638.839939244528</v>
          </cell>
          <cell r="AO24">
            <v>19149.939057512263</v>
          </cell>
          <cell r="AP24">
            <v>20665.753769819068</v>
          </cell>
          <cell r="AQ24">
            <v>22235.643565380928</v>
          </cell>
          <cell r="AR24">
            <v>24132.594982879375</v>
          </cell>
          <cell r="AS24">
            <v>26155.739968989146</v>
          </cell>
          <cell r="AT24">
            <v>28183.641103386773</v>
          </cell>
        </row>
        <row r="25">
          <cell r="Z25">
            <v>501.67804835859033</v>
          </cell>
          <cell r="AA25">
            <v>1617.1630313952257</v>
          </cell>
          <cell r="AB25">
            <v>3669.1078019958718</v>
          </cell>
          <cell r="AC25">
            <v>6496.899957335836</v>
          </cell>
          <cell r="AD25">
            <v>9785.1360241333059</v>
          </cell>
          <cell r="AE25">
            <v>13412.447828271948</v>
          </cell>
          <cell r="AF25">
            <v>17328.125168915143</v>
          </cell>
          <cell r="AG25">
            <v>21586.832201627643</v>
          </cell>
          <cell r="AH25">
            <v>26086.092560177007</v>
          </cell>
          <cell r="AI25">
            <v>30935.218509659047</v>
          </cell>
          <cell r="AJ25">
            <v>35876.886592446506</v>
          </cell>
          <cell r="AK25">
            <v>41095.704245371271</v>
          </cell>
          <cell r="AL25">
            <v>46311.908475813238</v>
          </cell>
          <cell r="AM25">
            <v>51984.648590946839</v>
          </cell>
          <cell r="AN25">
            <v>57753.231039535203</v>
          </cell>
          <cell r="AO25">
            <v>62700.883878471963</v>
          </cell>
          <cell r="AP25">
            <v>67663.976553189597</v>
          </cell>
          <cell r="AQ25">
            <v>72804.122298713963</v>
          </cell>
          <cell r="AR25">
            <v>79015.135826979691</v>
          </cell>
          <cell r="AS25">
            <v>85639.333348570173</v>
          </cell>
          <cell r="AT25">
            <v>92279.103488987792</v>
          </cell>
        </row>
        <row r="26">
          <cell r="Z26">
            <v>412.03632984290181</v>
          </cell>
          <cell r="AA26">
            <v>1328.2022651655464</v>
          </cell>
          <cell r="AB26">
            <v>3013.4978348738196</v>
          </cell>
          <cell r="AC26">
            <v>5336.0094637103221</v>
          </cell>
          <cell r="AD26">
            <v>8036.6911559892924</v>
          </cell>
          <cell r="AE26">
            <v>11015.861258933121</v>
          </cell>
          <cell r="AF26">
            <v>14231.870660911991</v>
          </cell>
          <cell r="AG26">
            <v>17729.615920797776</v>
          </cell>
          <cell r="AH26">
            <v>21424.931534486408</v>
          </cell>
          <cell r="AI26">
            <v>25407.597440853537</v>
          </cell>
          <cell r="AJ26">
            <v>29466.269704460636</v>
          </cell>
          <cell r="AK26">
            <v>33752.569411745098</v>
          </cell>
          <cell r="AL26">
            <v>38036.722672694785</v>
          </cell>
          <cell r="AM26">
            <v>42695.836271226275</v>
          </cell>
          <cell r="AN26">
            <v>47433.66673498536</v>
          </cell>
          <cell r="AO26">
            <v>51497.254376027908</v>
          </cell>
          <cell r="AP26">
            <v>55573.523004985611</v>
          </cell>
          <cell r="AQ26">
            <v>59795.208196859116</v>
          </cell>
          <cell r="AR26">
            <v>64896.414492738309</v>
          </cell>
          <cell r="AS26">
            <v>70336.97551365754</v>
          </cell>
          <cell r="AT26">
            <v>75790.326579364628</v>
          </cell>
        </row>
        <row r="27">
          <cell r="Z27">
            <v>1.3619072357396228E-2</v>
          </cell>
          <cell r="AA27">
            <v>4.3901184056862039E-2</v>
          </cell>
          <cell r="AB27">
            <v>9.9605403915842189E-2</v>
          </cell>
          <cell r="AC27">
            <v>0.17637158115093776</v>
          </cell>
          <cell r="AD27">
            <v>0.26563744611839363</v>
          </cell>
          <cell r="AE27">
            <v>0.36410821254924008</v>
          </cell>
          <cell r="AF27">
            <v>0.4704072487636346</v>
          </cell>
          <cell r="AG27">
            <v>0.58601852459527437</v>
          </cell>
          <cell r="AH27">
            <v>0.7081601103759011</v>
          </cell>
          <cell r="AI27">
            <v>0.8397995101706458</v>
          </cell>
          <cell r="AJ27">
            <v>0.97395115464844495</v>
          </cell>
          <cell r="AK27">
            <v>1.1156265886599324</v>
          </cell>
          <cell r="AL27">
            <v>1.2572310759955381</v>
          </cell>
          <cell r="AM27">
            <v>1.4112291597177231</v>
          </cell>
          <cell r="AN27">
            <v>1.5678290787773184</v>
          </cell>
          <cell r="AO27">
            <v>1.7021431916495502</v>
          </cell>
          <cell r="AP27">
            <v>1.8368764503093524</v>
          </cell>
          <cell r="AQ27">
            <v>1.9764161751685532</v>
          </cell>
          <cell r="AR27">
            <v>2.145026786956286</v>
          </cell>
          <cell r="AS27">
            <v>2.3248541197474974</v>
          </cell>
          <cell r="AT27">
            <v>2.5051042029925004</v>
          </cell>
        </row>
        <row r="28">
          <cell r="Z28">
            <v>0.42544143558666608</v>
          </cell>
          <cell r="AA28">
            <v>1.3714137262045276</v>
          </cell>
          <cell r="AB28">
            <v>3.111538357539601</v>
          </cell>
          <cell r="AC28">
            <v>5.5096101050373525</v>
          </cell>
          <cell r="AD28">
            <v>8.2981552235317988</v>
          </cell>
          <cell r="AE28">
            <v>11.374249037726647</v>
          </cell>
          <cell r="AF28">
            <v>14.694887432306498</v>
          </cell>
          <cell r="AG28">
            <v>18.306427621613668</v>
          </cell>
          <cell r="AH28">
            <v>22.121965878235176</v>
          </cell>
          <cell r="AI28">
            <v>26.234203023228993</v>
          </cell>
          <cell r="AJ28">
            <v>30.424919300755143</v>
          </cell>
          <cell r="AK28">
            <v>34.85066860668914</v>
          </cell>
          <cell r="AL28">
            <v>39.274201634241962</v>
          </cell>
          <cell r="AM28">
            <v>44.084893882365684</v>
          </cell>
          <cell r="AN28">
            <v>48.97686395412228</v>
          </cell>
          <cell r="AO28">
            <v>53.172655524968789</v>
          </cell>
          <cell r="AP28">
            <v>57.381540644399564</v>
          </cell>
          <cell r="AQ28">
            <v>61.740573279484011</v>
          </cell>
          <cell r="AR28">
            <v>67.007741178416723</v>
          </cell>
          <cell r="AS28">
            <v>72.625304299657159</v>
          </cell>
          <cell r="AT28">
            <v>78.256073574388537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B5:C28"/>
  <sheetViews>
    <sheetView showGridLines="0" zoomScale="85" zoomScaleNormal="85" workbookViewId="0">
      <selection activeCell="B6" sqref="B6:C6"/>
    </sheetView>
  </sheetViews>
  <sheetFormatPr baseColWidth="10" defaultColWidth="11.42578125" defaultRowHeight="12.75" x14ac:dyDescent="0.2"/>
  <cols>
    <col min="1" max="1" width="10.140625" style="10" customWidth="1"/>
    <col min="2" max="2" width="5.5703125" style="10" bestFit="1" customWidth="1"/>
    <col min="3" max="3" width="102.7109375" style="10" bestFit="1" customWidth="1"/>
    <col min="4" max="16384" width="11.42578125" style="10"/>
  </cols>
  <sheetData>
    <row r="5" spans="2:3" ht="41.25" customHeight="1" x14ac:dyDescent="0.35">
      <c r="B5" s="321" t="s">
        <v>170</v>
      </c>
      <c r="C5" s="321"/>
    </row>
    <row r="6" spans="2:3" ht="21" x14ac:dyDescent="0.35">
      <c r="B6" s="322" t="s">
        <v>169</v>
      </c>
      <c r="C6" s="322"/>
    </row>
    <row r="10" spans="2:3" ht="15.75" x14ac:dyDescent="0.25">
      <c r="B10" s="50" t="s">
        <v>0</v>
      </c>
    </row>
    <row r="11" spans="2:3" ht="13.5" thickBot="1" x14ac:dyDescent="0.25"/>
    <row r="12" spans="2:3" ht="15.75" thickBot="1" x14ac:dyDescent="0.3">
      <c r="B12" s="52" t="s">
        <v>1</v>
      </c>
      <c r="C12" s="53" t="s">
        <v>2</v>
      </c>
    </row>
    <row r="13" spans="2:3" ht="15" x14ac:dyDescent="0.25">
      <c r="B13" s="54" t="s">
        <v>3</v>
      </c>
      <c r="C13" s="107" t="s">
        <v>4</v>
      </c>
    </row>
    <row r="14" spans="2:3" ht="15" x14ac:dyDescent="0.25">
      <c r="B14" s="55" t="s">
        <v>5</v>
      </c>
      <c r="C14" s="51" t="s">
        <v>6</v>
      </c>
    </row>
    <row r="15" spans="2:3" ht="15" x14ac:dyDescent="0.25">
      <c r="B15" s="55" t="s">
        <v>7</v>
      </c>
      <c r="C15" s="51" t="s">
        <v>8</v>
      </c>
    </row>
    <row r="16" spans="2:3" ht="15" x14ac:dyDescent="0.25">
      <c r="B16" s="55" t="s">
        <v>9</v>
      </c>
      <c r="C16" s="51" t="s">
        <v>168</v>
      </c>
    </row>
    <row r="17" spans="2:3" ht="15" x14ac:dyDescent="0.25">
      <c r="B17" s="55" t="s">
        <v>10</v>
      </c>
      <c r="C17" s="51" t="s">
        <v>11</v>
      </c>
    </row>
    <row r="18" spans="2:3" ht="15" x14ac:dyDescent="0.25">
      <c r="B18" s="55" t="s">
        <v>12</v>
      </c>
      <c r="C18" s="51" t="s">
        <v>13</v>
      </c>
    </row>
    <row r="19" spans="2:3" ht="15" x14ac:dyDescent="0.25">
      <c r="B19" s="55" t="s">
        <v>14</v>
      </c>
      <c r="C19" s="51" t="s">
        <v>15</v>
      </c>
    </row>
    <row r="20" spans="2:3" ht="15" x14ac:dyDescent="0.25">
      <c r="B20" s="55" t="s">
        <v>16</v>
      </c>
      <c r="C20" s="51" t="s">
        <v>17</v>
      </c>
    </row>
    <row r="21" spans="2:3" ht="15" x14ac:dyDescent="0.25">
      <c r="B21" s="55" t="s">
        <v>18</v>
      </c>
      <c r="C21" s="51" t="s">
        <v>19</v>
      </c>
    </row>
    <row r="22" spans="2:3" ht="15" x14ac:dyDescent="0.25">
      <c r="B22" s="55" t="s">
        <v>20</v>
      </c>
      <c r="C22" s="51" t="s">
        <v>21</v>
      </c>
    </row>
    <row r="23" spans="2:3" ht="15" x14ac:dyDescent="0.25">
      <c r="B23" s="55" t="s">
        <v>22</v>
      </c>
      <c r="C23" s="51" t="s">
        <v>23</v>
      </c>
    </row>
    <row r="24" spans="2:3" ht="15" x14ac:dyDescent="0.25">
      <c r="B24" s="55" t="s">
        <v>24</v>
      </c>
      <c r="C24" s="51" t="s">
        <v>25</v>
      </c>
    </row>
    <row r="25" spans="2:3" ht="15" x14ac:dyDescent="0.25">
      <c r="B25" s="55" t="s">
        <v>26</v>
      </c>
      <c r="C25" s="51" t="s">
        <v>27</v>
      </c>
    </row>
    <row r="26" spans="2:3" ht="15" x14ac:dyDescent="0.25">
      <c r="B26" s="55" t="s">
        <v>28</v>
      </c>
      <c r="C26" s="122" t="s">
        <v>29</v>
      </c>
    </row>
    <row r="27" spans="2:3" ht="15" x14ac:dyDescent="0.25">
      <c r="B27" s="55" t="s">
        <v>30</v>
      </c>
      <c r="C27" s="51" t="s">
        <v>31</v>
      </c>
    </row>
    <row r="28" spans="2:3" ht="15.75" thickBot="1" x14ac:dyDescent="0.3">
      <c r="B28" s="56" t="s">
        <v>32</v>
      </c>
      <c r="C28" s="85" t="s">
        <v>33</v>
      </c>
    </row>
  </sheetData>
  <mergeCells count="2">
    <mergeCell ref="B5:C5"/>
    <mergeCell ref="B6:C6"/>
  </mergeCells>
  <hyperlinks>
    <hyperlink ref="C14" location="'1.1 Demanda Histórica'!A1" display="Demanda Histórica" xr:uid="{00000000-0004-0000-0000-000000000000}"/>
    <hyperlink ref="C15" location="'1.2a Proyección Empresas '!A1" display="Proyección presentada por Empresas Distribuidoras" xr:uid="{00000000-0004-0000-0000-000001000000}"/>
    <hyperlink ref="C17" location="'1.3 Revisión Metodología Dx'!A1" display="Análisis de metodología presentada por las Empresas" xr:uid="{00000000-0004-0000-0000-000002000000}"/>
    <hyperlink ref="C18" location="'1.4 Tasas Distribuidora'!A1" display="Tasas de crecimiento por Distribuidora de Clientes Regulados" xr:uid="{00000000-0004-0000-0000-000003000000}"/>
    <hyperlink ref="C19" location="'1.5 Factores Pérdidas'!A1" display="Factores Ajuste y Pérdidas" xr:uid="{00000000-0004-0000-0000-000004000000}"/>
    <hyperlink ref="C27" location="'3a) Prev. Total nivel SSPP'!A1" display="Previsión de Clientes Regulados a Nivel Subestación Primaria" xr:uid="{00000000-0004-0000-0000-000005000000}"/>
    <hyperlink ref="C28" location="'3b) Prev. Total nivel Nacional'!A1" display="Previsión de Clientes Regulados a Nivel Transmisión Nacional" xr:uid="{00000000-0004-0000-0000-000006000000}"/>
    <hyperlink ref="C20" location="'1.6 Proyección Ef. Energética'!A1" display="Proyección de Tasas de Eficiencia Energética" xr:uid="{00000000-0004-0000-0000-000007000000}"/>
    <hyperlink ref="C21" location="'2.1 Previsión BAU'!A1" display="Previsión Modelo Econométrico" xr:uid="{00000000-0004-0000-0000-000008000000}"/>
    <hyperlink ref="C22" location="'2.2 Previsión Ef. Energética'!A1" display="Previsión Ahorros por Eficiencia Energética" xr:uid="{00000000-0004-0000-0000-000009000000}"/>
    <hyperlink ref="C23" location="'2.3Previsión Traspasos CL-&gt;CR'!A1" display="Previsión Traspasos de clientes con regimen de precios libres a clientes sometidos a regulación de precios" xr:uid="{00000000-0004-0000-0000-00000A000000}"/>
    <hyperlink ref="C24" location="'2.4 Previsión Traspasos CR-&gt; CL'!A1" display="Previsión Traspasos de clientes sometidos a regulación de precios a un regimen de precios libres" xr:uid="{00000000-0004-0000-0000-00000B000000}"/>
    <hyperlink ref="C25" location="'2.5Previsión Gen. Residencial'!A1" display="Previsión de Generación Residencial" xr:uid="{00000000-0004-0000-0000-00000C000000}"/>
    <hyperlink ref="C13" location="'1.0 Esquema'!Área_de_impresión" display="Esquema de metodología de Previsión de Demanda de Clientes Regulados" xr:uid="{00000000-0004-0000-0000-00000E000000}"/>
    <hyperlink ref="C26" location="'2.6 Previsión Electromovilidad'!A1" display="Previsión Electromovilidad" xr:uid="{00000000-0004-0000-0000-00000F000000}"/>
    <hyperlink ref="C16" location="'1.2b Proyección CNE'!A1" display="Proyección presentada por Empresas Distribuidoras ajustada por la CNE " xr:uid="{2389D668-D9FE-48AE-B556-F04AD1B6973C}"/>
  </hyperlinks>
  <pageMargins left="0.7" right="0.7" top="0.75" bottom="0.75" header="0.3" footer="0.3"/>
  <pageSetup orientation="portrait" horizontalDpi="1200" verticalDpi="1200" r:id="rId1"/>
  <ignoredErrors>
    <ignoredError sqref="B17:B18 B14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AO298"/>
  <sheetViews>
    <sheetView showGridLines="0" topLeftCell="A263" zoomScale="85" zoomScaleNormal="85" workbookViewId="0">
      <selection activeCell="D283" sqref="D283"/>
    </sheetView>
  </sheetViews>
  <sheetFormatPr baseColWidth="10" defaultColWidth="11.42578125" defaultRowHeight="12.75" x14ac:dyDescent="0.2"/>
  <cols>
    <col min="1" max="1" width="10.140625" style="10" customWidth="1"/>
    <col min="2" max="2" width="18" style="10" bestFit="1" customWidth="1"/>
    <col min="3" max="3" width="38.5703125" style="10" customWidth="1"/>
    <col min="4" max="4" width="14.28515625" style="10" customWidth="1"/>
    <col min="5" max="5" width="13.42578125" style="10" customWidth="1"/>
    <col min="6" max="6" width="16.42578125" style="10" customWidth="1"/>
    <col min="7" max="8" width="12.42578125" style="10" customWidth="1"/>
    <col min="9" max="9" width="12.5703125" style="10" customWidth="1"/>
    <col min="10" max="10" width="16" style="10" customWidth="1"/>
    <col min="11" max="11" width="15.42578125" style="10" customWidth="1"/>
    <col min="12" max="12" width="12.140625" style="10" customWidth="1"/>
    <col min="13" max="13" width="13.140625" style="10" customWidth="1"/>
    <col min="14" max="14" width="13.28515625" style="10" customWidth="1"/>
    <col min="15" max="28" width="11.5703125" style="10" customWidth="1"/>
    <col min="29" max="29" width="14.7109375" style="10" customWidth="1"/>
    <col min="30" max="31" width="14.85546875" style="10" bestFit="1" customWidth="1"/>
    <col min="32" max="32" width="15" style="10" bestFit="1" customWidth="1"/>
    <col min="33" max="33" width="14.7109375" style="10" bestFit="1" customWidth="1"/>
    <col min="34" max="34" width="15.28515625" style="10" bestFit="1" customWidth="1"/>
    <col min="35" max="35" width="14.140625" style="10" bestFit="1" customWidth="1"/>
    <col min="36" max="16384" width="11.42578125" style="10"/>
  </cols>
  <sheetData>
    <row r="1" spans="1:41" ht="15.75" thickBot="1" x14ac:dyDescent="0.3">
      <c r="A1" s="67" t="s">
        <v>34</v>
      </c>
    </row>
    <row r="3" spans="1:41" x14ac:dyDescent="0.2">
      <c r="B3" s="12" t="s">
        <v>125</v>
      </c>
      <c r="U3" s="203"/>
    </row>
    <row r="5" spans="1:41" ht="13.5" thickBot="1" x14ac:dyDescent="0.25"/>
    <row r="6" spans="1:41" ht="13.5" thickBot="1" x14ac:dyDescent="0.25">
      <c r="C6" s="103" t="s">
        <v>38</v>
      </c>
      <c r="D6" s="98">
        <v>2007</v>
      </c>
      <c r="E6" s="98">
        <f t="shared" ref="E6" si="0">+D6+1</f>
        <v>2008</v>
      </c>
      <c r="F6" s="98">
        <f t="shared" ref="F6" si="1">+E6+1</f>
        <v>2009</v>
      </c>
      <c r="G6" s="98">
        <f t="shared" ref="G6" si="2">+F6+1</f>
        <v>2010</v>
      </c>
      <c r="H6" s="98">
        <f t="shared" ref="H6" si="3">+G6+1</f>
        <v>2011</v>
      </c>
      <c r="I6" s="98">
        <f t="shared" ref="I6" si="4">+H6+1</f>
        <v>2012</v>
      </c>
      <c r="J6" s="98">
        <f t="shared" ref="J6" si="5">+I6+1</f>
        <v>2013</v>
      </c>
      <c r="K6" s="98">
        <f t="shared" ref="K6" si="6">+J6+1</f>
        <v>2014</v>
      </c>
      <c r="L6" s="98">
        <f t="shared" ref="L6" si="7">+K6+1</f>
        <v>2015</v>
      </c>
      <c r="M6" s="98">
        <f t="shared" ref="M6" si="8">+L6+1</f>
        <v>2016</v>
      </c>
      <c r="N6" s="98">
        <f t="shared" ref="N6" si="9">+M6+1</f>
        <v>2017</v>
      </c>
      <c r="O6" s="98">
        <v>2018</v>
      </c>
      <c r="P6" s="98">
        <f t="shared" ref="P6" si="10">+O6+1</f>
        <v>2019</v>
      </c>
      <c r="Q6" s="98">
        <f t="shared" ref="Q6" si="11">+P6+1</f>
        <v>2020</v>
      </c>
      <c r="R6" s="98">
        <f t="shared" ref="R6" si="12">+Q6+1</f>
        <v>2021</v>
      </c>
      <c r="S6" s="98">
        <v>2022</v>
      </c>
      <c r="T6" s="98">
        <f>+S6+1</f>
        <v>2023</v>
      </c>
      <c r="U6" s="98">
        <f t="shared" ref="U6" si="13">+T6+1</f>
        <v>2024</v>
      </c>
      <c r="V6" s="98">
        <f t="shared" ref="V6" si="14">+U6+1</f>
        <v>2025</v>
      </c>
      <c r="W6" s="98">
        <f t="shared" ref="W6" si="15">+V6+1</f>
        <v>2026</v>
      </c>
      <c r="X6" s="98">
        <f t="shared" ref="X6" si="16">+W6+1</f>
        <v>2027</v>
      </c>
      <c r="Y6" s="98">
        <f t="shared" ref="Y6" si="17">+X6+1</f>
        <v>2028</v>
      </c>
      <c r="Z6" s="98">
        <f t="shared" ref="Z6" si="18">+Y6+1</f>
        <v>2029</v>
      </c>
      <c r="AA6" s="98">
        <f t="shared" ref="AA6" si="19">+Z6+1</f>
        <v>2030</v>
      </c>
      <c r="AB6" s="98">
        <f t="shared" ref="AB6" si="20">+AA6+1</f>
        <v>2031</v>
      </c>
      <c r="AC6" s="98">
        <f t="shared" ref="AC6" si="21">+AB6+1</f>
        <v>2032</v>
      </c>
      <c r="AD6" s="98">
        <f t="shared" ref="AD6" si="22">+AC6+1</f>
        <v>2033</v>
      </c>
      <c r="AE6" s="98">
        <f t="shared" ref="AE6" si="23">+AD6+1</f>
        <v>2034</v>
      </c>
      <c r="AF6" s="98">
        <f t="shared" ref="AF6" si="24">+AE6+1</f>
        <v>2035</v>
      </c>
      <c r="AG6" s="98">
        <f t="shared" ref="AG6" si="25">+AF6+1</f>
        <v>2036</v>
      </c>
      <c r="AH6" s="98">
        <f t="shared" ref="AH6" si="26">+AG6+1</f>
        <v>2037</v>
      </c>
      <c r="AI6" s="98">
        <f t="shared" ref="AI6" si="27">+AH6+1</f>
        <v>2038</v>
      </c>
      <c r="AJ6" s="98">
        <f t="shared" ref="AJ6" si="28">+AI6+1</f>
        <v>2039</v>
      </c>
      <c r="AK6" s="98">
        <f t="shared" ref="AK6" si="29">+AJ6+1</f>
        <v>2040</v>
      </c>
      <c r="AL6" s="98">
        <f t="shared" ref="AL6" si="30">+AK6+1</f>
        <v>2041</v>
      </c>
      <c r="AM6" s="98">
        <f t="shared" ref="AM6" si="31">+AL6+1</f>
        <v>2042</v>
      </c>
      <c r="AN6" s="98">
        <f t="shared" ref="AN6" si="32">+AM6+1</f>
        <v>2043</v>
      </c>
      <c r="AO6" s="127">
        <f t="shared" ref="AO6" si="33">+AN6+1</f>
        <v>2044</v>
      </c>
    </row>
    <row r="7" spans="1:41" x14ac:dyDescent="0.2">
      <c r="B7" s="65"/>
      <c r="C7" s="3" t="s">
        <v>46</v>
      </c>
      <c r="D7" s="37">
        <f>+VLOOKUP($C7,'1.1 Demanda Histórica'!$C$5:$N$38,MATCH(D$6,'1.1 Demanda Histórica'!$C$5:$N$5,0),0)</f>
        <v>1879304.7755511585</v>
      </c>
      <c r="E7" s="37">
        <f>+VLOOKUP($C7,'1.1 Demanda Histórica'!$C$5:$N$38,MATCH(E$6,'1.1 Demanda Histórica'!$C$5:$N$5,0),0)</f>
        <v>1861209.3472289841</v>
      </c>
      <c r="F7" s="40">
        <f>+VLOOKUP($C7,'1.1 Demanda Histórica'!$C$5:$N$38,MATCH(F$6,'1.1 Demanda Histórica'!$C$5:$N$5,0),0)</f>
        <v>1951745.8692820349</v>
      </c>
      <c r="G7" s="37">
        <f>+VLOOKUP($C7,'1.1 Demanda Histórica'!$C$5:$N$38,MATCH(G$6,'1.1 Demanda Histórica'!$C$5:$N$5,0),0)</f>
        <v>2043682.7221758729</v>
      </c>
      <c r="H7" s="37">
        <f>+VLOOKUP($C7,'1.1 Demanda Histórica'!$C$5:$N$38,MATCH(H$6,'1.1 Demanda Histórica'!$C$5:$N$5,0),0)</f>
        <v>2160386.9520878685</v>
      </c>
      <c r="I7" s="37">
        <f>+VLOOKUP($C7,'1.1 Demanda Histórica'!$C$5:$N$38,MATCH(I$6,'1.1 Demanda Histórica'!$C$5:$N$5,0),0)</f>
        <v>2287519.5968512688</v>
      </c>
      <c r="J7" s="37">
        <f>+VLOOKUP($C7,'1.1 Demanda Histórica'!$C$5:$N$38,MATCH(J$6,'1.1 Demanda Histórica'!$C$5:$N$5,0),0)</f>
        <v>2418313</v>
      </c>
      <c r="K7" s="37">
        <f>+VLOOKUP($C7,'1.1 Demanda Histórica'!$C$5:$N$38,MATCH(K$6,'1.1 Demanda Histórica'!$C$5:$N$5,0),0)</f>
        <v>2525762</v>
      </c>
      <c r="L7" s="37">
        <f>+VLOOKUP($C7,'1.1 Demanda Histórica'!$C$5:$N$38,MATCH(L$6,'1.1 Demanda Histórica'!$C$5:$N$5,0),0)</f>
        <v>2572861</v>
      </c>
      <c r="M7" s="37">
        <f>+VLOOKUP($C7,'1.1 Demanda Histórica'!$C$5:$N$38,MATCH(M$6,'1.1 Demanda Histórica'!$C$5:$N$5,0),0)</f>
        <v>2598865</v>
      </c>
      <c r="N7" s="37">
        <f>+VLOOKUP($C7,'1.1 Demanda Histórica'!$C$5:$O$38,MATCH(N$6,'1.1 Demanda Histórica'!$C$5:$O$5,0),0)</f>
        <v>2479410.13</v>
      </c>
      <c r="O7" s="37">
        <f>+VLOOKUP($C7,'1.1 Demanda Histórica'!$C$5:$P$38,MATCH(O$6,'1.1 Demanda Histórica'!$C$5:$P$5,0),0)</f>
        <v>2372513.9935601754</v>
      </c>
      <c r="P7" s="37">
        <f>+VLOOKUP($C7,'1.1 Demanda Histórica'!$C$5:$Q$38,MATCH(P$6,'1.1 Demanda Histórica'!$C$5:$Q$5,0),0)</f>
        <v>2305178.1828611214</v>
      </c>
      <c r="Q7" s="37">
        <f>+VLOOKUP($C7,'1.1 Demanda Histórica'!$C$5:$R$38,MATCH(Q$6,'1.1 Demanda Histórica'!$C$5:$R$5,0),0)</f>
        <v>2263329.2414471931</v>
      </c>
      <c r="R7" s="37">
        <f>+VLOOKUP($C7,'1.1 Demanda Histórica'!$C$5:$S$38,MATCH(R$6,'1.1 Demanda Histórica'!$C$5:$S$5,0),0)</f>
        <v>2355100.5937513215</v>
      </c>
      <c r="S7" s="37">
        <f>+VLOOKUP($C7,'1.1 Demanda Histórica'!$C$5:$T$38,MATCH(S$6,'1.1 Demanda Histórica'!$C$5:$T$5,0),0)</f>
        <v>2434811.9912218847</v>
      </c>
      <c r="T7" s="37">
        <f>+VLOOKUP($C7,'1.1 Demanda Histórica'!$C$5:$U$38,MATCH(T$6,'1.1 Demanda Histórica'!$C$5:$U$5,0),0)</f>
        <v>2398360.6409904095</v>
      </c>
      <c r="U7" s="38">
        <f>+'3a) Prev. Total nivel SSPP'!U6+'2.2 Previsión Ef. Energética'!D39-'2.3Previsión Traspasos CL-&gt;CR'!D6+'2.4 Previsión Traspasos CR-&gt; CL'!D105+'2.5Previsión Gen. Residencial'!D6-'2.6 Previsión Electromovilidad'!D6</f>
        <v>2552676.1649269857</v>
      </c>
      <c r="V7" s="38">
        <f>+IFERROR(U7*(1+'1.4 Tasas Proyección'!E6),"")</f>
        <v>2577223.5181214167</v>
      </c>
      <c r="W7" s="38">
        <f>+IFERROR(V7*(1+'1.4 Tasas Proyección'!F6),"")</f>
        <v>2606518.9403336043</v>
      </c>
      <c r="X7" s="38">
        <f>+IFERROR(W7*(1+'1.4 Tasas Proyección'!G6),"")</f>
        <v>2634521.1388396001</v>
      </c>
      <c r="Y7" s="38">
        <f>+IFERROR(X7*(1+'1.4 Tasas Proyección'!H6),"")</f>
        <v>2662326.1405358766</v>
      </c>
      <c r="Z7" s="38">
        <f>+IFERROR(Y7*(1+'1.4 Tasas Proyección'!I6),"")</f>
        <v>2690464.0675357524</v>
      </c>
      <c r="AA7" s="38">
        <f>+IFERROR(Z7*(1+'1.4 Tasas Proyección'!J6),"")</f>
        <v>2719104.7741755755</v>
      </c>
      <c r="AB7" s="38">
        <f>+IFERROR(AA7*(1+'1.4 Tasas Proyección'!K6),"")</f>
        <v>2748318.0940295584</v>
      </c>
      <c r="AC7" s="38">
        <f>+IFERROR(AB7*(1+'1.4 Tasas Proyección'!L6),"")</f>
        <v>2778134.9388127453</v>
      </c>
      <c r="AD7" s="38">
        <f>+IFERROR(AC7*(1+'1.4 Tasas Proyección'!M6),"")</f>
        <v>2808574.6370068449</v>
      </c>
      <c r="AE7" s="38">
        <f>+IFERROR(AD7*(1+'1.4 Tasas Proyección'!N6),"")</f>
        <v>2839652.4408573946</v>
      </c>
      <c r="AF7" s="38">
        <f>+IFERROR(AE7*(1+'1.4 Tasas Proyección'!O6),"")</f>
        <v>2871382.5016598282</v>
      </c>
      <c r="AG7" s="38">
        <f>+IFERROR(AF7*(1+'1.4 Tasas Proyección'!P6),"")</f>
        <v>2903778.766390909</v>
      </c>
      <c r="AH7" s="38">
        <f>+IFERROR(AG7*(1+'1.4 Tasas Proyección'!Q6),"")</f>
        <v>2936855.3069800446</v>
      </c>
      <c r="AI7" s="38">
        <f>+IFERROR(AH7*(1+'1.4 Tasas Proyección'!R6),"")</f>
        <v>2970626.4511087728</v>
      </c>
      <c r="AJ7" s="38">
        <f>+IFERROR(AI7*(1+'1.4 Tasas Proyección'!S6),"")</f>
        <v>3005106.7424652604</v>
      </c>
      <c r="AK7" s="38">
        <f>+IFERROR(AJ7*(1+'1.4 Tasas Proyección'!T6),"")</f>
        <v>3040311.2818620522</v>
      </c>
      <c r="AL7" s="38">
        <f>+IFERROR(AK7*(1+'1.4 Tasas Proyección'!U6),"")</f>
        <v>3076254.4774000496</v>
      </c>
      <c r="AM7" s="38">
        <f>+IFERROR(AL7*(1+'1.4 Tasas Proyección'!V6),"")</f>
        <v>3112954.9736843719</v>
      </c>
      <c r="AN7" s="38">
        <f>+IFERROR(AM7*(1+'1.4 Tasas Proyección'!W6),"")</f>
        <v>3150416.4364658734</v>
      </c>
      <c r="AO7" s="120">
        <f>+IFERROR(AN7*(1+'1.4 Tasas Proyección'!X6),"")</f>
        <v>3188703.4900653507</v>
      </c>
    </row>
    <row r="8" spans="1:41" x14ac:dyDescent="0.2">
      <c r="B8" s="65"/>
      <c r="C8" s="3" t="s">
        <v>48</v>
      </c>
      <c r="D8" s="37">
        <f>+VLOOKUP($C8,'1.1 Demanda Histórica'!$C$5:$N$38,MATCH(D$6,'1.1 Demanda Histórica'!$C$5:$N$5,0),0)</f>
        <v>13033.403772</v>
      </c>
      <c r="E8" s="37">
        <f>+VLOOKUP($C8,'1.1 Demanda Histórica'!$C$5:$N$38,MATCH(E$6,'1.1 Demanda Histórica'!$C$5:$N$5,0),0)</f>
        <v>12936.895218999998</v>
      </c>
      <c r="F8" s="40">
        <f>+VLOOKUP($C8,'1.1 Demanda Histórica'!$C$5:$N$38,MATCH(F$6,'1.1 Demanda Histórica'!$C$5:$N$5,0),0)</f>
        <v>11810.949000000001</v>
      </c>
      <c r="G8" s="37">
        <f>+VLOOKUP($C8,'1.1 Demanda Histórica'!$C$5:$N$38,MATCH(G$6,'1.1 Demanda Histórica'!$C$5:$N$5,0),0)</f>
        <v>14343.705206189072</v>
      </c>
      <c r="H8" s="37">
        <f>+VLOOKUP($C8,'1.1 Demanda Histórica'!$C$5:$N$38,MATCH(H$6,'1.1 Demanda Histórica'!$C$5:$N$5,0),0)</f>
        <v>14685.896567471291</v>
      </c>
      <c r="I8" s="37">
        <f>+VLOOKUP($C8,'1.1 Demanda Histórica'!$C$5:$N$38,MATCH(I$6,'1.1 Demanda Histórica'!$C$5:$N$5,0),0)</f>
        <v>14752.92426177521</v>
      </c>
      <c r="J8" s="37">
        <f>+VLOOKUP($C8,'1.1 Demanda Histórica'!$C$5:$N$38,MATCH(J$6,'1.1 Demanda Histórica'!$C$5:$N$5,0),0)</f>
        <v>15114.010229964239</v>
      </c>
      <c r="K8" s="37">
        <f>+VLOOKUP($C8,'1.1 Demanda Histórica'!$C$5:$N$38,MATCH(K$6,'1.1 Demanda Histórica'!$C$5:$N$5,0),0)</f>
        <v>15460.543490311777</v>
      </c>
      <c r="L8" s="37">
        <f>+VLOOKUP($C8,'1.1 Demanda Histórica'!$C$5:$N$38,MATCH(L$6,'1.1 Demanda Histórica'!$C$5:$N$5,0),0)</f>
        <v>16020.807736287934</v>
      </c>
      <c r="M8" s="37">
        <f>+VLOOKUP($C8,'1.1 Demanda Histórica'!$C$5:$N$38,MATCH(M$6,'1.1 Demanda Histórica'!$C$5:$N$5,0),0)</f>
        <v>16681.270419556447</v>
      </c>
      <c r="N8" s="37">
        <f>+VLOOKUP($C8,'1.1 Demanda Histórica'!$C$5:$O$38,MATCH(N$6,'1.1 Demanda Histórica'!$C$5:$O$5,0),0)</f>
        <v>17128.280076828651</v>
      </c>
      <c r="O8" s="37">
        <f>+VLOOKUP($C8,'1.1 Demanda Histórica'!$C$5:$P$38,MATCH(O$6,'1.1 Demanda Histórica'!$C$5:$P$5,0),0)</f>
        <v>18191.930369152524</v>
      </c>
      <c r="P8" s="37">
        <f>+VLOOKUP($C8,'1.1 Demanda Histórica'!$C$5:$Q$38,MATCH(P$6,'1.1 Demanda Histórica'!$C$5:$Q$5,0),0)</f>
        <v>17107.740000000002</v>
      </c>
      <c r="Q8" s="37">
        <f>+VLOOKUP($C8,'1.1 Demanda Histórica'!$C$5:$R$38,MATCH(Q$6,'1.1 Demanda Histórica'!$C$5:$R$5,0),0)</f>
        <v>15338.906999999999</v>
      </c>
      <c r="R8" s="37">
        <f>+VLOOKUP($C8,'1.1 Demanda Histórica'!$C$5:$S$38,MATCH(R$6,'1.1 Demanda Histórica'!$C$5:$S$5,0),0)</f>
        <v>16689</v>
      </c>
      <c r="S8" s="37">
        <f>+VLOOKUP($C8,'1.1 Demanda Histórica'!$C$5:$T$38,MATCH(S$6,'1.1 Demanda Histórica'!$C$5:$T$5,0),0)</f>
        <v>18300</v>
      </c>
      <c r="T8" s="37">
        <f>+VLOOKUP($C8,'1.1 Demanda Histórica'!$C$5:$U$38,MATCH(T$6,'1.1 Demanda Histórica'!$C$5:$U$5,0),0)</f>
        <v>20740.783353414045</v>
      </c>
      <c r="U8" s="38">
        <f>+'3a) Prev. Total nivel SSPP'!U7+'2.2 Previsión Ef. Energética'!D40-'2.3Previsión Traspasos CL-&gt;CR'!D7+'2.4 Previsión Traspasos CR-&gt; CL'!D106+'2.5Previsión Gen. Residencial'!D7-'2.6 Previsión Electromovilidad'!D7</f>
        <v>24161.844966067656</v>
      </c>
      <c r="V8" s="38">
        <f>+IFERROR(U8*(1+'1.4 Tasas Proyección'!E7),"")</f>
        <v>25213.384423538155</v>
      </c>
      <c r="W8" s="38">
        <f>+IFERROR(V8*(1+'1.4 Tasas Proyección'!F7),"")</f>
        <v>26241.34583869925</v>
      </c>
      <c r="X8" s="38">
        <f>+IFERROR(W8*(1+'1.4 Tasas Proyección'!G7),"")</f>
        <v>27221.806668061403</v>
      </c>
      <c r="Y8" s="38">
        <f>+IFERROR(X8*(1+'1.4 Tasas Proyección'!H7),"")</f>
        <v>28202.320211989798</v>
      </c>
      <c r="Z8" s="38">
        <f>+IFERROR(Y8*(1+'1.4 Tasas Proyección'!I7),"")</f>
        <v>29182.833784281778</v>
      </c>
      <c r="AA8" s="38">
        <f>+IFERROR(Z8*(1+'1.4 Tasas Proyección'!J7),"")</f>
        <v>30163.347356588998</v>
      </c>
      <c r="AB8" s="38">
        <f>+IFERROR(AA8*(1+'1.4 Tasas Proyección'!K7),"")</f>
        <v>31143.860928896243</v>
      </c>
      <c r="AC8" s="38">
        <f>+IFERROR(AB8*(1+'1.4 Tasas Proyección'!L7),"")</f>
        <v>32124.374501203485</v>
      </c>
      <c r="AD8" s="38">
        <f>+IFERROR(AC8*(1+'1.4 Tasas Proyección'!M7),"")</f>
        <v>33104.88807351073</v>
      </c>
      <c r="AE8" s="38">
        <f>+IFERROR(AD8*(1+'1.4 Tasas Proyección'!N7),"")</f>
        <v>34085.401645817961</v>
      </c>
      <c r="AF8" s="38">
        <f>+IFERROR(AE8*(1+'1.4 Tasas Proyección'!O7),"")</f>
        <v>35065.91521812517</v>
      </c>
      <c r="AG8" s="38">
        <f>+IFERROR(AF8*(1+'1.4 Tasas Proyección'!P7),"")</f>
        <v>36046.428790432408</v>
      </c>
      <c r="AH8" s="38">
        <f>+IFERROR(AG8*(1+'1.4 Tasas Proyección'!Q7),"")</f>
        <v>37026.942362739675</v>
      </c>
      <c r="AI8" s="38">
        <f>+IFERROR(AH8*(1+'1.4 Tasas Proyección'!R7),"")</f>
        <v>38007.455935046914</v>
      </c>
      <c r="AJ8" s="38">
        <f>+IFERROR(AI8*(1+'1.4 Tasas Proyección'!S7),"")</f>
        <v>38987.96950735413</v>
      </c>
      <c r="AK8" s="38">
        <f>+IFERROR(AJ8*(1+'1.4 Tasas Proyección'!T7),"")</f>
        <v>39968.483079661368</v>
      </c>
      <c r="AL8" s="38">
        <f>+IFERROR(AK8*(1+'1.4 Tasas Proyección'!U7),"")</f>
        <v>40948.996651968606</v>
      </c>
      <c r="AM8" s="38">
        <f>+IFERROR(AL8*(1+'1.4 Tasas Proyección'!V7),"")</f>
        <v>41929.510224275837</v>
      </c>
      <c r="AN8" s="38">
        <f>+IFERROR(AM8*(1+'1.4 Tasas Proyección'!W7),"")</f>
        <v>42910.023796583089</v>
      </c>
      <c r="AO8" s="120">
        <f>+IFERROR(AN8*(1+'1.4 Tasas Proyección'!X7),"")</f>
        <v>43890.537368890313</v>
      </c>
    </row>
    <row r="9" spans="1:41" x14ac:dyDescent="0.2">
      <c r="B9" s="65"/>
      <c r="C9" s="3" t="s">
        <v>49</v>
      </c>
      <c r="D9" s="37">
        <f>+VLOOKUP($C9,'1.1 Demanda Histórica'!$C$5:$N$38,MATCH(D$6,'1.1 Demanda Histórica'!$C$5:$N$5,0),0)</f>
        <v>71442.771999999997</v>
      </c>
      <c r="E9" s="37">
        <f>+VLOOKUP($C9,'1.1 Demanda Histórica'!$C$5:$N$38,MATCH(E$6,'1.1 Demanda Histórica'!$C$5:$N$5,0),0)</f>
        <v>69922.180000000008</v>
      </c>
      <c r="F9" s="40">
        <f>+VLOOKUP($C9,'1.1 Demanda Histórica'!$C$5:$N$38,MATCH(F$6,'1.1 Demanda Histórica'!$C$5:$N$5,0),0)</f>
        <v>68778.963240934987</v>
      </c>
      <c r="G9" s="37">
        <f>+VLOOKUP($C9,'1.1 Demanda Histórica'!$C$5:$N$38,MATCH(G$6,'1.1 Demanda Histórica'!$C$5:$N$5,0),0)</f>
        <v>70584.039999999994</v>
      </c>
      <c r="H9" s="37">
        <f>+VLOOKUP($C9,'1.1 Demanda Histórica'!$C$5:$N$38,MATCH(H$6,'1.1 Demanda Histórica'!$C$5:$N$5,0),0)</f>
        <v>72190.829999999987</v>
      </c>
      <c r="I9" s="37">
        <f>+VLOOKUP($C9,'1.1 Demanda Histórica'!$C$5:$N$38,MATCH(I$6,'1.1 Demanda Histórica'!$C$5:$N$5,0),0)</f>
        <v>79519.87999999999</v>
      </c>
      <c r="J9" s="37">
        <f>+VLOOKUP($C9,'1.1 Demanda Histórica'!$C$5:$N$38,MATCH(J$6,'1.1 Demanda Histórica'!$C$5:$N$5,0),0)</f>
        <v>84966.311648192073</v>
      </c>
      <c r="K9" s="37">
        <f>+VLOOKUP($C9,'1.1 Demanda Histórica'!$C$5:$N$38,MATCH(K$6,'1.1 Demanda Histórica'!$C$5:$N$5,0),0)</f>
        <v>90882.105571454944</v>
      </c>
      <c r="L9" s="37">
        <f>+VLOOKUP($C9,'1.1 Demanda Histórica'!$C$5:$N$38,MATCH(L$6,'1.1 Demanda Histórica'!$C$5:$N$5,0),0)</f>
        <v>95498</v>
      </c>
      <c r="M9" s="37">
        <f>+VLOOKUP($C9,'1.1 Demanda Histórica'!$C$5:$N$38,MATCH(M$6,'1.1 Demanda Histórica'!$C$5:$N$5,0),0)</f>
        <v>102126</v>
      </c>
      <c r="N9" s="37">
        <f>+VLOOKUP($C9,'1.1 Demanda Histórica'!$C$5:$O$38,MATCH(N$6,'1.1 Demanda Histórica'!$C$5:$O$5,0),0)</f>
        <v>107810.95129760004</v>
      </c>
      <c r="O9" s="37">
        <f>+VLOOKUP($C9,'1.1 Demanda Histórica'!$C$5:$P$38,MATCH(O$6,'1.1 Demanda Histórica'!$C$5:$P$5,0),0)</f>
        <v>114797.33448789622</v>
      </c>
      <c r="P9" s="37">
        <f>+VLOOKUP($C9,'1.1 Demanda Histórica'!$C$5:$Q$38,MATCH(P$6,'1.1 Demanda Histórica'!$C$5:$Q$5,0),0)</f>
        <v>120725.33757698303</v>
      </c>
      <c r="Q9" s="37">
        <f>+VLOOKUP($C9,'1.1 Demanda Histórica'!$C$5:$R$38,MATCH(Q$6,'1.1 Demanda Histórica'!$C$5:$R$5,0),0)</f>
        <v>123317.81593747438</v>
      </c>
      <c r="R9" s="37">
        <f>+VLOOKUP($C9,'1.1 Demanda Histórica'!$C$5:$S$38,MATCH(R$6,'1.1 Demanda Histórica'!$C$5:$S$5,0),0)</f>
        <v>138931.95852362277</v>
      </c>
      <c r="S9" s="37">
        <f>+VLOOKUP($C9,'1.1 Demanda Histórica'!$C$5:$T$38,MATCH(S$6,'1.1 Demanda Histórica'!$C$5:$T$5,0),0)</f>
        <v>149314.27179383786</v>
      </c>
      <c r="T9" s="37">
        <f>+VLOOKUP($C9,'1.1 Demanda Histórica'!$C$5:$U$38,MATCH(T$6,'1.1 Demanda Histórica'!$C$5:$U$5,0),0)</f>
        <v>151063.66705020278</v>
      </c>
      <c r="U9" s="38">
        <f>+'3a) Prev. Total nivel SSPP'!U8+'2.2 Previsión Ef. Energética'!D41-'2.3Previsión Traspasos CL-&gt;CR'!D8+'2.4 Previsión Traspasos CR-&gt; CL'!D107+'2.5Previsión Gen. Residencial'!D8-'2.6 Previsión Electromovilidad'!D8</f>
        <v>160378.69198064759</v>
      </c>
      <c r="V9" s="38">
        <f>+IFERROR(U9*(1+'1.4 Tasas Proyección'!E8),"")</f>
        <v>163756.00307712602</v>
      </c>
      <c r="W9" s="38">
        <f>+IFERROR(V9*(1+'1.4 Tasas Proyección'!F8),"")</f>
        <v>167676.55206778177</v>
      </c>
      <c r="X9" s="38">
        <f>+IFERROR(W9*(1+'1.4 Tasas Proyección'!G8),"")</f>
        <v>171762.05854436057</v>
      </c>
      <c r="Y9" s="38">
        <f>+IFERROR(X9*(1+'1.4 Tasas Proyección'!H8),"")</f>
        <v>175931.06813270433</v>
      </c>
      <c r="Z9" s="38">
        <f>+IFERROR(Y9*(1+'1.4 Tasas Proyección'!I8),"")</f>
        <v>180188.58067484695</v>
      </c>
      <c r="AA9" s="38">
        <f>+IFERROR(Z9*(1+'1.4 Tasas Proyección'!J8),"")</f>
        <v>184535.27671453301</v>
      </c>
      <c r="AB9" s="38">
        <f>+IFERROR(AA9*(1+'1.4 Tasas Proyección'!K8),"")</f>
        <v>188973.31161864538</v>
      </c>
      <c r="AC9" s="38">
        <f>+IFERROR(AB9*(1+'1.4 Tasas Proyección'!L8),"")</f>
        <v>193504.53040421382</v>
      </c>
      <c r="AD9" s="38">
        <f>+IFERROR(AC9*(1+'1.4 Tasas Proyección'!M8),"")</f>
        <v>198130.90858279783</v>
      </c>
      <c r="AE9" s="38">
        <f>+IFERROR(AD9*(1+'1.4 Tasas Proyección'!N8),"")</f>
        <v>202854.43973822091</v>
      </c>
      <c r="AF9" s="38">
        <f>+IFERROR(AE9*(1+'1.4 Tasas Proyección'!O8),"")</f>
        <v>207677.16526909478</v>
      </c>
      <c r="AG9" s="38">
        <f>+IFERROR(AF9*(1+'1.4 Tasas Proyección'!P8),"")</f>
        <v>212601.16807958618</v>
      </c>
      <c r="AH9" s="38">
        <f>+IFERROR(AG9*(1+'1.4 Tasas Proyección'!Q8),"")</f>
        <v>217628.57454766461</v>
      </c>
      <c r="AI9" s="38">
        <f>+IFERROR(AH9*(1+'1.4 Tasas Proyección'!R8),"")</f>
        <v>222761.55817716513</v>
      </c>
      <c r="AJ9" s="38">
        <f>+IFERROR(AI9*(1+'1.4 Tasas Proyección'!S8),"")</f>
        <v>228002.32810379576</v>
      </c>
      <c r="AK9" s="38">
        <f>+IFERROR(AJ9*(1+'1.4 Tasas Proyección'!T8),"")</f>
        <v>233353.17902460723</v>
      </c>
      <c r="AL9" s="38">
        <f>+IFERROR(AK9*(1+'1.4 Tasas Proyección'!U8),"")</f>
        <v>238816.30088976535</v>
      </c>
      <c r="AM9" s="38">
        <f>+IFERROR(AL9*(1+'1.4 Tasas Proyección'!V8),"")</f>
        <v>244394.52680452127</v>
      </c>
      <c r="AN9" s="38">
        <f>+IFERROR(AM9*(1+'1.4 Tasas Proyección'!W8),"")</f>
        <v>250088.41663098478</v>
      </c>
      <c r="AO9" s="120">
        <f>+IFERROR(AN9*(1+'1.4 Tasas Proyección'!X8),"")</f>
        <v>255907.78091952269</v>
      </c>
    </row>
    <row r="10" spans="1:41" x14ac:dyDescent="0.2">
      <c r="B10" s="65"/>
      <c r="C10" s="13" t="s">
        <v>50</v>
      </c>
      <c r="D10" s="37">
        <f>+VLOOKUP($C10,'1.1 Demanda Histórica'!$C$5:$N$38,MATCH(D$6,'1.1 Demanda Histórica'!$C$5:$N$5,0),0)+'1.1 Demanda Histórica'!E16+'1.1 Demanda Histórica'!E19</f>
        <v>9142639.0561999995</v>
      </c>
      <c r="E10" s="37">
        <f>+VLOOKUP($C10,'1.1 Demanda Histórica'!$C$5:$N$38,MATCH(E$6,'1.1 Demanda Histórica'!$C$5:$N$5,0),0)+'1.1 Demanda Histórica'!F16+'1.1 Demanda Histórica'!F19</f>
        <v>8837198.6323000006</v>
      </c>
      <c r="F10" s="40">
        <f>+VLOOKUP($C10,'1.1 Demanda Histórica'!$C$5:$N$38,MATCH(F$6,'1.1 Demanda Histórica'!$C$5:$N$5,0),0)+'1.1 Demanda Histórica'!G16+'1.1 Demanda Histórica'!G19</f>
        <v>9068118.4152951296</v>
      </c>
      <c r="G10" s="37">
        <f>+VLOOKUP($C10,'1.1 Demanda Histórica'!$C$5:$N$38,MATCH(G$6,'1.1 Demanda Histórica'!$C$5:$N$5,0),0)+'1.1 Demanda Histórica'!H16+'1.1 Demanda Histórica'!H19</f>
        <v>9520153.6948921792</v>
      </c>
      <c r="H10" s="37">
        <f>+VLOOKUP($C10,'1.1 Demanda Histórica'!$C$5:$N$38,MATCH(H$6,'1.1 Demanda Histórica'!$C$5:$N$5,0),0)+'1.1 Demanda Histórica'!I16+'1.1 Demanda Histórica'!I19</f>
        <v>10013347.054870075</v>
      </c>
      <c r="I10" s="37">
        <f>+VLOOKUP($C10,'1.1 Demanda Histórica'!$C$5:$N$38,MATCH(I$6,'1.1 Demanda Histórica'!$C$5:$N$5,0),0)+'1.1 Demanda Histórica'!J16+'1.1 Demanda Histórica'!J19</f>
        <v>10676109.971851574</v>
      </c>
      <c r="J10" s="37">
        <f>+VLOOKUP($C10,'1.1 Demanda Histórica'!$C$5:$N$38,MATCH(J$6,'1.1 Demanda Histórica'!$C$5:$N$5,0),0)+'1.1 Demanda Histórica'!K16+'1.1 Demanda Histórica'!K19</f>
        <v>11314217.496966882</v>
      </c>
      <c r="K10" s="37">
        <f>+VLOOKUP($C10,'1.1 Demanda Histórica'!$C$5:$N$38,MATCH(K$6,'1.1 Demanda Histórica'!$C$5:$N$5,0),0)+'1.1 Demanda Histórica'!L16+'1.1 Demanda Histórica'!L19</f>
        <v>11689259.688878367</v>
      </c>
      <c r="L10" s="37">
        <f>+VLOOKUP($C10,'1.1 Demanda Histórica'!$C$5:$N$38,MATCH(L$6,'1.1 Demanda Histórica'!$C$5:$N$5,0),0)+'1.1 Demanda Histórica'!M16+'1.1 Demanda Histórica'!M19</f>
        <v>11966877.998194443</v>
      </c>
      <c r="M10" s="37">
        <f>+VLOOKUP($C10,'1.1 Demanda Histórica'!$C$5:$N$38,MATCH(M$6,'1.1 Demanda Histórica'!$C$5:$N$5,0),0)+'1.1 Demanda Histórica'!N16+'1.1 Demanda Histórica'!N19</f>
        <v>12063585.198007755</v>
      </c>
      <c r="N10" s="37">
        <f>+VLOOKUP($C10,'1.1 Demanda Histórica'!$C$5:$O$38,MATCH(N$6,'1.1 Demanda Histórica'!$C$5:$O$5,0),0)+'1.1 Demanda Histórica'!O16+'1.1 Demanda Histórica'!O19</f>
        <v>11776244.77221149</v>
      </c>
      <c r="O10" s="37">
        <f>+VLOOKUP($C10,'1.1 Demanda Histórica'!$C$5:$P$38,MATCH(O$6,'1.1 Demanda Histórica'!$C$5:$P$5,0),0)+'1.1 Demanda Histórica'!P16+'1.1 Demanda Histórica'!P19</f>
        <v>10990320.158502966</v>
      </c>
      <c r="P10" s="37">
        <f>+VLOOKUP($C10,'1.1 Demanda Histórica'!$C$5:$Q$38,MATCH(P$6,'1.1 Demanda Histórica'!$C$5:$Q$5,0),0)+'1.1 Demanda Histórica'!Q16</f>
        <v>10281604.182797819</v>
      </c>
      <c r="Q10" s="37">
        <f>+VLOOKUP($C10,'1.1 Demanda Histórica'!$C$5:$R$38,MATCH(Q$6,'1.1 Demanda Histórica'!$C$5:$R$5,0),0)+'1.1 Demanda Histórica'!R16</f>
        <v>9411529.207438603</v>
      </c>
      <c r="R10" s="37">
        <f>+VLOOKUP($C10,'1.1 Demanda Histórica'!$C$5:$S$38,MATCH(R$6,'1.1 Demanda Histórica'!$C$5:$S$5,0),0)</f>
        <v>9352610.4480473641</v>
      </c>
      <c r="S10" s="37">
        <f>+VLOOKUP($C10,'1.1 Demanda Histórica'!$C$5:$T$38,MATCH(S$6,'1.1 Demanda Histórica'!$C$5:$T$5,0),0)+'1.1 Demanda Histórica'!S16</f>
        <v>9016104.3127163034</v>
      </c>
      <c r="T10" s="37">
        <f>+VLOOKUP($C10,'1.1 Demanda Histórica'!$C$5:$U$38,MATCH(T$6,'1.1 Demanda Histórica'!$C$5:$U$5,0),0)</f>
        <v>9834750.1290296558</v>
      </c>
      <c r="U10" s="38">
        <f>+'3a) Prev. Total nivel SSPP'!U9+'2.2 Previsión Ef. Energética'!D42-'2.3Previsión Traspasos CL-&gt;CR'!D9+'2.4 Previsión Traspasos CR-&gt; CL'!D108+'2.5Previsión Gen. Residencial'!D9-'2.6 Previsión Electromovilidad'!D9</f>
        <v>10519139.692710971</v>
      </c>
      <c r="V10" s="38">
        <f>+IFERROR(U10*(1+'1.4 Tasas Proyección'!E9),"")</f>
        <v>10588488.997981248</v>
      </c>
      <c r="W10" s="38">
        <f>+IFERROR(V10*(1+'1.4 Tasas Proyección'!F9),"")</f>
        <v>10703233.589816585</v>
      </c>
      <c r="X10" s="38">
        <f>+IFERROR(W10*(1+'1.4 Tasas Proyección'!G9),"")</f>
        <v>10823483.553065216</v>
      </c>
      <c r="Y10" s="38">
        <f>+IFERROR(X10*(1+'1.4 Tasas Proyección'!H9),"")</f>
        <v>10946151.704069914</v>
      </c>
      <c r="Z10" s="38">
        <f>+IFERROR(Y10*(1+'1.4 Tasas Proyección'!I9),"")</f>
        <v>11071421.947942216</v>
      </c>
      <c r="AA10" s="38">
        <f>+IFERROR(Z10*(1+'1.4 Tasas Proyección'!J9),"")</f>
        <v>11199316.210128168</v>
      </c>
      <c r="AB10" s="38">
        <f>+IFERROR(AA10*(1+'1.4 Tasas Proyección'!K9),"")</f>
        <v>11329897.95379938</v>
      </c>
      <c r="AC10" s="38">
        <f>+IFERROR(AB10*(1+'1.4 Tasas Proyección'!L9),"")</f>
        <v>11463221.47888514</v>
      </c>
      <c r="AD10" s="38">
        <f>+IFERROR(AC10*(1+'1.4 Tasas Proyección'!M9),"")</f>
        <v>11599344.909248749</v>
      </c>
      <c r="AE10" s="38">
        <f>+IFERROR(AD10*(1+'1.4 Tasas Proyección'!N9),"")</f>
        <v>11738326.903388081</v>
      </c>
      <c r="AF10" s="38">
        <f>+IFERROR(AE10*(1+'1.4 Tasas Proyección'!O9),"")</f>
        <v>11880227.525878169</v>
      </c>
      <c r="AG10" s="38">
        <f>+IFERROR(AF10*(1+'1.4 Tasas Proyección'!P9),"")</f>
        <v>12025108.062732726</v>
      </c>
      <c r="AH10" s="38">
        <f>+IFERROR(AG10*(1+'1.4 Tasas Proyección'!Q9),"")</f>
        <v>12173031.079029176</v>
      </c>
      <c r="AI10" s="38">
        <f>+IFERROR(AH10*(1+'1.4 Tasas Proyección'!R9),"")</f>
        <v>12324060.526570395</v>
      </c>
      <c r="AJ10" s="38">
        <f>+IFERROR(AI10*(1+'1.4 Tasas Proyección'!S9),"")</f>
        <v>12478261.405125136</v>
      </c>
      <c r="AK10" s="38">
        <f>+IFERROR(AJ10*(1+'1.4 Tasas Proyección'!T9),"")</f>
        <v>12635701.233672516</v>
      </c>
      <c r="AL10" s="38">
        <f>+IFERROR(AK10*(1+'1.4 Tasas Proyección'!U9),"")</f>
        <v>12796444.442524415</v>
      </c>
      <c r="AM10" s="38">
        <f>+IFERROR(AL10*(1+'1.4 Tasas Proyección'!V9),"")</f>
        <v>12960574.411738418</v>
      </c>
      <c r="AN10" s="38">
        <f>+IFERROR(AM10*(1+'1.4 Tasas Proyección'!W9),"")</f>
        <v>13128107.533503668</v>
      </c>
      <c r="AO10" s="120">
        <f>+IFERROR(AN10*(1+'1.4 Tasas Proyección'!X9),"")</f>
        <v>13299332.821056971</v>
      </c>
    </row>
    <row r="11" spans="1:41" x14ac:dyDescent="0.2">
      <c r="B11" s="65"/>
      <c r="C11" s="3" t="s">
        <v>52</v>
      </c>
      <c r="D11" s="37">
        <f>+VLOOKUP($C11,'1.1 Demanda Histórica'!$C$5:$N$38,MATCH(D$6,'1.1 Demanda Histórica'!$C$5:$N$5,0),0)</f>
        <v>11616.394</v>
      </c>
      <c r="E11" s="37">
        <f>+VLOOKUP($C11,'1.1 Demanda Histórica'!$C$5:$N$38,MATCH(E$6,'1.1 Demanda Histórica'!$C$5:$N$5,0),0)</f>
        <v>11702.054</v>
      </c>
      <c r="F11" s="40">
        <f>+VLOOKUP($C11,'1.1 Demanda Histórica'!$C$5:$N$38,MATCH(F$6,'1.1 Demanda Histórica'!$C$5:$N$5,0),0)</f>
        <v>11491.879000000001</v>
      </c>
      <c r="G11" s="37">
        <f>+VLOOKUP($C11,'1.1 Demanda Histórica'!$C$5:$N$38,MATCH(G$6,'1.1 Demanda Histórica'!$C$5:$N$5,0),0)</f>
        <v>12416.039999999999</v>
      </c>
      <c r="H11" s="37">
        <f>+VLOOKUP($C11,'1.1 Demanda Histórica'!$C$5:$N$38,MATCH(H$6,'1.1 Demanda Histórica'!$C$5:$N$5,0),0)</f>
        <v>16133.058000000001</v>
      </c>
      <c r="I11" s="37">
        <f>+VLOOKUP($C11,'1.1 Demanda Histórica'!$C$5:$N$38,MATCH(I$6,'1.1 Demanda Histórica'!$C$5:$N$5,0),0)</f>
        <v>15209.261999999997</v>
      </c>
      <c r="J11" s="37">
        <f>+VLOOKUP($C11,'1.1 Demanda Histórica'!$C$5:$N$38,MATCH(J$6,'1.1 Demanda Histórica'!$C$5:$N$5,0),0)</f>
        <v>14128.723999999998</v>
      </c>
      <c r="K11" s="37">
        <f>+VLOOKUP($C11,'1.1 Demanda Histórica'!$C$5:$N$38,MATCH(K$6,'1.1 Demanda Histórica'!$C$5:$N$5,0),0)</f>
        <v>14575.874</v>
      </c>
      <c r="L11" s="37">
        <f>+VLOOKUP($C11,'1.1 Demanda Histórica'!$C$5:$N$38,MATCH(L$6,'1.1 Demanda Histórica'!$C$5:$N$5,0),0)</f>
        <v>14627.731999999998</v>
      </c>
      <c r="M11" s="37">
        <f>+VLOOKUP($C11,'1.1 Demanda Histórica'!$C$5:$N$38,MATCH(M$6,'1.1 Demanda Histórica'!$C$5:$N$5,0),0)</f>
        <v>14470.695000000002</v>
      </c>
      <c r="N11" s="37">
        <f>+VLOOKUP($C11,'1.1 Demanda Histórica'!$C$5:$O$38,MATCH(N$6,'1.1 Demanda Histórica'!$C$5:$O$5,0),0)</f>
        <v>16167.144999999999</v>
      </c>
      <c r="O11" s="37">
        <f>+VLOOKUP($C11,'1.1 Demanda Histórica'!$C$5:$P$38,MATCH(O$6,'1.1 Demanda Histórica'!$C$5:$P$5,0),0)</f>
        <v>16316.371999999999</v>
      </c>
      <c r="P11" s="37">
        <f>+VLOOKUP($C11,'1.1 Demanda Histórica'!$C$5:$Q$38,MATCH(P$6,'1.1 Demanda Histórica'!$C$5:$Q$5,0),0)</f>
        <v>15662.402</v>
      </c>
      <c r="Q11" s="37">
        <f>+VLOOKUP($C11,'1.1 Demanda Histórica'!$C$5:$R$38,MATCH(Q$6,'1.1 Demanda Histórica'!$C$5:$R$5,0),0)</f>
        <v>17965.792000000001</v>
      </c>
      <c r="R11" s="37">
        <f>+VLOOKUP($C11,'1.1 Demanda Histórica'!$C$5:$S$38,MATCH(R$6,'1.1 Demanda Histórica'!$C$5:$S$5,0),0)</f>
        <v>17463.791750000004</v>
      </c>
      <c r="S11" s="37">
        <f>+VLOOKUP($C11,'1.1 Demanda Histórica'!$C$5:$T$38,MATCH(S$6,'1.1 Demanda Histórica'!$C$5:$T$5,0),0)</f>
        <v>16524.931</v>
      </c>
      <c r="T11" s="37">
        <f>+VLOOKUP($C11,'1.1 Demanda Histórica'!$C$5:$U$38,MATCH(T$6,'1.1 Demanda Histórica'!$C$5:$U$5,0),0)</f>
        <v>17593.086836217706</v>
      </c>
      <c r="U11" s="38">
        <f>+'3a) Prev. Total nivel SSPP'!U10+'2.2 Previsión Ef. Energética'!D43-'2.3Previsión Traspasos CL-&gt;CR'!D10+'2.4 Previsión Traspasos CR-&gt; CL'!D109+'2.5Previsión Gen. Residencial'!D10-'2.6 Previsión Electromovilidad'!D10</f>
        <v>18097.538437952397</v>
      </c>
      <c r="V11" s="38">
        <f>+IFERROR(U11*(1+'1.4 Tasas Proyección'!E10),"")</f>
        <v>18615.509255451761</v>
      </c>
      <c r="W11" s="38">
        <f>+IFERROR(V11*(1+'1.4 Tasas Proyección'!F10),"")</f>
        <v>18999.16042366387</v>
      </c>
      <c r="X11" s="38">
        <f>+IFERROR(W11*(1+'1.4 Tasas Proyección'!G10),"")</f>
        <v>19383.281151743457</v>
      </c>
      <c r="Y11" s="38">
        <f>+IFERROR(X11*(1+'1.4 Tasas Proyección'!H10),"")</f>
        <v>19767.402630106131</v>
      </c>
      <c r="Z11" s="38">
        <f>+IFERROR(Y11*(1+'1.4 Tasas Proyección'!I10),"")</f>
        <v>20151.524109667662</v>
      </c>
      <c r="AA11" s="38">
        <f>+IFERROR(Z11*(1+'1.4 Tasas Proyección'!J10),"")</f>
        <v>20535.64558923111</v>
      </c>
      <c r="AB11" s="38">
        <f>+IFERROR(AA11*(1+'1.4 Tasas Proyección'!K10),"")</f>
        <v>20919.767068794557</v>
      </c>
      <c r="AC11" s="38">
        <f>+IFERROR(AB11*(1+'1.4 Tasas Proyección'!L10),"")</f>
        <v>21303.888548357987</v>
      </c>
      <c r="AD11" s="38">
        <f>+IFERROR(AC11*(1+'1.4 Tasas Proyección'!M10),"")</f>
        <v>21688.010027921442</v>
      </c>
      <c r="AE11" s="38">
        <f>+IFERROR(AD11*(1+'1.4 Tasas Proyección'!N10),"")</f>
        <v>22072.131507484901</v>
      </c>
      <c r="AF11" s="38">
        <f>+IFERROR(AE11*(1+'1.4 Tasas Proyección'!O10),"")</f>
        <v>22456.252987048341</v>
      </c>
      <c r="AG11" s="38">
        <f>+IFERROR(AF11*(1+'1.4 Tasas Proyección'!P10),"")</f>
        <v>22840.374466611778</v>
      </c>
      <c r="AH11" s="38">
        <f>+IFERROR(AG11*(1+'1.4 Tasas Proyección'!Q10),"")</f>
        <v>23224.495946175233</v>
      </c>
      <c r="AI11" s="38">
        <f>+IFERROR(AH11*(1+'1.4 Tasas Proyección'!R10),"")</f>
        <v>23608.617425738663</v>
      </c>
      <c r="AJ11" s="38">
        <f>+IFERROR(AI11*(1+'1.4 Tasas Proyección'!S10),"")</f>
        <v>23992.738905302118</v>
      </c>
      <c r="AK11" s="38">
        <f>+IFERROR(AJ11*(1+'1.4 Tasas Proyección'!T10),"")</f>
        <v>24376.860384865573</v>
      </c>
      <c r="AL11" s="38">
        <f>+IFERROR(AK11*(1+'1.4 Tasas Proyección'!U10),"")</f>
        <v>24760.981864428999</v>
      </c>
      <c r="AM11" s="38">
        <f>+IFERROR(AL11*(1+'1.4 Tasas Proyección'!V10),"")</f>
        <v>25145.103343992454</v>
      </c>
      <c r="AN11" s="38">
        <f>+IFERROR(AM11*(1+'1.4 Tasas Proyección'!W10),"")</f>
        <v>25529.224823555898</v>
      </c>
      <c r="AO11" s="120">
        <f>+IFERROR(AN11*(1+'1.4 Tasas Proyección'!X10),"")</f>
        <v>25913.346303119335</v>
      </c>
    </row>
    <row r="12" spans="1:41" x14ac:dyDescent="0.2">
      <c r="B12" s="65"/>
      <c r="C12" s="3" t="s">
        <v>53</v>
      </c>
      <c r="D12" s="37">
        <f>+VLOOKUP($C12,'1.1 Demanda Histórica'!$C$5:$N$38,MATCH(D$6,'1.1 Demanda Histórica'!$C$5:$N$5,0),0)</f>
        <v>198714</v>
      </c>
      <c r="E12" s="37">
        <f>+VLOOKUP($C12,'1.1 Demanda Histórica'!$C$5:$N$38,MATCH(E$6,'1.1 Demanda Histórica'!$C$5:$N$5,0),0)</f>
        <v>201051</v>
      </c>
      <c r="F12" s="40">
        <f>+VLOOKUP($C12,'1.1 Demanda Histórica'!$C$5:$N$38,MATCH(F$6,'1.1 Demanda Histórica'!$C$5:$N$5,0),0)</f>
        <v>201253.38409506725</v>
      </c>
      <c r="G12" s="37">
        <f>+VLOOKUP($C12,'1.1 Demanda Histórica'!$C$5:$N$38,MATCH(G$6,'1.1 Demanda Histórica'!$C$5:$N$5,0),0)</f>
        <v>221699.68611779017</v>
      </c>
      <c r="H12" s="37">
        <f>+VLOOKUP($C12,'1.1 Demanda Histórica'!$C$5:$N$38,MATCH(H$6,'1.1 Demanda Histórica'!$C$5:$N$5,0),0)</f>
        <v>226922.02476913831</v>
      </c>
      <c r="I12" s="37">
        <f>+VLOOKUP($C12,'1.1 Demanda Histórica'!$C$5:$N$38,MATCH(I$6,'1.1 Demanda Histórica'!$C$5:$N$5,0),0)</f>
        <v>245850.47574423297</v>
      </c>
      <c r="J12" s="37">
        <f>+VLOOKUP($C12,'1.1 Demanda Histórica'!$C$5:$N$38,MATCH(J$6,'1.1 Demanda Histórica'!$C$5:$N$5,0),0)</f>
        <v>248478.11499999999</v>
      </c>
      <c r="K12" s="37">
        <f>+VLOOKUP($C12,'1.1 Demanda Histórica'!$C$5:$N$38,MATCH(K$6,'1.1 Demanda Histórica'!$C$5:$N$5,0),0)</f>
        <v>266619.48599999992</v>
      </c>
      <c r="L12" s="37">
        <f>+VLOOKUP($C12,'1.1 Demanda Histórica'!$C$5:$N$38,MATCH(L$6,'1.1 Demanda Histórica'!$C$5:$N$5,0),0)</f>
        <v>273313.49799999996</v>
      </c>
      <c r="M12" s="37">
        <f>+VLOOKUP($C12,'1.1 Demanda Histórica'!$C$5:$N$38,MATCH(M$6,'1.1 Demanda Histórica'!$C$5:$N$5,0),0)</f>
        <v>291186.85000000003</v>
      </c>
      <c r="N12" s="37">
        <f>+VLOOKUP($C12,'1.1 Demanda Histórica'!$C$5:$O$38,MATCH(N$6,'1.1 Demanda Histórica'!$C$5:$O$5,0),0)</f>
        <v>256271.83600000001</v>
      </c>
      <c r="O12" s="37">
        <f>+VLOOKUP($C12,'1.1 Demanda Histórica'!$C$5:$P$38,MATCH(O$6,'1.1 Demanda Histórica'!$C$5:$P$5,0),0)</f>
        <v>219541.3909916899</v>
      </c>
      <c r="P12" s="37">
        <f>+VLOOKUP($C12,'1.1 Demanda Histórica'!$C$5:$Q$38,MATCH(P$6,'1.1 Demanda Histórica'!$C$5:$Q$5,0),0)</f>
        <v>214509.66030783139</v>
      </c>
      <c r="Q12" s="37">
        <f>+VLOOKUP($C12,'1.1 Demanda Histórica'!$C$5:$R$38,MATCH(Q$6,'1.1 Demanda Histórica'!$C$5:$R$5,0),0)</f>
        <v>205161.98393843533</v>
      </c>
      <c r="R12" s="37">
        <f>+VLOOKUP($C12,'1.1 Demanda Histórica'!$C$5:$S$38,MATCH(R$6,'1.1 Demanda Histórica'!$C$5:$S$5,0),0)</f>
        <v>209526.10213721544</v>
      </c>
      <c r="S12" s="37">
        <f>+VLOOKUP($C12,'1.1 Demanda Histórica'!$C$5:$T$38,MATCH(S$6,'1.1 Demanda Histórica'!$C$5:$T$5,0),0)</f>
        <v>217719.41858857858</v>
      </c>
      <c r="T12" s="37">
        <f>+VLOOKUP($C12,'1.1 Demanda Histórica'!$C$5:$U$38,MATCH(T$6,'1.1 Demanda Histórica'!$C$5:$U$5,0),0)</f>
        <v>219757.53283660585</v>
      </c>
      <c r="U12" s="38">
        <f>+'3a) Prev. Total nivel SSPP'!U11+'2.2 Previsión Ef. Energética'!D44-'2.3Previsión Traspasos CL-&gt;CR'!D11+'2.4 Previsión Traspasos CR-&gt; CL'!D110+'2.5Previsión Gen. Residencial'!D11-'2.6 Previsión Electromovilidad'!D11</f>
        <v>235322.40614746735</v>
      </c>
      <c r="V12" s="38">
        <f>+IFERROR(U12*(1+'1.4 Tasas Proyección'!E11),"")</f>
        <v>236546.01646218917</v>
      </c>
      <c r="W12" s="38">
        <f>+IFERROR(V12*(1+'1.4 Tasas Proyección'!F11),"")</f>
        <v>238795.33657910753</v>
      </c>
      <c r="X12" s="38">
        <f>+IFERROR(W12*(1+'1.4 Tasas Proyección'!G11),"")</f>
        <v>241385.127216008</v>
      </c>
      <c r="Y12" s="38">
        <f>+IFERROR(X12*(1+'1.4 Tasas Proyección'!H11),"")</f>
        <v>244026.99772416579</v>
      </c>
      <c r="Z12" s="38">
        <f>+IFERROR(Y12*(1+'1.4 Tasas Proyección'!I11),"")</f>
        <v>246724.90879067508</v>
      </c>
      <c r="AA12" s="38">
        <f>+IFERROR(Z12*(1+'1.4 Tasas Proyección'!J11),"")</f>
        <v>249479.33262525729</v>
      </c>
      <c r="AB12" s="38">
        <f>+IFERROR(AA12*(1+'1.4 Tasas Proyección'!K11),"")</f>
        <v>252291.63601504103</v>
      </c>
      <c r="AC12" s="38">
        <f>+IFERROR(AB12*(1+'1.4 Tasas Proyección'!L11),"")</f>
        <v>255162.98840327069</v>
      </c>
      <c r="AD12" s="38">
        <f>+IFERROR(AC12*(1+'1.4 Tasas Proyección'!M11),"")</f>
        <v>258094.64158761155</v>
      </c>
      <c r="AE12" s="38">
        <f>+IFERROR(AD12*(1+'1.4 Tasas Proyección'!N11),"")</f>
        <v>261087.85888016195</v>
      </c>
      <c r="AF12" s="38">
        <f>+IFERROR(AE12*(1+'1.4 Tasas Proyección'!O11),"")</f>
        <v>264143.9338752788</v>
      </c>
      <c r="AG12" s="38">
        <f>+IFERROR(AF12*(1+'1.4 Tasas Proyección'!P11),"")</f>
        <v>267264.18647312146</v>
      </c>
      <c r="AH12" s="38">
        <f>+IFERROR(AG12*(1+'1.4 Tasas Proyección'!Q11),"")</f>
        <v>270449.96412069979</v>
      </c>
      <c r="AI12" s="38">
        <f>+IFERROR(AH12*(1+'1.4 Tasas Proyección'!R11),"")</f>
        <v>273702.6441305218</v>
      </c>
      <c r="AJ12" s="38">
        <f>+IFERROR(AI12*(1+'1.4 Tasas Proyección'!S11),"")</f>
        <v>277023.62638497067</v>
      </c>
      <c r="AK12" s="38">
        <f>+IFERROR(AJ12*(1+'1.4 Tasas Proyección'!T11),"")</f>
        <v>280414.36502150429</v>
      </c>
      <c r="AL12" s="38">
        <f>+IFERROR(AK12*(1+'1.4 Tasas Proyección'!U11),"")</f>
        <v>283876.24765964318</v>
      </c>
      <c r="AM12" s="38">
        <f>+IFERROR(AL12*(1+'1.4 Tasas Proyección'!V11),"")</f>
        <v>287411.07002719154</v>
      </c>
      <c r="AN12" s="38">
        <f>+IFERROR(AM12*(1+'1.4 Tasas Proyección'!W11),"")</f>
        <v>291019.18518071453</v>
      </c>
      <c r="AO12" s="120">
        <f>+IFERROR(AN12*(1+'1.4 Tasas Proyección'!X11),"")</f>
        <v>294706.81743253319</v>
      </c>
    </row>
    <row r="13" spans="1:41" x14ac:dyDescent="0.2">
      <c r="B13" s="65"/>
      <c r="C13" s="3" t="s">
        <v>55</v>
      </c>
      <c r="D13" s="37">
        <f>+VLOOKUP($C13,'1.1 Demanda Histórica'!$C$5:$T$38,MATCH(D$6,'1.1 Demanda Histórica'!$C$5:$T$5,0),0)+'1.1 Demanda Histórica'!E6+'1.1 Demanda Histórica'!E7+'1.1 Demanda Histórica'!E8+'1.1 Demanda Histórica'!E9+'1.1 Demanda Histórica'!E10+'1.1 Demanda Histórica'!E12</f>
        <v>9694172.1356862672</v>
      </c>
      <c r="E13" s="37">
        <f>+VLOOKUP($C13,'1.1 Demanda Histórica'!$C$5:$T$38,MATCH(E$6,'1.1 Demanda Histórica'!$C$5:$T$5,0),0)+'1.1 Demanda Histórica'!F6+'1.1 Demanda Histórica'!F7+'1.1 Demanda Histórica'!F8+'1.1 Demanda Histórica'!F9+'1.1 Demanda Histórica'!F10+'1.1 Demanda Histórica'!F12</f>
        <v>10024489.849257806</v>
      </c>
      <c r="F13" s="37">
        <f>+VLOOKUP($C13,'1.1 Demanda Histórica'!$C$5:$T$38,MATCH(F$6,'1.1 Demanda Histórica'!$C$5:$T$5,0),0)+'1.1 Demanda Histórica'!G6+'1.1 Demanda Histórica'!G7+'1.1 Demanda Histórica'!G8+'1.1 Demanda Histórica'!G9+'1.1 Demanda Histórica'!G10+'1.1 Demanda Histórica'!G12</f>
        <v>10157664.463858631</v>
      </c>
      <c r="G13" s="37">
        <f>+VLOOKUP($C13,'1.1 Demanda Histórica'!$C$5:$T$38,MATCH(G$6,'1.1 Demanda Histórica'!$C$5:$T$5,0),0)+'1.1 Demanda Histórica'!H6+'1.1 Demanda Histórica'!H7+'1.1 Demanda Histórica'!H8+'1.1 Demanda Histórica'!H9+'1.1 Demanda Histórica'!H10+'1.1 Demanda Histórica'!H12</f>
        <v>10626556.755903585</v>
      </c>
      <c r="H13" s="37">
        <f>+VLOOKUP($C13,'1.1 Demanda Histórica'!$C$5:$T$38,MATCH(H$6,'1.1 Demanda Histórica'!$C$5:$T$5,0),0)+'1.1 Demanda Histórica'!I6+'1.1 Demanda Histórica'!I7+'1.1 Demanda Histórica'!I8+'1.1 Demanda Histórica'!I9+'1.1 Demanda Histórica'!I10+'1.1 Demanda Histórica'!I12</f>
        <v>11287919.878759403</v>
      </c>
      <c r="I13" s="37">
        <f>+VLOOKUP($C13,'1.1 Demanda Histórica'!$C$5:$T$38,MATCH(I$6,'1.1 Demanda Histórica'!$C$5:$T$5,0),0)+'1.1 Demanda Histórica'!J6+'1.1 Demanda Histórica'!J7+'1.1 Demanda Histórica'!J8+'1.1 Demanda Histórica'!J9+'1.1 Demanda Histórica'!J10+'1.1 Demanda Histórica'!J12</f>
        <v>12002585.040900864</v>
      </c>
      <c r="J13" s="37">
        <f>+VLOOKUP($C13,'1.1 Demanda Histórica'!$C$5:$T$38,MATCH(J$6,'1.1 Demanda Histórica'!$C$5:$T$5,0),0)+'1.1 Demanda Histórica'!K6+'1.1 Demanda Histórica'!K7+'1.1 Demanda Histórica'!K8+'1.1 Demanda Histórica'!K9+'1.1 Demanda Histórica'!K10+'1.1 Demanda Histórica'!K12</f>
        <v>12832053.65712237</v>
      </c>
      <c r="K13" s="37">
        <f>+VLOOKUP($C13,'1.1 Demanda Histórica'!$C$5:$T$38,MATCH(K$6,'1.1 Demanda Histórica'!$C$5:$T$5,0),0)+'1.1 Demanda Histórica'!L6+'1.1 Demanda Histórica'!L7+'1.1 Demanda Histórica'!L8+'1.1 Demanda Histórica'!L9+'1.1 Demanda Histórica'!L10+'1.1 Demanda Histórica'!L12</f>
        <v>13434953.222954657</v>
      </c>
      <c r="L13" s="37">
        <f>+VLOOKUP($C13,'1.1 Demanda Histórica'!$C$5:$T$38,MATCH(L$6,'1.1 Demanda Histórica'!$C$5:$T$5,0),0)+'1.1 Demanda Histórica'!M6+'1.1 Demanda Histórica'!M7+'1.1 Demanda Histórica'!M8+'1.1 Demanda Histórica'!M9+'1.1 Demanda Histórica'!M10+'1.1 Demanda Histórica'!M12</f>
        <v>13809510.025565848</v>
      </c>
      <c r="M13" s="37">
        <f>+VLOOKUP($C13,'1.1 Demanda Histórica'!$C$5:$T$38,MATCH(M$6,'1.1 Demanda Histórica'!$C$5:$T$5,0),0)+'1.1 Demanda Histórica'!N6+'1.1 Demanda Histórica'!N7+'1.1 Demanda Histórica'!N8+'1.1 Demanda Histórica'!N9+'1.1 Demanda Histórica'!N10+'1.1 Demanda Histórica'!N12</f>
        <v>14265390.701532211</v>
      </c>
      <c r="N13" s="37">
        <f>+VLOOKUP($C13,'1.1 Demanda Histórica'!$C$5:$T$38,MATCH(N$6,'1.1 Demanda Histórica'!$C$5:$T$5,0),0)+'1.1 Demanda Histórica'!O6+'1.1 Demanda Histórica'!O7+'1.1 Demanda Histórica'!O8+'1.1 Demanda Histórica'!O9+'1.1 Demanda Histórica'!O10+'1.1 Demanda Histórica'!O12</f>
        <v>14038269.319768395</v>
      </c>
      <c r="O13" s="37">
        <f>+VLOOKUP($C13,'1.1 Demanda Histórica'!$C$5:$T$38,MATCH(O$6,'1.1 Demanda Histórica'!$C$5:$T$5,0),0)+'1.1 Demanda Histórica'!P6+'1.1 Demanda Histórica'!P7+'1.1 Demanda Histórica'!P8+'1.1 Demanda Histórica'!P9+'1.1 Demanda Histórica'!P10+'1.1 Demanda Histórica'!P12</f>
        <v>12991217.605468869</v>
      </c>
      <c r="P13" s="37">
        <f>+VLOOKUP($C13,'1.1 Demanda Histórica'!$C$5:$T$38,MATCH(P$6,'1.1 Demanda Histórica'!$C$5:$T$5,0),0)+'1.1 Demanda Histórica'!Q6+'1.1 Demanda Histórica'!Q7+'1.1 Demanda Histórica'!Q8+'1.1 Demanda Histórica'!Q9+'1.1 Demanda Histórica'!Q10+'1.1 Demanda Histórica'!Q12</f>
        <v>12250008.720584236</v>
      </c>
      <c r="Q13" s="37">
        <f>+VLOOKUP($C13,'1.1 Demanda Histórica'!$C$5:$T$38,MATCH(Q$6,'1.1 Demanda Histórica'!$C$5:$T$5,0),0)+'1.1 Demanda Histórica'!R6+'1.1 Demanda Histórica'!R7+'1.1 Demanda Histórica'!R8+'1.1 Demanda Histórica'!R9+'1.1 Demanda Histórica'!R10+'1.1 Demanda Histórica'!R12</f>
        <v>11795700.732351184</v>
      </c>
      <c r="R13" s="37">
        <f>+VLOOKUP($C13,'1.1 Demanda Histórica'!$C$5:$T$38,MATCH(R$6,'1.1 Demanda Histórica'!$C$5:$T$5,0),0)+'1.1 Demanda Histórica'!S6+'1.1 Demanda Histórica'!S7+'1.1 Demanda Histórica'!S8+'1.1 Demanda Histórica'!S9+'1.1 Demanda Histórica'!S10+'1.1 Demanda Histórica'!S12</f>
        <v>12291003.887157222</v>
      </c>
      <c r="S13" s="37">
        <f>+VLOOKUP($C13,'1.1 Demanda Histórica'!$C$5:$T$38,MATCH(S$6,'1.1 Demanda Histórica'!$C$5:$T$5,0),0)+'1.1 Demanda Histórica'!T6+'1.1 Demanda Histórica'!T7+'1.1 Demanda Histórica'!T8+'1.1 Demanda Histórica'!T9+'1.1 Demanda Histórica'!T10+'1.1 Demanda Histórica'!T12</f>
        <v>12883907.359980367</v>
      </c>
      <c r="T13" s="37">
        <f>+VLOOKUP($C13,'1.1 Demanda Histórica'!$C$5:$U$38,MATCH(T$6,'1.1 Demanda Histórica'!$C$5:$U$5,0),0)</f>
        <v>12977026.955014961</v>
      </c>
      <c r="U13" s="38">
        <f>+'3a) Prev. Total nivel SSPP'!U12+'2.2 Previsión Ef. Energética'!D45-'2.3Previsión Traspasos CL-&gt;CR'!D12+'2.4 Previsión Traspasos CR-&gt; CL'!D111+'2.5Previsión Gen. Residencial'!D12-'2.6 Previsión Electromovilidad'!D12</f>
        <v>13664984.76726434</v>
      </c>
      <c r="V13" s="38">
        <f>+IFERROR(U13*(1+'1.4 Tasas Proyección'!E12),"")</f>
        <v>14073187.32280927</v>
      </c>
      <c r="W13" s="38">
        <f>+IFERROR(V13*(1+'1.4 Tasas Proyección'!F12),"")</f>
        <v>14479620.70219955</v>
      </c>
      <c r="X13" s="38">
        <f>+IFERROR(W13*(1+'1.4 Tasas Proyección'!G12),"")</f>
        <v>14911800.317328421</v>
      </c>
      <c r="Y13" s="38">
        <f>+IFERROR(X13*(1+'1.4 Tasas Proyección'!H12),"")</f>
        <v>15335476.361238986</v>
      </c>
      <c r="Z13" s="38">
        <f>+IFERROR(Y13*(1+'1.4 Tasas Proyección'!I12),"")</f>
        <v>15765333.990663119</v>
      </c>
      <c r="AA13" s="38">
        <f>+IFERROR(Z13*(1+'1.4 Tasas Proyección'!J12),"")</f>
        <v>16197471.172786722</v>
      </c>
      <c r="AB13" s="38">
        <f>+IFERROR(AA13*(1+'1.4 Tasas Proyección'!K12),"")</f>
        <v>16632027.573133064</v>
      </c>
      <c r="AC13" s="38">
        <f>+IFERROR(AB13*(1+'1.4 Tasas Proyección'!L12),"")</f>
        <v>17069797.410197385</v>
      </c>
      <c r="AD13" s="38">
        <f>+IFERROR(AC13*(1+'1.4 Tasas Proyección'!M12),"")</f>
        <v>17510257.838414874</v>
      </c>
      <c r="AE13" s="38">
        <f>+IFERROR(AD13*(1+'1.4 Tasas Proyección'!N12),"")</f>
        <v>17953765.821336474</v>
      </c>
      <c r="AF13" s="38">
        <f>+IFERROR(AE13*(1+'1.4 Tasas Proyección'!O12),"")</f>
        <v>18400275.448436677</v>
      </c>
      <c r="AG13" s="38">
        <f>+IFERROR(AF13*(1+'1.4 Tasas Proyección'!P12),"")</f>
        <v>18849872.655165557</v>
      </c>
      <c r="AH13" s="38">
        <f>+IFERROR(AG13*(1+'1.4 Tasas Proyección'!Q12),"")</f>
        <v>19302627.160450257</v>
      </c>
      <c r="AI13" s="38">
        <f>+IFERROR(AH13*(1+'1.4 Tasas Proyección'!R12),"")</f>
        <v>19758596.892980713</v>
      </c>
      <c r="AJ13" s="38">
        <f>+IFERROR(AI13*(1+'1.4 Tasas Proyección'!S12),"")</f>
        <v>20217854.601547878</v>
      </c>
      <c r="AK13" s="38">
        <f>+IFERROR(AJ13*(1+'1.4 Tasas Proyección'!T12),"")</f>
        <v>20680467.810965359</v>
      </c>
      <c r="AL13" s="38">
        <f>+IFERROR(AK13*(1+'1.4 Tasas Proyección'!U12),"")</f>
        <v>21146504.049687449</v>
      </c>
      <c r="AM13" s="38">
        <f>+IFERROR(AL13*(1+'1.4 Tasas Proyección'!V12),"")</f>
        <v>21616049.624108285</v>
      </c>
      <c r="AN13" s="38">
        <f>+IFERROR(AM13*(1+'1.4 Tasas Proyección'!W12),"")</f>
        <v>22089121.433132034</v>
      </c>
      <c r="AO13" s="120">
        <f>+IFERROR(AN13*(1+'1.4 Tasas Proyección'!X12),"")</f>
        <v>22566019.028519493</v>
      </c>
    </row>
    <row r="14" spans="1:41" x14ac:dyDescent="0.2">
      <c r="B14" s="65"/>
      <c r="C14" s="3" t="s">
        <v>56</v>
      </c>
      <c r="D14" s="37">
        <f>+VLOOKUP($C14,'1.1 Demanda Histórica'!$C$5:$N$38,MATCH(D$6,'1.1 Demanda Histórica'!$C$5:$N$5,0),0)</f>
        <v>0</v>
      </c>
      <c r="E14" s="37">
        <f>+VLOOKUP($C14,'1.1 Demanda Histórica'!$C$5:$N$38,MATCH(E$6,'1.1 Demanda Histórica'!$C$5:$N$5,0),0)</f>
        <v>0</v>
      </c>
      <c r="F14" s="40">
        <f>+VLOOKUP($C14,'1.1 Demanda Histórica'!$C$5:$N$38,MATCH(F$6,'1.1 Demanda Histórica'!$C$5:$N$5,0),0)</f>
        <v>258.01799999999997</v>
      </c>
      <c r="G14" s="37">
        <f>+VLOOKUP($C14,'1.1 Demanda Histórica'!$C$5:$N$38,MATCH(G$6,'1.1 Demanda Histórica'!$C$5:$N$5,0),0)</f>
        <v>385.05</v>
      </c>
      <c r="H14" s="37">
        <f>+VLOOKUP($C14,'1.1 Demanda Histórica'!$C$5:$N$38,MATCH(H$6,'1.1 Demanda Histórica'!$C$5:$N$5,0),0)</f>
        <v>1446.729</v>
      </c>
      <c r="I14" s="37">
        <f>+VLOOKUP($C14,'1.1 Demanda Histórica'!$C$5:$N$38,MATCH(I$6,'1.1 Demanda Histórica'!$C$5:$N$5,0),0)</f>
        <v>1481.0760000000002</v>
      </c>
      <c r="J14" s="37">
        <f>+VLOOKUP($C14,'1.1 Demanda Histórica'!$C$5:$N$38,MATCH(J$6,'1.1 Demanda Histórica'!$C$5:$N$5,0),0)</f>
        <v>1271.9490000000001</v>
      </c>
      <c r="K14" s="37">
        <f>+VLOOKUP($C14,'1.1 Demanda Histórica'!$C$5:$N$38,MATCH(K$6,'1.1 Demanda Histórica'!$C$5:$N$5,0),0)</f>
        <v>1373.9239999999998</v>
      </c>
      <c r="L14" s="37">
        <f>+VLOOKUP($C14,'1.1 Demanda Histórica'!$C$5:$N$38,MATCH(L$6,'1.1 Demanda Histórica'!$C$5:$N$5,0),0)</f>
        <v>2302.056</v>
      </c>
      <c r="M14" s="37">
        <f>+VLOOKUP($C14,'1.1 Demanda Histórica'!$C$5:$N$38,MATCH(M$6,'1.1 Demanda Histórica'!$C$5:$N$5,0),0)</f>
        <v>1600.3440000000001</v>
      </c>
      <c r="N14" s="37">
        <f>+VLOOKUP($C14,'1.1 Demanda Histórica'!$C$5:$O$38,MATCH(N$6,'1.1 Demanda Histórica'!$C$5:$O$5,0),0)</f>
        <v>2125.8649999999998</v>
      </c>
      <c r="O14" s="37">
        <f>+VLOOKUP($C14,'1.1 Demanda Histórica'!$C$5:$P$38,MATCH(O$6,'1.1 Demanda Histórica'!$C$5:$P$5,0),0)</f>
        <v>1887.2929999999997</v>
      </c>
      <c r="P14" s="37">
        <f>+VLOOKUP($C14,'1.1 Demanda Histórica'!$C$5:$Q$38,MATCH(P$6,'1.1 Demanda Histórica'!$C$5:$Q$5,0),0)</f>
        <v>1412</v>
      </c>
      <c r="Q14" s="37">
        <f>+VLOOKUP($C14,'1.1 Demanda Histórica'!$C$5:$R$38,MATCH(Q$6,'1.1 Demanda Histórica'!$C$5:$R$5,0),0)</f>
        <v>1417</v>
      </c>
      <c r="R14" s="37">
        <f>+VLOOKUP($C14,'1.1 Demanda Histórica'!$C$5:$S$38,MATCH(R$6,'1.1 Demanda Histórica'!$C$5:$S$5,0),0)</f>
        <v>1733</v>
      </c>
      <c r="S14" s="37">
        <f>+VLOOKUP($C14,'1.1 Demanda Histórica'!$C$5:$T$38,MATCH(S$6,'1.1 Demanda Histórica'!$C$5:$T$5,0),0)</f>
        <v>1699</v>
      </c>
      <c r="T14" s="37">
        <f>+VLOOKUP($C14,'1.1 Demanda Histórica'!$C$5:$U$38,MATCH(T$6,'1.1 Demanda Histórica'!$C$5:$U$5,0),0)</f>
        <v>1742</v>
      </c>
      <c r="U14" s="38">
        <f>+'3a) Prev. Total nivel SSPP'!U13+'2.2 Previsión Ef. Energética'!D46-'2.3Previsión Traspasos CL-&gt;CR'!D13+'2.4 Previsión Traspasos CR-&gt; CL'!D112+'2.5Previsión Gen. Residencial'!D13-'2.6 Previsión Electromovilidad'!D13</f>
        <v>1808.6801365964507</v>
      </c>
      <c r="V14" s="38">
        <f>+IFERROR(U14*(1+'1.4 Tasas Proyección'!E13),"")</f>
        <v>1875.6013016505192</v>
      </c>
      <c r="W14" s="38">
        <f>+IFERROR(V14*(1+'1.4 Tasas Proyección'!F13),"")</f>
        <v>1944.9985498115882</v>
      </c>
      <c r="X14" s="38">
        <f>+IFERROR(W14*(1+'1.4 Tasas Proyección'!G13),"")</f>
        <v>2016.9634961546169</v>
      </c>
      <c r="Y14" s="38">
        <f>+IFERROR(X14*(1+'1.4 Tasas Proyección'!H13),"")</f>
        <v>2091.5911455123373</v>
      </c>
      <c r="Z14" s="38">
        <f>+IFERROR(Y14*(1+'1.4 Tasas Proyección'!I13),"")</f>
        <v>2168.9800178962937</v>
      </c>
      <c r="AA14" s="38">
        <f>+IFERROR(Z14*(1+'1.4 Tasas Proyección'!J13),"")</f>
        <v>2249.2322785584565</v>
      </c>
      <c r="AB14" s="38">
        <f>+IFERROR(AA14*(1+'1.4 Tasas Proyección'!K13),"")</f>
        <v>2332.4538728651187</v>
      </c>
      <c r="AC14" s="38">
        <f>+IFERROR(AB14*(1+'1.4 Tasas Proyección'!L13),"")</f>
        <v>2418.7546661611286</v>
      </c>
      <c r="AD14" s="38">
        <f>+IFERROR(AC14*(1+'1.4 Tasas Proyección'!M13),"")</f>
        <v>2508.2485888090896</v>
      </c>
      <c r="AE14" s="38">
        <f>+IFERROR(AD14*(1+'1.4 Tasas Proyección'!N13),"")</f>
        <v>2601.0537865950259</v>
      </c>
      <c r="AF14" s="38">
        <f>+IFERROR(AE14*(1+'1.4 Tasas Proyección'!O13),"")</f>
        <v>2697.2927766990415</v>
      </c>
      <c r="AG14" s="38">
        <f>+IFERROR(AF14*(1+'1.4 Tasas Proyección'!P13),"")</f>
        <v>2797.0926094369056</v>
      </c>
      <c r="AH14" s="38">
        <f>+IFERROR(AG14*(1+'1.4 Tasas Proyección'!Q13),"")</f>
        <v>2900.585035986071</v>
      </c>
      <c r="AI14" s="38">
        <f>+IFERROR(AH14*(1+'1.4 Tasas Proyección'!R13),"")</f>
        <v>3007.9066823175554</v>
      </c>
      <c r="AJ14" s="38">
        <f>+IFERROR(AI14*(1+'1.4 Tasas Proyección'!S13),"")</f>
        <v>3119.1992295633045</v>
      </c>
      <c r="AK14" s="38">
        <f>+IFERROR(AJ14*(1+'1.4 Tasas Proyección'!T13),"")</f>
        <v>3234.6096010571464</v>
      </c>
      <c r="AL14" s="38">
        <f>+IFERROR(AK14*(1+'1.4 Tasas Proyección'!U13),"")</f>
        <v>3354.2901562962606</v>
      </c>
      <c r="AM14" s="38">
        <f>+IFERROR(AL14*(1+'1.4 Tasas Proyección'!V13),"")</f>
        <v>3478.3988920792222</v>
      </c>
      <c r="AN14" s="38">
        <f>+IFERROR(AM14*(1+'1.4 Tasas Proyección'!W13),"")</f>
        <v>3607.0996510861532</v>
      </c>
      <c r="AO14" s="120">
        <f>+IFERROR(AN14*(1+'1.4 Tasas Proyección'!X13),"")</f>
        <v>3740.5623381763407</v>
      </c>
    </row>
    <row r="15" spans="1:41" x14ac:dyDescent="0.2">
      <c r="B15" s="65"/>
      <c r="C15" s="3" t="s">
        <v>57</v>
      </c>
      <c r="D15" s="37">
        <f>+VLOOKUP($C15,'1.1 Demanda Histórica'!$C$5:$N$38,MATCH(D$6,'1.1 Demanda Histórica'!$C$5:$N$5,0),0)</f>
        <v>61142.568634999989</v>
      </c>
      <c r="E15" s="37">
        <f>+VLOOKUP($C15,'1.1 Demanda Histórica'!$C$5:$N$38,MATCH(E$6,'1.1 Demanda Histórica'!$C$5:$N$5,0),0)</f>
        <v>62486.468690000023</v>
      </c>
      <c r="F15" s="40">
        <f>+VLOOKUP($C15,'1.1 Demanda Histórica'!$C$5:$N$38,MATCH(F$6,'1.1 Demanda Histórica'!$C$5:$N$5,0),0)</f>
        <v>63702.54321999997</v>
      </c>
      <c r="G15" s="37">
        <f>+VLOOKUP($C15,'1.1 Demanda Histórica'!$C$5:$N$38,MATCH(G$6,'1.1 Demanda Histórica'!$C$5:$N$5,0),0)</f>
        <v>69565.550879999995</v>
      </c>
      <c r="H15" s="37">
        <f>+VLOOKUP($C15,'1.1 Demanda Histórica'!$C$5:$N$38,MATCH(H$6,'1.1 Demanda Histórica'!$C$5:$N$5,0),0)</f>
        <v>82098.365168180433</v>
      </c>
      <c r="I15" s="37">
        <f>+VLOOKUP($C15,'1.1 Demanda Histórica'!$C$5:$N$38,MATCH(I$6,'1.1 Demanda Histórica'!$C$5:$N$5,0),0)</f>
        <v>84085.237966016022</v>
      </c>
      <c r="J15" s="37">
        <f>+VLOOKUP($C15,'1.1 Demanda Histórica'!$C$5:$N$38,MATCH(J$6,'1.1 Demanda Histórica'!$C$5:$N$5,0),0)</f>
        <v>87270.984541279016</v>
      </c>
      <c r="K15" s="37">
        <f>+VLOOKUP($C15,'1.1 Demanda Histórica'!$C$5:$N$38,MATCH(K$6,'1.1 Demanda Histórica'!$C$5:$N$5,0),0)</f>
        <v>87972.695090853085</v>
      </c>
      <c r="L15" s="37">
        <f>+VLOOKUP($C15,'1.1 Demanda Histórica'!$C$5:$N$38,MATCH(L$6,'1.1 Demanda Histórica'!$C$5:$N$5,0),0)</f>
        <v>93853.244999999952</v>
      </c>
      <c r="M15" s="37">
        <f>+VLOOKUP($C15,'1.1 Demanda Histórica'!$C$5:$N$38,MATCH(M$6,'1.1 Demanda Histórica'!$C$5:$N$5,0),0)</f>
        <v>97772.364091536496</v>
      </c>
      <c r="N15" s="37">
        <f>+VLOOKUP($C15,'1.1 Demanda Histórica'!$C$5:$O$38,MATCH(N$6,'1.1 Demanda Histórica'!$C$5:$O$5,0),0)</f>
        <v>97373.990496794882</v>
      </c>
      <c r="O15" s="37">
        <f>+VLOOKUP($C15,'1.1 Demanda Histórica'!$C$5:$P$38,MATCH(O$6,'1.1 Demanda Histórica'!$C$5:$P$5,0),0)</f>
        <v>103138.80224773451</v>
      </c>
      <c r="P15" s="37">
        <f>+VLOOKUP($C15,'1.1 Demanda Histórica'!$C$5:$Q$38,MATCH(P$6,'1.1 Demanda Histórica'!$C$5:$Q$5,0),0)</f>
        <v>109499.71300135039</v>
      </c>
      <c r="Q15" s="37">
        <f>+VLOOKUP($C15,'1.1 Demanda Histórica'!$C$5:$R$38,MATCH(Q$6,'1.1 Demanda Histórica'!$C$5:$R$5,0),0)</f>
        <v>111922.63335253457</v>
      </c>
      <c r="R15" s="37">
        <f>+VLOOKUP($C15,'1.1 Demanda Histórica'!$C$5:$S$38,MATCH(R$6,'1.1 Demanda Histórica'!$C$5:$S$5,0),0)</f>
        <v>120114.06718467684</v>
      </c>
      <c r="S15" s="37">
        <f>+VLOOKUP($C15,'1.1 Demanda Histórica'!$C$5:$T$38,MATCH(S$6,'1.1 Demanda Histórica'!$C$5:$T$5,0),0)</f>
        <v>123896.71128680704</v>
      </c>
      <c r="T15" s="37">
        <f>+VLOOKUP($C15,'1.1 Demanda Histórica'!$C$5:$U$38,MATCH(T$6,'1.1 Demanda Histórica'!$C$5:$U$5,0),0)</f>
        <v>124647.3369685103</v>
      </c>
      <c r="U15" s="38">
        <f>+'3a) Prev. Total nivel SSPP'!U14+'2.2 Previsión Ef. Energética'!D47-'2.3Previsión Traspasos CL-&gt;CR'!D14+'2.4 Previsión Traspasos CR-&gt; CL'!D113+'2.5Previsión Gen. Residencial'!D14-'2.6 Previsión Electromovilidad'!D14</f>
        <v>133578.63714410466</v>
      </c>
      <c r="V15" s="38">
        <f>+IFERROR(U15*(1+'1.4 Tasas Proyección'!E14),"")</f>
        <v>139822.4466449972</v>
      </c>
      <c r="W15" s="38">
        <f>+IFERROR(V15*(1+'1.4 Tasas Proyección'!F14),"")</f>
        <v>145875.39802159037</v>
      </c>
      <c r="X15" s="38">
        <f>+IFERROR(W15*(1+'1.4 Tasas Proyección'!G14),"")</f>
        <v>151938.26071995174</v>
      </c>
      <c r="Y15" s="38">
        <f>+IFERROR(X15*(1+'1.4 Tasas Proyección'!H14),"")</f>
        <v>158002.72907681379</v>
      </c>
      <c r="Z15" s="38">
        <f>+IFERROR(Y15*(1+'1.4 Tasas Proyección'!I14),"")</f>
        <v>164067.37254046762</v>
      </c>
      <c r="AA15" s="38">
        <f>+IFERROR(Z15*(1+'1.4 Tasas Proyección'!J14),"")</f>
        <v>170140.07587862157</v>
      </c>
      <c r="AB15" s="38">
        <f>+IFERROR(AA15*(1+'1.4 Tasas Proyección'!K14),"")</f>
        <v>176225.25222511854</v>
      </c>
      <c r="AC15" s="38">
        <f>+IFERROR(AB15*(1+'1.4 Tasas Proyección'!L14),"")</f>
        <v>182313.14857832942</v>
      </c>
      <c r="AD15" s="38">
        <f>+IFERROR(AC15*(1+'1.4 Tasas Proyección'!M14),"")</f>
        <v>188401.04493154027</v>
      </c>
      <c r="AE15" s="38">
        <f>+IFERROR(AD15*(1+'1.4 Tasas Proyección'!N14),"")</f>
        <v>194488.94128475085</v>
      </c>
      <c r="AF15" s="38">
        <f>+IFERROR(AE15*(1+'1.4 Tasas Proyección'!O14),"")</f>
        <v>200576.83763796132</v>
      </c>
      <c r="AG15" s="38">
        <f>+IFERROR(AF15*(1+'1.4 Tasas Proyección'!P14),"")</f>
        <v>206664.73399117211</v>
      </c>
      <c r="AH15" s="38">
        <f>+IFERROR(AG15*(1+'1.4 Tasas Proyección'!Q14),"")</f>
        <v>212752.63034438307</v>
      </c>
      <c r="AI15" s="38">
        <f>+IFERROR(AH15*(1+'1.4 Tasas Proyección'!R14),"")</f>
        <v>218840.52669759403</v>
      </c>
      <c r="AJ15" s="38">
        <f>+IFERROR(AI15*(1+'1.4 Tasas Proyección'!S14),"")</f>
        <v>224928.42305080479</v>
      </c>
      <c r="AK15" s="38">
        <f>+IFERROR(AJ15*(1+'1.4 Tasas Proyección'!T14),"")</f>
        <v>231016.3194040152</v>
      </c>
      <c r="AL15" s="38">
        <f>+IFERROR(AK15*(1+'1.4 Tasas Proyección'!U14),"")</f>
        <v>237104.21575722587</v>
      </c>
      <c r="AM15" s="38">
        <f>+IFERROR(AL15*(1+'1.4 Tasas Proyección'!V14),"")</f>
        <v>243192.11211043654</v>
      </c>
      <c r="AN15" s="38">
        <f>+IFERROR(AM15*(1+'1.4 Tasas Proyección'!W14),"")</f>
        <v>249280.00846364751</v>
      </c>
      <c r="AO15" s="120">
        <f>+IFERROR(AN15*(1+'1.4 Tasas Proyección'!X14),"")</f>
        <v>255367.90481685844</v>
      </c>
    </row>
    <row r="16" spans="1:41" x14ac:dyDescent="0.2">
      <c r="B16" s="65"/>
      <c r="C16" s="3" t="s">
        <v>58</v>
      </c>
      <c r="D16" s="37">
        <f>+VLOOKUP($C16,'1.1 Demanda Histórica'!$C$5:$N$38,MATCH(D$6,'1.1 Demanda Histórica'!$C$5:$N$5,0),0)</f>
        <v>709863.75140286004</v>
      </c>
      <c r="E16" s="37">
        <f>+VLOOKUP($C16,'1.1 Demanda Histórica'!$C$5:$N$38,MATCH(E$6,'1.1 Demanda Histórica'!$C$5:$N$5,0),0)</f>
        <v>839181.33400000015</v>
      </c>
      <c r="F16" s="40">
        <f>+VLOOKUP($C16,'1.1 Demanda Histórica'!$C$5:$N$38,MATCH(F$6,'1.1 Demanda Histórica'!$C$5:$N$5,0),0)</f>
        <v>798744.34900000005</v>
      </c>
      <c r="G16" s="37">
        <f>+VLOOKUP($C16,'1.1 Demanda Histórica'!$C$5:$N$38,MATCH(G$6,'1.1 Demanda Histórica'!$C$5:$N$5,0),0)</f>
        <v>815418.85415289097</v>
      </c>
      <c r="H16" s="37">
        <f>+VLOOKUP($C16,'1.1 Demanda Histórica'!$C$5:$N$38,MATCH(H$6,'1.1 Demanda Histórica'!$C$5:$N$5,0),0)</f>
        <v>866572.09736000001</v>
      </c>
      <c r="I16" s="37">
        <f>+VLOOKUP($C16,'1.1 Demanda Histórica'!$C$5:$N$38,MATCH(I$6,'1.1 Demanda Histórica'!$C$5:$N$5,0),0)</f>
        <v>924330.07999999984</v>
      </c>
      <c r="J16" s="37">
        <f>+VLOOKUP($C16,'1.1 Demanda Histórica'!$C$5:$N$38,MATCH(J$6,'1.1 Demanda Histórica'!$C$5:$N$5,0),0)</f>
        <v>969872.92</v>
      </c>
      <c r="K16" s="37">
        <f>+VLOOKUP($C16,'1.1 Demanda Histórica'!$C$5:$N$38,MATCH(K$6,'1.1 Demanda Histórica'!$C$5:$N$5,0),0)</f>
        <v>1022130.8000000004</v>
      </c>
      <c r="L16" s="37">
        <f>+VLOOKUP($C16,'1.1 Demanda Histórica'!$C$5:$N$38,MATCH(L$6,'1.1 Demanda Histórica'!$C$5:$N$5,0),0)</f>
        <v>1060208.6779056424</v>
      </c>
      <c r="M16" s="37">
        <f>+VLOOKUP($C16,'1.1 Demanda Histórica'!$C$5:$N$38,MATCH(M$6,'1.1 Demanda Histórica'!$C$5:$N$5,0),0)</f>
        <v>1059992.2242293477</v>
      </c>
      <c r="N16" s="37">
        <f>+VLOOKUP($C16,'1.1 Demanda Histórica'!$C$5:$O$38,MATCH(N$6,'1.1 Demanda Histórica'!$C$5:$O$5,0),0)</f>
        <v>1008147.0954074919</v>
      </c>
      <c r="O16" s="37">
        <f>+VLOOKUP($C16,'1.1 Demanda Histórica'!$C$5:$P$38,MATCH(O$6,'1.1 Demanda Histórica'!$C$5:$P$5,0),0)</f>
        <v>989974.94965995138</v>
      </c>
      <c r="P16" s="37">
        <f>+VLOOKUP($C16,'1.1 Demanda Histórica'!$C$5:$Q$38,MATCH(P$6,'1.1 Demanda Histórica'!$C$5:$Q$5,0),0)</f>
        <v>965613.80432787049</v>
      </c>
      <c r="Q16" s="37">
        <f>+VLOOKUP($C16,'1.1 Demanda Histórica'!$C$5:$R$38,MATCH(Q$6,'1.1 Demanda Histórica'!$C$5:$R$5,0),0)</f>
        <v>978417.36417886906</v>
      </c>
      <c r="R16" s="37">
        <f>+VLOOKUP($C16,'1.1 Demanda Histórica'!$C$5:$S$38,MATCH(R$6,'1.1 Demanda Histórica'!$C$5:$S$5,0),0)</f>
        <v>1069111.8421696567</v>
      </c>
      <c r="S16" s="37">
        <f>+VLOOKUP($C16,'1.1 Demanda Histórica'!$C$5:$T$38,MATCH(S$6,'1.1 Demanda Histórica'!$C$5:$T$5,0),0)</f>
        <v>1152254.9090096131</v>
      </c>
      <c r="T16" s="37">
        <f>+VLOOKUP($C16,'1.1 Demanda Histórica'!$C$5:$U$38,MATCH(T$6,'1.1 Demanda Histórica'!$C$5:$U$5,0),0)</f>
        <v>1183041.0606872849</v>
      </c>
      <c r="U16" s="38">
        <f>+'3a) Prev. Total nivel SSPP'!U15+'2.2 Previsión Ef. Energética'!D48-'2.3Previsión Traspasos CL-&gt;CR'!D15+'2.4 Previsión Traspasos CR-&gt; CL'!D114+'2.5Previsión Gen. Residencial'!D15-'2.6 Previsión Electromovilidad'!D15</f>
        <v>1245436.3396474656</v>
      </c>
      <c r="V16" s="38">
        <f>+IFERROR(U16*(1+'1.4 Tasas Proyección'!E15),"")</f>
        <v>1285930.2930950017</v>
      </c>
      <c r="W16" s="38">
        <f>+IFERROR(V16*(1+'1.4 Tasas Proyección'!F15),"")</f>
        <v>1328625.4287591393</v>
      </c>
      <c r="X16" s="38">
        <f>+IFERROR(W16*(1+'1.4 Tasas Proyección'!G15),"")</f>
        <v>1371790.3614298049</v>
      </c>
      <c r="Y16" s="38">
        <f>+IFERROR(X16*(1+'1.4 Tasas Proyección'!H15),"")</f>
        <v>1415233.173362016</v>
      </c>
      <c r="Z16" s="38">
        <f>+IFERROR(Y16*(1+'1.4 Tasas Proyección'!I15),"")</f>
        <v>1458974.8842047784</v>
      </c>
      <c r="AA16" s="38">
        <f>+IFERROR(Z16*(1+'1.4 Tasas Proyección'!J15),"")</f>
        <v>1503018.0114280044</v>
      </c>
      <c r="AB16" s="38">
        <f>+IFERROR(AA16*(1+'1.4 Tasas Proyección'!K15),"")</f>
        <v>1547369.8449126957</v>
      </c>
      <c r="AC16" s="38">
        <f>+IFERROR(AB16*(1+'1.4 Tasas Proyección'!L15),"")</f>
        <v>1592036.6219984975</v>
      </c>
      <c r="AD16" s="38">
        <f>+IFERROR(AC16*(1+'1.4 Tasas Proyección'!M15),"")</f>
        <v>1637025.019270547</v>
      </c>
      <c r="AE16" s="38">
        <f>+IFERROR(AD16*(1+'1.4 Tasas Proyección'!N15),"")</f>
        <v>1682341.7747273103</v>
      </c>
      <c r="AF16" s="38">
        <f>+IFERROR(AE16*(1+'1.4 Tasas Proyección'!O15),"")</f>
        <v>1727993.7878806472</v>
      </c>
      <c r="AG16" s="38">
        <f>+IFERROR(AF16*(1+'1.4 Tasas Proyección'!P15),"")</f>
        <v>1773988.0985469902</v>
      </c>
      <c r="AH16" s="38">
        <f>+IFERROR(AG16*(1+'1.4 Tasas Proyección'!Q15),"")</f>
        <v>1820331.8934665888</v>
      </c>
      <c r="AI16" s="38">
        <f>+IFERROR(AH16*(1+'1.4 Tasas Proyección'!R15),"")</f>
        <v>1867032.5186702295</v>
      </c>
      <c r="AJ16" s="38">
        <f>+IFERROR(AI16*(1+'1.4 Tasas Proyección'!S15),"")</f>
        <v>1914097.4405673528</v>
      </c>
      <c r="AK16" s="38">
        <f>+IFERROR(AJ16*(1+'1.4 Tasas Proyección'!T15),"")</f>
        <v>1961534.4149421239</v>
      </c>
      <c r="AL16" s="38">
        <f>+IFERROR(AK16*(1+'1.4 Tasas Proyección'!U15),"")</f>
        <v>2009350.8427987993</v>
      </c>
      <c r="AM16" s="38">
        <f>+IFERROR(AL16*(1+'1.4 Tasas Proyección'!V15),"")</f>
        <v>2057556.3018270342</v>
      </c>
      <c r="AN16" s="38">
        <f>+IFERROR(AM16*(1+'1.4 Tasas Proyección'!W15),"")</f>
        <v>2106152.6750885048</v>
      </c>
      <c r="AO16" s="120">
        <f>+IFERROR(AN16*(1+'1.4 Tasas Proyección'!X15),"")</f>
        <v>2155173.1605609553</v>
      </c>
    </row>
    <row r="17" spans="2:41" x14ac:dyDescent="0.2">
      <c r="B17" s="65"/>
      <c r="C17" s="3" t="s">
        <v>59</v>
      </c>
      <c r="D17" s="37">
        <f>+VLOOKUP($C17,'1.1 Demanda Histórica'!$C$5:$N$38,MATCH(D$6,'1.1 Demanda Histórica'!$C$5:$N$5,0),0)</f>
        <v>1711734.3269999998</v>
      </c>
      <c r="E17" s="37">
        <f>+VLOOKUP($C17,'1.1 Demanda Histórica'!$C$5:$N$38,MATCH(E$6,'1.1 Demanda Histórica'!$C$5:$N$5,0),0)</f>
        <v>1736858.7436658847</v>
      </c>
      <c r="F17" s="40">
        <f>+VLOOKUP($C17,'1.1 Demanda Histórica'!$C$5:$N$38,MATCH(F$6,'1.1 Demanda Histórica'!$C$5:$N$5,0),0)</f>
        <v>1688898.899787552</v>
      </c>
      <c r="G17" s="37">
        <f>+VLOOKUP($C17,'1.1 Demanda Histórica'!$C$5:$N$38,MATCH(G$6,'1.1 Demanda Histórica'!$C$5:$N$5,0),0)</f>
        <v>1735241.8942223643</v>
      </c>
      <c r="H17" s="37">
        <f>+VLOOKUP($C17,'1.1 Demanda Histórica'!$C$5:$N$38,MATCH(H$6,'1.1 Demanda Histórica'!$C$5:$N$5,0),0)</f>
        <v>1853549.7514944912</v>
      </c>
      <c r="I17" s="37">
        <f>+VLOOKUP($C17,'1.1 Demanda Histórica'!$C$5:$N$38,MATCH(I$6,'1.1 Demanda Histórica'!$C$5:$N$5,0),0)</f>
        <v>1998135.0162624223</v>
      </c>
      <c r="J17" s="37">
        <f>+VLOOKUP($C17,'1.1 Demanda Histórica'!$C$5:$N$38,MATCH(J$6,'1.1 Demanda Histórica'!$C$5:$N$5,0),0)</f>
        <v>2115539.6719999998</v>
      </c>
      <c r="K17" s="37">
        <f>+VLOOKUP($C17,'1.1 Demanda Histórica'!$C$5:$N$38,MATCH(K$6,'1.1 Demanda Histórica'!$C$5:$N$5,0),0)</f>
        <v>2217052.2760000005</v>
      </c>
      <c r="L17" s="37">
        <f>+VLOOKUP($C17,'1.1 Demanda Histórica'!$C$5:$N$38,MATCH(L$6,'1.1 Demanda Histórica'!$C$5:$N$5,0),0)</f>
        <v>2267074.326567193</v>
      </c>
      <c r="M17" s="37">
        <f>+VLOOKUP($C17,'1.1 Demanda Histórica'!$C$5:$N$38,MATCH(M$6,'1.1 Demanda Histórica'!$C$5:$N$5,0),0)</f>
        <v>2241137.9461855986</v>
      </c>
      <c r="N17" s="37">
        <f>+VLOOKUP($C17,'1.1 Demanda Histórica'!$C$5:$O$38,MATCH(N$6,'1.1 Demanda Histórica'!$C$5:$O$5,0),0)</f>
        <v>2056969.9176072096</v>
      </c>
      <c r="O17" s="37">
        <f>+VLOOKUP($C17,'1.1 Demanda Histórica'!$C$5:$P$38,MATCH(O$6,'1.1 Demanda Histórica'!$C$5:$P$5,0),0)</f>
        <v>1795936.9972647943</v>
      </c>
      <c r="P17" s="37">
        <f>+VLOOKUP($C17,'1.1 Demanda Histórica'!$C$5:$Q$38,MATCH(P$6,'1.1 Demanda Histórica'!$C$5:$Q$5,0),0)</f>
        <v>1656129.5413454676</v>
      </c>
      <c r="Q17" s="37">
        <f>+VLOOKUP($C17,'1.1 Demanda Histórica'!$C$5:$R$38,MATCH(Q$6,'1.1 Demanda Histórica'!$C$5:$R$5,0),0)</f>
        <v>1584108.0455322622</v>
      </c>
      <c r="R17" s="37">
        <f>+VLOOKUP($C17,'1.1 Demanda Histórica'!$C$5:$S$38,MATCH(R$6,'1.1 Demanda Histórica'!$C$5:$S$5,0),0)</f>
        <v>1693785.8988683503</v>
      </c>
      <c r="S17" s="37">
        <f>+VLOOKUP($C17,'1.1 Demanda Histórica'!$C$5:$T$38,MATCH(S$6,'1.1 Demanda Histórica'!$C$5:$T$5,0),0)</f>
        <v>1835438.6587995971</v>
      </c>
      <c r="T17" s="37">
        <f>+VLOOKUP($C17,'1.1 Demanda Histórica'!$C$5:$U$38,MATCH(T$6,'1.1 Demanda Histórica'!$C$5:$U$5,0),0)</f>
        <v>1952883.6518424037</v>
      </c>
      <c r="U17" s="38">
        <f>+'3a) Prev. Total nivel SSPP'!U16+'2.2 Previsión Ef. Energética'!D49-'2.3Previsión Traspasos CL-&gt;CR'!D16+'2.4 Previsión Traspasos CR-&gt; CL'!D115+'2.5Previsión Gen. Residencial'!D16-'2.6 Previsión Electromovilidad'!D16</f>
        <v>2047290.6884091673</v>
      </c>
      <c r="V17" s="38">
        <f>+IFERROR(U17*(1+'1.4 Tasas Proyección'!E16),"")</f>
        <v>2155686.7281222688</v>
      </c>
      <c r="W17" s="38">
        <f>+IFERROR(V17*(1+'1.4 Tasas Proyección'!F16),"")</f>
        <v>2264867.6061499156</v>
      </c>
      <c r="X17" s="38">
        <f>+IFERROR(W17*(1+'1.4 Tasas Proyección'!G16),"")</f>
        <v>2374322.8600204824</v>
      </c>
      <c r="Y17" s="38">
        <f>+IFERROR(X17*(1+'1.4 Tasas Proyección'!H16),"")</f>
        <v>2484009.6507916646</v>
      </c>
      <c r="Z17" s="38">
        <f>+IFERROR(Y17*(1+'1.4 Tasas Proyección'!I16),"")</f>
        <v>2594026.9952785303</v>
      </c>
      <c r="AA17" s="38">
        <f>+IFERROR(Z17*(1+'1.4 Tasas Proyección'!J16),"")</f>
        <v>2704406.1944147102</v>
      </c>
      <c r="AB17" s="38">
        <f>+IFERROR(AA17*(1+'1.4 Tasas Proyección'!K16),"")</f>
        <v>2815167.359396812</v>
      </c>
      <c r="AC17" s="38">
        <f>+IFERROR(AB17*(1+'1.4 Tasas Proyección'!L16),"")</f>
        <v>2926322.5931797246</v>
      </c>
      <c r="AD17" s="38">
        <f>+IFERROR(AC17*(1+'1.4 Tasas Proyección'!M16),"")</f>
        <v>3037881.956112443</v>
      </c>
      <c r="AE17" s="38">
        <f>+IFERROR(AD17*(1+'1.4 Tasas Proyección'!N16),"")</f>
        <v>3149854.5774112213</v>
      </c>
      <c r="AF17" s="38">
        <f>+IFERROR(AE17*(1+'1.4 Tasas Proyección'!O16),"")</f>
        <v>3262249.397976385</v>
      </c>
      <c r="AG17" s="38">
        <f>+IFERROR(AF17*(1+'1.4 Tasas Proyección'!P16),"")</f>
        <v>3375075.3832581239</v>
      </c>
      <c r="AH17" s="38">
        <f>+IFERROR(AG17*(1+'1.4 Tasas Proyección'!Q16),"")</f>
        <v>3488341.6246710545</v>
      </c>
      <c r="AI17" s="38">
        <f>+IFERROR(AH17*(1+'1.4 Tasas Proyección'!R16),"")</f>
        <v>3602057.391332624</v>
      </c>
      <c r="AJ17" s="38">
        <f>+IFERROR(AI17*(1+'1.4 Tasas Proyección'!S16),"")</f>
        <v>3716232.0950891157</v>
      </c>
      <c r="AK17" s="38">
        <f>+IFERROR(AJ17*(1+'1.4 Tasas Proyección'!T16),"")</f>
        <v>3830875.5088739861</v>
      </c>
      <c r="AL17" s="38">
        <f>+IFERROR(AK17*(1+'1.4 Tasas Proyección'!U16),"")</f>
        <v>3945996.9573223898</v>
      </c>
      <c r="AM17" s="38">
        <f>+IFERROR(AL17*(1+'1.4 Tasas Proyección'!V16),"")</f>
        <v>4061608.5067328508</v>
      </c>
      <c r="AN17" s="38">
        <f>+IFERROR(AM17*(1+'1.4 Tasas Proyección'!W16),"")</f>
        <v>4177712.5295141716</v>
      </c>
      <c r="AO17" s="120">
        <f>+IFERROR(AN17*(1+'1.4 Tasas Proyección'!X16),"")</f>
        <v>4294350.8485035701</v>
      </c>
    </row>
    <row r="18" spans="2:41" x14ac:dyDescent="0.2">
      <c r="B18" s="65"/>
      <c r="C18" s="3" t="s">
        <v>60</v>
      </c>
      <c r="D18" s="37">
        <f>+VLOOKUP($C18,'1.1 Demanda Histórica'!$C$5:$N$38,MATCH(D$6,'1.1 Demanda Histórica'!$C$5:$N$5,0),0)</f>
        <v>49814.065000000002</v>
      </c>
      <c r="E18" s="37">
        <f>+VLOOKUP($C18,'1.1 Demanda Histórica'!$C$5:$N$38,MATCH(E$6,'1.1 Demanda Histórica'!$C$5:$N$5,0),0)</f>
        <v>49467.66</v>
      </c>
      <c r="F18" s="40">
        <f>+VLOOKUP($C18,'1.1 Demanda Histórica'!$C$5:$N$38,MATCH(F$6,'1.1 Demanda Histórica'!$C$5:$N$5,0),0)</f>
        <v>47677.597999999998</v>
      </c>
      <c r="G18" s="37">
        <f>+VLOOKUP($C18,'1.1 Demanda Histórica'!$C$5:$N$38,MATCH(G$6,'1.1 Demanda Histórica'!$C$5:$N$5,0),0)</f>
        <v>50631.756816808418</v>
      </c>
      <c r="H18" s="37">
        <f>+VLOOKUP($C18,'1.1 Demanda Histórica'!$C$5:$N$38,MATCH(H$6,'1.1 Demanda Histórica'!$C$5:$N$5,0),0)</f>
        <v>54981.243755885997</v>
      </c>
      <c r="I18" s="37">
        <f>+VLOOKUP($C18,'1.1 Demanda Histórica'!$C$5:$N$38,MATCH(I$6,'1.1 Demanda Histórica'!$C$5:$N$5,0),0)</f>
        <v>60003.018305064237</v>
      </c>
      <c r="J18" s="37">
        <f>+VLOOKUP($C18,'1.1 Demanda Histórica'!$C$5:$N$38,MATCH(J$6,'1.1 Demanda Histórica'!$C$5:$N$5,0),0)</f>
        <v>66764.706184481096</v>
      </c>
      <c r="K18" s="37">
        <f>+VLOOKUP($C18,'1.1 Demanda Histórica'!$C$5:$N$38,MATCH(K$6,'1.1 Demanda Histórica'!$C$5:$N$5,0),0)</f>
        <v>70675.478748492329</v>
      </c>
      <c r="L18" s="37">
        <f>+VLOOKUP($C18,'1.1 Demanda Histórica'!$C$5:$N$38,MATCH(L$6,'1.1 Demanda Histórica'!$C$5:$N$5,0),0)</f>
        <v>76126.917000000001</v>
      </c>
      <c r="M18" s="37">
        <f>+VLOOKUP($C18,'1.1 Demanda Histórica'!$C$5:$N$38,MATCH(M$6,'1.1 Demanda Histórica'!$C$5:$N$5,0),0)</f>
        <v>84897.591</v>
      </c>
      <c r="N18" s="37">
        <f>+VLOOKUP($C18,'1.1 Demanda Histórica'!$C$5:$O$38,MATCH(N$6,'1.1 Demanda Histórica'!$C$5:$O$5,0),0)</f>
        <v>88587.948509999958</v>
      </c>
      <c r="O18" s="37">
        <f>+VLOOKUP($C18,'1.1 Demanda Histórica'!$C$5:$P$38,MATCH(O$6,'1.1 Demanda Histórica'!$C$5:$P$5,0),0)</f>
        <v>87768.543477157116</v>
      </c>
      <c r="P18" s="37">
        <f>+VLOOKUP($C18,'1.1 Demanda Histórica'!$C$5:$Q$38,MATCH(P$6,'1.1 Demanda Histórica'!$C$5:$Q$5,0),0)</f>
        <v>76356.199594861551</v>
      </c>
      <c r="Q18" s="37">
        <f>+VLOOKUP($C18,'1.1 Demanda Histórica'!$C$5:$R$38,MATCH(Q$6,'1.1 Demanda Histórica'!$C$5:$R$5,0),0)</f>
        <v>74858.963887796199</v>
      </c>
      <c r="R18" s="37">
        <f>+VLOOKUP($C18,'1.1 Demanda Histórica'!$C$5:$S$38,MATCH(R$6,'1.1 Demanda Histórica'!$C$5:$S$5,0),0)</f>
        <v>75707.787538444507</v>
      </c>
      <c r="S18" s="37">
        <f>+VLOOKUP($C18,'1.1 Demanda Histórica'!$C$5:$T$38,MATCH(S$6,'1.1 Demanda Histórica'!$C$5:$T$5,0),0)</f>
        <v>67952.481023370157</v>
      </c>
      <c r="T18" s="37">
        <f>+VLOOKUP($C18,'1.1 Demanda Histórica'!$C$5:$U$38,MATCH(T$6,'1.1 Demanda Histórica'!$C$5:$U$5,0),0)</f>
        <v>76161.89367374171</v>
      </c>
      <c r="U18" s="38">
        <f>+'3a) Prev. Total nivel SSPP'!U17+'2.2 Previsión Ef. Energética'!D50-'2.3Previsión Traspasos CL-&gt;CR'!D17+'2.4 Previsión Traspasos CR-&gt; CL'!D116+'2.5Previsión Gen. Residencial'!D17-'2.6 Previsión Electromovilidad'!D17</f>
        <v>86139.060609473614</v>
      </c>
      <c r="V18" s="38">
        <f>+IFERROR(U18*(1+'1.4 Tasas Proyección'!E17),"")</f>
        <v>87755.929318397641</v>
      </c>
      <c r="W18" s="38">
        <f>+IFERROR(V18*(1+'1.4 Tasas Proyección'!F17),"")</f>
        <v>89372.734618161747</v>
      </c>
      <c r="X18" s="38">
        <f>+IFERROR(W18*(1+'1.4 Tasas Proyección'!G17),"")</f>
        <v>90990.553633080941</v>
      </c>
      <c r="Y18" s="38">
        <f>+IFERROR(X18*(1+'1.4 Tasas Proyección'!H17),"")</f>
        <v>91775.098790494478</v>
      </c>
      <c r="Z18" s="38">
        <f>+IFERROR(Y18*(1+'1.4 Tasas Proyección'!I17),"")</f>
        <v>94702.637785824118</v>
      </c>
      <c r="AA18" s="38">
        <f>+IFERROR(Z18*(1+'1.4 Tasas Proyección'!J17),"")</f>
        <v>95913.957023541661</v>
      </c>
      <c r="AB18" s="38">
        <f>+IFERROR(AA18*(1+'1.4 Tasas Proyección'!K17),"")</f>
        <v>97838.931730461161</v>
      </c>
      <c r="AC18" s="38">
        <f>+IFERROR(AB18*(1+'1.4 Tasas Proyección'!L17),"")</f>
        <v>99075.593847056603</v>
      </c>
      <c r="AD18" s="38">
        <f>+IFERROR(AC18*(1+'1.4 Tasas Proyección'!M17),"")</f>
        <v>100691.38543166559</v>
      </c>
      <c r="AE18" s="38">
        <f>+IFERROR(AD18*(1+'1.4 Tasas Proyección'!N17),"")</f>
        <v>102308.19073142973</v>
      </c>
      <c r="AF18" s="38">
        <f>+IFERROR(AE18*(1+'1.4 Tasas Proyección'!O17),"")</f>
        <v>103926.00974634895</v>
      </c>
      <c r="AG18" s="38">
        <f>+IFERROR(AF18*(1+'1.4 Tasas Proyección'!P17),"")</f>
        <v>105642.15913131447</v>
      </c>
      <c r="AH18" s="38">
        <f>+IFERROR(AG18*(1+'1.4 Tasas Proyección'!Q17),"")</f>
        <v>107331.95192224697</v>
      </c>
      <c r="AI18" s="38">
        <f>+IFERROR(AH18*(1+'1.4 Tasas Proyección'!R17),"")</f>
        <v>109717.76015676677</v>
      </c>
      <c r="AJ18" s="38">
        <f>+IFERROR(AI18*(1+'1.4 Tasas Proyección'!S17),"")</f>
        <v>112157.63685389048</v>
      </c>
      <c r="AK18" s="38">
        <f>+IFERROR(AJ18*(1+'1.4 Tasas Proyección'!T17),"")</f>
        <v>114609.77841041256</v>
      </c>
      <c r="AL18" s="38">
        <f>+IFERROR(AK18*(1+'1.4 Tasas Proyección'!U17),"")</f>
        <v>117114.64918243827</v>
      </c>
      <c r="AM18" s="38">
        <f>+IFERROR(AL18*(1+'1.4 Tasas Proyección'!V17),"")</f>
        <v>117916.36631409127</v>
      </c>
      <c r="AN18" s="38">
        <f>+IFERROR(AM18*(1+'1.4 Tasas Proyección'!W17),"")</f>
        <v>118899.4635717364</v>
      </c>
      <c r="AO18" s="120">
        <f>+IFERROR(AN18*(1+'1.4 Tasas Proyección'!X17),"")</f>
        <v>119891.04349121269</v>
      </c>
    </row>
    <row r="19" spans="2:41" x14ac:dyDescent="0.2">
      <c r="B19" s="65"/>
      <c r="C19" s="3" t="s">
        <v>61</v>
      </c>
      <c r="D19" s="37">
        <f>+VLOOKUP($C19,'1.1 Demanda Histórica'!$C$5:$N$38,MATCH(D$6,'1.1 Demanda Histórica'!$C$5:$N$5,0),0)</f>
        <v>44696.973000000005</v>
      </c>
      <c r="E19" s="37">
        <f>+VLOOKUP($C19,'1.1 Demanda Histórica'!$C$5:$N$38,MATCH(E$6,'1.1 Demanda Histórica'!$C$5:$N$5,0),0)</f>
        <v>47030.882000000005</v>
      </c>
      <c r="F19" s="40">
        <f>+VLOOKUP($C19,'1.1 Demanda Histórica'!$C$5:$N$38,MATCH(F$6,'1.1 Demanda Histórica'!$C$5:$N$5,0),0)</f>
        <v>40727.722000000002</v>
      </c>
      <c r="G19" s="37">
        <f>+VLOOKUP($C19,'1.1 Demanda Histórica'!$C$5:$N$38,MATCH(G$6,'1.1 Demanda Histórica'!$C$5:$N$5,0),0)</f>
        <v>44014.590000000004</v>
      </c>
      <c r="H19" s="37">
        <f>+VLOOKUP($C19,'1.1 Demanda Histórica'!$C$5:$N$38,MATCH(H$6,'1.1 Demanda Histórica'!$C$5:$N$5,0),0)</f>
        <v>45843.72</v>
      </c>
      <c r="I19" s="37">
        <f>+VLOOKUP($C19,'1.1 Demanda Histórica'!$C$5:$N$38,MATCH(I$6,'1.1 Demanda Histórica'!$C$5:$N$5,0),0)</f>
        <v>46962.770000000004</v>
      </c>
      <c r="J19" s="37">
        <f>+VLOOKUP($C19,'1.1 Demanda Histórica'!$C$5:$N$38,MATCH(J$6,'1.1 Demanda Histórica'!$C$5:$N$5,0),0)</f>
        <v>54878.116762825397</v>
      </c>
      <c r="K19" s="37">
        <f>+VLOOKUP($C19,'1.1 Demanda Histórica'!$C$5:$N$38,MATCH(K$6,'1.1 Demanda Histórica'!$C$5:$N$5,0),0)</f>
        <v>57557.500553843267</v>
      </c>
      <c r="L19" s="37">
        <f>+VLOOKUP($C19,'1.1 Demanda Histórica'!$C$5:$N$38,MATCH(L$6,'1.1 Demanda Histórica'!$C$5:$N$5,0),0)</f>
        <v>58409.411799561894</v>
      </c>
      <c r="M19" s="37">
        <f>+VLOOKUP($C19,'1.1 Demanda Histórica'!$C$5:$N$38,MATCH(M$6,'1.1 Demanda Histórica'!$C$5:$N$5,0),0)</f>
        <v>59754.276067108694</v>
      </c>
      <c r="N19" s="37">
        <f>+VLOOKUP($C19,'1.1 Demanda Histórica'!$C$5:$O$38,MATCH(N$6,'1.1 Demanda Histórica'!$C$5:$O$5,0),0)</f>
        <v>53052.079342026438</v>
      </c>
      <c r="O19" s="37">
        <f>+VLOOKUP($C19,'1.1 Demanda Histórica'!$C$5:$P$38,MATCH(O$6,'1.1 Demanda Histórica'!$C$5:$P$5,0),0)</f>
        <v>54083.411527041666</v>
      </c>
      <c r="P19" s="37">
        <f>+VLOOKUP($C19,'1.1 Demanda Histórica'!$C$5:$Q$38,MATCH(P$6,'1.1 Demanda Histórica'!$C$5:$Q$5,0),0)</f>
        <v>58356.616951251992</v>
      </c>
      <c r="Q19" s="37">
        <f>+VLOOKUP($C19,'1.1 Demanda Histórica'!$C$5:$R$38,MATCH(Q$6,'1.1 Demanda Histórica'!$C$5:$R$5,0),0)</f>
        <v>55833.747925205651</v>
      </c>
      <c r="R19" s="37">
        <f>+VLOOKUP($C19,'1.1 Demanda Histórica'!$C$5:$S$38,MATCH(R$6,'1.1 Demanda Histórica'!$C$5:$S$5,0),0)</f>
        <v>55963.376193389558</v>
      </c>
      <c r="S19" s="37">
        <f>+VLOOKUP($C19,'1.1 Demanda Histórica'!$C$5:$T$38,MATCH(S$6,'1.1 Demanda Histórica'!$C$5:$T$5,0),0)</f>
        <v>53264.3388261816</v>
      </c>
      <c r="T19" s="37">
        <f>+VLOOKUP($C19,'1.1 Demanda Histórica'!$C$5:$U$38,MATCH(T$6,'1.1 Demanda Histórica'!$C$5:$U$5,0),0)</f>
        <v>51027.751750974305</v>
      </c>
      <c r="U19" s="38">
        <f>+'3a) Prev. Total nivel SSPP'!U18+'2.2 Previsión Ef. Energética'!D51-'2.3Previsión Traspasos CL-&gt;CR'!D18+'2.4 Previsión Traspasos CR-&gt; CL'!D117+'2.5Previsión Gen. Residencial'!D18-'2.6 Previsión Electromovilidad'!D18</f>
        <v>53470.608342598316</v>
      </c>
      <c r="V19" s="38">
        <f>+IFERROR(U19*(1+'1.4 Tasas Proyección'!E18),"")</f>
        <v>54407.341088537629</v>
      </c>
      <c r="W19" s="38">
        <f>+IFERROR(V19*(1+'1.4 Tasas Proyección'!F18),"")</f>
        <v>54418.721492297307</v>
      </c>
      <c r="X19" s="38">
        <f>+IFERROR(W19*(1+'1.4 Tasas Proyección'!G18),"")</f>
        <v>54418.859753279758</v>
      </c>
      <c r="Y19" s="38">
        <f>+IFERROR(X19*(1+'1.4 Tasas Proyección'!H18),"")</f>
        <v>54418.861433017984</v>
      </c>
      <c r="Z19" s="38">
        <f>+IFERROR(Y19*(1+'1.4 Tasas Proyección'!I18),"")</f>
        <v>54418.86145342519</v>
      </c>
      <c r="AA19" s="38">
        <f>+IFERROR(Z19*(1+'1.4 Tasas Proyección'!J18),"")</f>
        <v>54418.861453673104</v>
      </c>
      <c r="AB19" s="38">
        <f>+IFERROR(AA19*(1+'1.4 Tasas Proyección'!K18),"")</f>
        <v>54418.861453676138</v>
      </c>
      <c r="AC19" s="38">
        <f>+IFERROR(AB19*(1+'1.4 Tasas Proyección'!L18),"")</f>
        <v>54418.861453676138</v>
      </c>
      <c r="AD19" s="38">
        <f>+IFERROR(AC19*(1+'1.4 Tasas Proyección'!M18),"")</f>
        <v>54418.861453676138</v>
      </c>
      <c r="AE19" s="38">
        <f>+IFERROR(AD19*(1+'1.4 Tasas Proyección'!N18),"")</f>
        <v>54418.861453676138</v>
      </c>
      <c r="AF19" s="38">
        <f>+IFERROR(AE19*(1+'1.4 Tasas Proyección'!O18),"")</f>
        <v>54418.861453676138</v>
      </c>
      <c r="AG19" s="38">
        <f>+IFERROR(AF19*(1+'1.4 Tasas Proyección'!P18),"")</f>
        <v>54418.861453676138</v>
      </c>
      <c r="AH19" s="38">
        <f>+IFERROR(AG19*(1+'1.4 Tasas Proyección'!Q18),"")</f>
        <v>54418.861453676138</v>
      </c>
      <c r="AI19" s="38">
        <f>+IFERROR(AH19*(1+'1.4 Tasas Proyección'!R18),"")</f>
        <v>54418.861453676138</v>
      </c>
      <c r="AJ19" s="38">
        <f>+IFERROR(AI19*(1+'1.4 Tasas Proyección'!S18),"")</f>
        <v>54418.861453676138</v>
      </c>
      <c r="AK19" s="38">
        <f>+IFERROR(AJ19*(1+'1.4 Tasas Proyección'!T18),"")</f>
        <v>54418.861453676138</v>
      </c>
      <c r="AL19" s="38">
        <f>+IFERROR(AK19*(1+'1.4 Tasas Proyección'!U18),"")</f>
        <v>54418.861453676138</v>
      </c>
      <c r="AM19" s="38">
        <f>+IFERROR(AL19*(1+'1.4 Tasas Proyección'!V18),"")</f>
        <v>54418.861453676138</v>
      </c>
      <c r="AN19" s="38">
        <f>+IFERROR(AM19*(1+'1.4 Tasas Proyección'!W18),"")</f>
        <v>54418.861453676138</v>
      </c>
      <c r="AO19" s="120">
        <f>+IFERROR(AN19*(1+'1.4 Tasas Proyección'!X18),"")</f>
        <v>54418.861453676138</v>
      </c>
    </row>
    <row r="20" spans="2:41" x14ac:dyDescent="0.2">
      <c r="B20" s="65"/>
      <c r="C20" s="3" t="s">
        <v>62</v>
      </c>
      <c r="D20" s="37">
        <f>+VLOOKUP($C20,'1.1 Demanda Histórica'!$C$5:$N$38,MATCH(D$6,'1.1 Demanda Histórica'!$C$5:$N$5,0),0)</f>
        <v>87081.957911039965</v>
      </c>
      <c r="E20" s="37">
        <f>+VLOOKUP($C20,'1.1 Demanda Histórica'!$C$5:$N$38,MATCH(E$6,'1.1 Demanda Histórica'!$C$5:$N$5,0),0)</f>
        <v>96189.456272195006</v>
      </c>
      <c r="F20" s="40">
        <f>+VLOOKUP($C20,'1.1 Demanda Histórica'!$C$5:$N$38,MATCH(F$6,'1.1 Demanda Histórica'!$C$5:$N$5,0),0)</f>
        <v>93190.470457515024</v>
      </c>
      <c r="G20" s="37">
        <f>+VLOOKUP($C20,'1.1 Demanda Histórica'!$C$5:$N$38,MATCH(G$6,'1.1 Demanda Histórica'!$C$5:$N$5,0),0)</f>
        <v>102670.20196614499</v>
      </c>
      <c r="H20" s="37">
        <f>+VLOOKUP($C20,'1.1 Demanda Histórica'!$C$5:$N$38,MATCH(H$6,'1.1 Demanda Histórica'!$C$5:$N$5,0),0)</f>
        <v>100505.61579040496</v>
      </c>
      <c r="I20" s="37">
        <f>+VLOOKUP($C20,'1.1 Demanda Histórica'!$C$5:$N$38,MATCH(I$6,'1.1 Demanda Histórica'!$C$5:$N$5,0),0)</f>
        <v>103912.86982520456</v>
      </c>
      <c r="J20" s="37">
        <f>+VLOOKUP($C20,'1.1 Demanda Histórica'!$C$5:$N$38,MATCH(J$6,'1.1 Demanda Histórica'!$C$5:$N$5,0),0)</f>
        <v>112701.16563299995</v>
      </c>
      <c r="K20" s="37">
        <f>+VLOOKUP($C20,'1.1 Demanda Histórica'!$C$5:$N$38,MATCH(K$6,'1.1 Demanda Histórica'!$C$5:$N$5,0),0)</f>
        <v>114881.42808443999</v>
      </c>
      <c r="L20" s="37">
        <f>+VLOOKUP($C20,'1.1 Demanda Histórica'!$C$5:$N$38,MATCH(L$6,'1.1 Demanda Histórica'!$C$5:$N$5,0),0)</f>
        <v>117250.48725144</v>
      </c>
      <c r="M20" s="37">
        <f>+VLOOKUP($C20,'1.1 Demanda Histórica'!$C$5:$N$38,MATCH(M$6,'1.1 Demanda Histórica'!$C$5:$N$5,0),0)</f>
        <v>121163.18023230341</v>
      </c>
      <c r="N20" s="37">
        <f>+VLOOKUP($C20,'1.1 Demanda Histórica'!$C$5:$O$38,MATCH(N$6,'1.1 Demanda Histórica'!$C$5:$O$5,0),0)</f>
        <v>109468.41114169871</v>
      </c>
      <c r="O20" s="37">
        <f>+VLOOKUP($C20,'1.1 Demanda Histórica'!$C$5:$P$38,MATCH(O$6,'1.1 Demanda Histórica'!$C$5:$P$5,0),0)</f>
        <v>83196.395059392991</v>
      </c>
      <c r="P20" s="37">
        <f>+VLOOKUP($C20,'1.1 Demanda Histórica'!$C$5:$Q$38,MATCH(P$6,'1.1 Demanda Histórica'!$C$5:$Q$5,0),0)</f>
        <v>83398.301273088</v>
      </c>
      <c r="Q20" s="37">
        <f>+VLOOKUP($C20,'1.1 Demanda Histórica'!$C$5:$R$38,MATCH(Q$6,'1.1 Demanda Histórica'!$C$5:$R$5,0),0)</f>
        <v>88648.501454129364</v>
      </c>
      <c r="R20" s="37">
        <f>+VLOOKUP($C20,'1.1 Demanda Histórica'!$C$5:$S$38,MATCH(R$6,'1.1 Demanda Histórica'!$C$5:$S$5,0),0)</f>
        <v>86400.773306923438</v>
      </c>
      <c r="S20" s="37">
        <f>+VLOOKUP($C20,'1.1 Demanda Histórica'!$C$5:$T$38,MATCH(S$6,'1.1 Demanda Histórica'!$C$5:$T$5,0),0)</f>
        <v>89740.280702613949</v>
      </c>
      <c r="T20" s="37">
        <f>+VLOOKUP($C20,'1.1 Demanda Histórica'!$C$5:$U$38,MATCH(T$6,'1.1 Demanda Histórica'!$C$5:$U$5,0),0)</f>
        <v>88324.313305897274</v>
      </c>
      <c r="U20" s="38">
        <f>+'3a) Prev. Total nivel SSPP'!U19+'2.2 Previsión Ef. Energética'!D52-'2.3Previsión Traspasos CL-&gt;CR'!D19+'2.4 Previsión Traspasos CR-&gt; CL'!D118+'2.5Previsión Gen. Residencial'!D19-'2.6 Previsión Electromovilidad'!D19</f>
        <v>89119.164039926764</v>
      </c>
      <c r="V20" s="38">
        <f>+IFERROR(U20*(1+'1.4 Tasas Proyección'!E19),"")</f>
        <v>90027.530627589629</v>
      </c>
      <c r="W20" s="38">
        <f>+IFERROR(V20*(1+'1.4 Tasas Proyección'!F19),"")</f>
        <v>92100.858384775216</v>
      </c>
      <c r="X20" s="38">
        <f>+IFERROR(W20*(1+'1.4 Tasas Proyección'!G19),"")</f>
        <v>93888.31655610053</v>
      </c>
      <c r="Y20" s="38">
        <f>+IFERROR(X20*(1+'1.4 Tasas Proyección'!H19),"")</f>
        <v>95788.709191791626</v>
      </c>
      <c r="Z20" s="38">
        <f>+IFERROR(Y20*(1+'1.4 Tasas Proyección'!I19),"")</f>
        <v>97644.486408296929</v>
      </c>
      <c r="AA20" s="38">
        <f>+IFERROR(Z20*(1+'1.4 Tasas Proyección'!J19),"")</f>
        <v>99517.889206511943</v>
      </c>
      <c r="AB20" s="38">
        <f>+IFERROR(AA20*(1+'1.4 Tasas Proyección'!K19),"")</f>
        <v>101384.32891581579</v>
      </c>
      <c r="AC20" s="38">
        <f>+IFERROR(AB20*(1+'1.4 Tasas Proyección'!L19),"")</f>
        <v>103253.51943402813</v>
      </c>
      <c r="AD20" s="38">
        <f>+IFERROR(AC20*(1+'1.4 Tasas Proyección'!M19),"")</f>
        <v>105121.6232291284</v>
      </c>
      <c r="AE20" s="38">
        <f>+IFERROR(AD20*(1+'1.4 Tasas Proyección'!N19),"")</f>
        <v>106990.15634053592</v>
      </c>
      <c r="AF20" s="38">
        <f>+IFERROR(AE20*(1+'1.4 Tasas Proyección'!O19),"")</f>
        <v>108858.5198480308</v>
      </c>
      <c r="AG20" s="38">
        <f>+IFERROR(AF20*(1+'1.4 Tasas Proyección'!P19),"")</f>
        <v>110726.95035854109</v>
      </c>
      <c r="AH20" s="38">
        <f>+IFERROR(AG20*(1+'1.4 Tasas Proyección'!Q19),"")</f>
        <v>112595.35439911927</v>
      </c>
      <c r="AI20" s="38">
        <f>+IFERROR(AH20*(1+'1.4 Tasas Proyección'!R19),"")</f>
        <v>114463.76889679838</v>
      </c>
      <c r="AJ20" s="38">
        <f>+IFERROR(AI20*(1+'1.4 Tasas Proyección'!S19),"")</f>
        <v>116332.17926333901</v>
      </c>
      <c r="AK20" s="38">
        <f>+IFERROR(AJ20*(1+'1.4 Tasas Proyección'!T19),"")</f>
        <v>118200.59126190977</v>
      </c>
      <c r="AL20" s="38">
        <f>+IFERROR(AK20*(1+'1.4 Tasas Proyección'!U19),"")</f>
        <v>120069.0026157376</v>
      </c>
      <c r="AM20" s="38">
        <f>+IFERROR(AL20*(1+'1.4 Tasas Proyección'!V19),"")</f>
        <v>121937.41422427502</v>
      </c>
      <c r="AN20" s="38">
        <f>+IFERROR(AM20*(1+'1.4 Tasas Proyección'!W19),"")</f>
        <v>123805.82573218792</v>
      </c>
      <c r="AO20" s="120">
        <f>+IFERROR(AN20*(1+'1.4 Tasas Proyección'!X19),"")</f>
        <v>125674.2372798529</v>
      </c>
    </row>
    <row r="21" spans="2:41" x14ac:dyDescent="0.2">
      <c r="B21" s="65"/>
      <c r="C21" s="3" t="s">
        <v>63</v>
      </c>
      <c r="D21" s="37">
        <f>+VLOOKUP($C21,'1.1 Demanda Histórica'!$C$5:$N$38,MATCH(D$6,'1.1 Demanda Histórica'!$C$5:$N$5,0),0)</f>
        <v>70886.760999999999</v>
      </c>
      <c r="E21" s="37">
        <f>+VLOOKUP($C21,'1.1 Demanda Histórica'!$C$5:$N$38,MATCH(E$6,'1.1 Demanda Histórica'!$C$5:$N$5,0),0)</f>
        <v>84839.662893294313</v>
      </c>
      <c r="F21" s="40">
        <f>+VLOOKUP($C21,'1.1 Demanda Histórica'!$C$5:$N$38,MATCH(F$6,'1.1 Demanda Histórica'!$C$5:$N$5,0),0)</f>
        <v>86130.35100000001</v>
      </c>
      <c r="G21" s="37">
        <f>+VLOOKUP($C21,'1.1 Demanda Histórica'!$C$5:$N$38,MATCH(G$6,'1.1 Demanda Histórica'!$C$5:$N$5,0),0)</f>
        <v>94637.868000000017</v>
      </c>
      <c r="H21" s="37">
        <f>+VLOOKUP($C21,'1.1 Demanda Histórica'!$C$5:$N$38,MATCH(H$6,'1.1 Demanda Histórica'!$C$5:$N$5,0),0)</f>
        <v>103290.00400000002</v>
      </c>
      <c r="I21" s="37">
        <f>+VLOOKUP($C21,'1.1 Demanda Histórica'!$C$5:$N$38,MATCH(I$6,'1.1 Demanda Histórica'!$C$5:$N$5,0),0)</f>
        <v>107248.95856025</v>
      </c>
      <c r="J21" s="37">
        <f>+VLOOKUP($C21,'1.1 Demanda Histórica'!$C$5:$N$38,MATCH(J$6,'1.1 Demanda Histórica'!$C$5:$N$5,0),0)</f>
        <v>114371.70572681451</v>
      </c>
      <c r="K21" s="37">
        <f>+VLOOKUP($C21,'1.1 Demanda Histórica'!$C$5:$N$38,MATCH(K$6,'1.1 Demanda Histórica'!$C$5:$N$5,0),0)</f>
        <v>125367.20507670546</v>
      </c>
      <c r="L21" s="37">
        <f>+VLOOKUP($C21,'1.1 Demanda Histórica'!$C$5:$N$38,MATCH(L$6,'1.1 Demanda Histórica'!$C$5:$N$5,0),0)</f>
        <v>128669</v>
      </c>
      <c r="M21" s="37">
        <f>+VLOOKUP($C21,'1.1 Demanda Histórica'!$C$5:$N$38,MATCH(M$6,'1.1 Demanda Histórica'!$C$5:$N$5,0),0)</f>
        <v>139355</v>
      </c>
      <c r="N21" s="37">
        <f>+VLOOKUP($C21,'1.1 Demanda Histórica'!$C$5:$O$38,MATCH(N$6,'1.1 Demanda Histórica'!$C$5:$O$5,0),0)</f>
        <v>131788.04200142415</v>
      </c>
      <c r="O21" s="37">
        <f>+VLOOKUP($C21,'1.1 Demanda Histórica'!$C$5:$P$38,MATCH(O$6,'1.1 Demanda Histórica'!$C$5:$P$5,0),0)</f>
        <v>134546.78566080157</v>
      </c>
      <c r="P21" s="37">
        <f>+VLOOKUP($C21,'1.1 Demanda Histórica'!$C$5:$Q$38,MATCH(P$6,'1.1 Demanda Histórica'!$C$5:$Q$5,0),0)</f>
        <v>132307.63881123409</v>
      </c>
      <c r="Q21" s="37">
        <f>+VLOOKUP($C21,'1.1 Demanda Histórica'!$C$5:$R$38,MATCH(Q$6,'1.1 Demanda Histórica'!$C$5:$R$5,0),0)</f>
        <v>132624.86899803151</v>
      </c>
      <c r="R21" s="37">
        <f>+VLOOKUP($C21,'1.1 Demanda Histórica'!$C$5:$S$38,MATCH(R$6,'1.1 Demanda Histórica'!$C$5:$S$5,0),0)</f>
        <v>141003.98014618515</v>
      </c>
      <c r="S21" s="37">
        <f>+VLOOKUP($C21,'1.1 Demanda Histórica'!$C$5:$T$38,MATCH(S$6,'1.1 Demanda Histórica'!$C$5:$T$5,0),0)</f>
        <v>152389.27388849473</v>
      </c>
      <c r="T21" s="37">
        <f>+VLOOKUP($C21,'1.1 Demanda Histórica'!$C$5:$U$38,MATCH(T$6,'1.1 Demanda Histórica'!$C$5:$U$5,0),0)</f>
        <v>146276.35400038358</v>
      </c>
      <c r="U21" s="38">
        <f>+'3a) Prev. Total nivel SSPP'!U20+'2.2 Previsión Ef. Energética'!D53-'2.3Previsión Traspasos CL-&gt;CR'!D20+'2.4 Previsión Traspasos CR-&gt; CL'!D119+'2.5Previsión Gen. Residencial'!D20-'2.6 Previsión Electromovilidad'!D20</f>
        <v>158461.99717558542</v>
      </c>
      <c r="V21" s="38">
        <f>+IFERROR(U21*(1+'1.4 Tasas Proyección'!E20),"")</f>
        <v>162892.13029107318</v>
      </c>
      <c r="W21" s="38">
        <f>+IFERROR(V21*(1+'1.4 Tasas Proyección'!F20),"")</f>
        <v>166732.56747158288</v>
      </c>
      <c r="X21" s="38">
        <f>+IFERROR(W21*(1+'1.4 Tasas Proyección'!G20),"")</f>
        <v>170368.39166065367</v>
      </c>
      <c r="Y21" s="38">
        <f>+IFERROR(X21*(1+'1.4 Tasas Proyección'!H20),"")</f>
        <v>173966.77077712261</v>
      </c>
      <c r="Z21" s="38">
        <f>+IFERROR(Y21*(1+'1.4 Tasas Proyección'!I20),"")</f>
        <v>177604.42264812757</v>
      </c>
      <c r="AA21" s="38">
        <f>+IFERROR(Z21*(1+'1.4 Tasas Proyección'!J20),"")</f>
        <v>181305.87605412101</v>
      </c>
      <c r="AB21" s="38">
        <f>+IFERROR(AA21*(1+'1.4 Tasas Proyección'!K20),"")</f>
        <v>185080.9608028259</v>
      </c>
      <c r="AC21" s="38">
        <f>+IFERROR(AB21*(1+'1.4 Tasas Proyección'!L20),"")</f>
        <v>188933.92158960839</v>
      </c>
      <c r="AD21" s="38">
        <f>+IFERROR(AC21*(1+'1.4 Tasas Proyección'!M20),"")</f>
        <v>192867.33324402021</v>
      </c>
      <c r="AE21" s="38">
        <f>+IFERROR(AD21*(1+'1.4 Tasas Proyección'!N20),"")</f>
        <v>196883.19028280867</v>
      </c>
      <c r="AF21" s="38">
        <f>+IFERROR(AE21*(1+'1.4 Tasas Proyección'!O20),"")</f>
        <v>200983.32849020083</v>
      </c>
      <c r="AG21" s="38">
        <f>+IFERROR(AF21*(1+'1.4 Tasas Proyección'!P20),"")</f>
        <v>205169.55223104238</v>
      </c>
      <c r="AH21" s="38">
        <f>+IFERROR(AG21*(1+'1.4 Tasas Proyección'!Q20),"")</f>
        <v>209443.680503916</v>
      </c>
      <c r="AI21" s="38">
        <f>+IFERROR(AH21*(1+'1.4 Tasas Proyección'!R20),"")</f>
        <v>213807.56490545592</v>
      </c>
      <c r="AJ21" s="38">
        <f>+IFERROR(AI21*(1+'1.4 Tasas Proyección'!S20),"")</f>
        <v>218263.08481309126</v>
      </c>
      <c r="AK21" s="38">
        <f>+IFERROR(AJ21*(1+'1.4 Tasas Proyección'!T20),"")</f>
        <v>222812.1915569797</v>
      </c>
      <c r="AL21" s="38">
        <f>+IFERROR(AK21*(1+'1.4 Tasas Proyección'!U20),"")</f>
        <v>227456.74694839169</v>
      </c>
      <c r="AM21" s="38">
        <f>+IFERROR(AL21*(1+'1.4 Tasas Proyección'!V20),"")</f>
        <v>232199.16022116912</v>
      </c>
      <c r="AN21" s="38">
        <f>+IFERROR(AM21*(1+'1.4 Tasas Proyección'!W20),"")</f>
        <v>237039.90510132108</v>
      </c>
      <c r="AO21" s="120">
        <f>+IFERROR(AN21*(1+'1.4 Tasas Proyección'!X20),"")</f>
        <v>241987.3321443524</v>
      </c>
    </row>
    <row r="22" spans="2:41" x14ac:dyDescent="0.2">
      <c r="B22" s="65"/>
      <c r="C22" s="3" t="s">
        <v>64</v>
      </c>
      <c r="D22" s="37">
        <f>+VLOOKUP($C22,'1.1 Demanda Histórica'!$C$5:$N$38,MATCH(D$6,'1.1 Demanda Histórica'!$C$5:$N$5,0),0)</f>
        <v>48788.770999999993</v>
      </c>
      <c r="E22" s="37">
        <f>+VLOOKUP($C22,'1.1 Demanda Histórica'!$C$5:$N$38,MATCH(E$6,'1.1 Demanda Histórica'!$C$5:$N$5,0),0)</f>
        <v>56077.200703910843</v>
      </c>
      <c r="F22" s="40">
        <f>+VLOOKUP($C22,'1.1 Demanda Histórica'!$C$5:$N$38,MATCH(F$6,'1.1 Demanda Histórica'!$C$5:$N$5,0),0)</f>
        <v>56118.208999999995</v>
      </c>
      <c r="G22" s="37">
        <f>+VLOOKUP($C22,'1.1 Demanda Histórica'!$C$5:$N$38,MATCH(G$6,'1.1 Demanda Histórica'!$C$5:$N$5,0),0)</f>
        <v>59353.225000000006</v>
      </c>
      <c r="H22" s="37">
        <f>+VLOOKUP($C22,'1.1 Demanda Histórica'!$C$5:$N$38,MATCH(H$6,'1.1 Demanda Histórica'!$C$5:$N$5,0),0)</f>
        <v>65785.976999999999</v>
      </c>
      <c r="I22" s="37">
        <f>+VLOOKUP($C22,'1.1 Demanda Histórica'!$C$5:$N$38,MATCH(I$6,'1.1 Demanda Histórica'!$C$5:$N$5,0),0)</f>
        <v>68829.39</v>
      </c>
      <c r="J22" s="37">
        <f>+VLOOKUP($C22,'1.1 Demanda Histórica'!$C$5:$N$38,MATCH(J$6,'1.1 Demanda Histórica'!$C$5:$N$5,0),0)</f>
        <v>80136.030980682975</v>
      </c>
      <c r="K22" s="37">
        <f>+VLOOKUP($C22,'1.1 Demanda Histórica'!$C$5:$N$38,MATCH(K$6,'1.1 Demanda Histórica'!$C$5:$N$5,0),0)</f>
        <v>91502.396520591923</v>
      </c>
      <c r="L22" s="37">
        <f>+VLOOKUP($C22,'1.1 Demanda Histórica'!$C$5:$N$38,MATCH(L$6,'1.1 Demanda Histórica'!$C$5:$N$5,0),0)</f>
        <v>96656</v>
      </c>
      <c r="M22" s="37">
        <f>+VLOOKUP($C22,'1.1 Demanda Histórica'!$C$5:$N$38,MATCH(M$6,'1.1 Demanda Histórica'!$C$5:$N$5,0),0)</f>
        <v>104130</v>
      </c>
      <c r="N22" s="37">
        <f>+VLOOKUP($C22,'1.1 Demanda Histórica'!$C$5:$O$38,MATCH(N$6,'1.1 Demanda Histórica'!$C$5:$O$5,0),0)</f>
        <v>103753.55624309002</v>
      </c>
      <c r="O22" s="37">
        <f>+VLOOKUP($C22,'1.1 Demanda Histórica'!$C$5:$P$38,MATCH(O$6,'1.1 Demanda Histórica'!$C$5:$P$5,0),0)</f>
        <v>190185.73347086326</v>
      </c>
      <c r="P22" s="37">
        <f>+VLOOKUP($C22,'1.1 Demanda Histórica'!$C$5:$Q$38,MATCH(P$6,'1.1 Demanda Histórica'!$C$5:$Q$5,0),0)</f>
        <v>98195.173504233302</v>
      </c>
      <c r="Q22" s="37">
        <f>+VLOOKUP($C22,'1.1 Demanda Histórica'!$C$5:$R$38,MATCH(Q$6,'1.1 Demanda Histórica'!$C$5:$R$5,0),0)</f>
        <v>111793.94506752634</v>
      </c>
      <c r="R22" s="37">
        <f>+VLOOKUP($C22,'1.1 Demanda Histórica'!$C$5:$S$38,MATCH(R$6,'1.1 Demanda Histórica'!$C$5:$S$5,0),0)</f>
        <v>117459.40398708795</v>
      </c>
      <c r="S22" s="37">
        <f>+VLOOKUP($C22,'1.1 Demanda Histórica'!$C$5:$T$38,MATCH(S$6,'1.1 Demanda Histórica'!$C$5:$T$5,0),0)</f>
        <v>129541.17614367581</v>
      </c>
      <c r="T22" s="37">
        <f>+VLOOKUP($C22,'1.1 Demanda Histórica'!$C$5:$U$38,MATCH(T$6,'1.1 Demanda Histórica'!$C$5:$U$5,0),0)</f>
        <v>130472.78456650357</v>
      </c>
      <c r="U22" s="38">
        <f>+'3a) Prev. Total nivel SSPP'!U21+'2.2 Previsión Ef. Energética'!D54-'2.3Previsión Traspasos CL-&gt;CR'!D21+'2.4 Previsión Traspasos CR-&gt; CL'!D120+'2.5Previsión Gen. Residencial'!D21-'2.6 Previsión Electromovilidad'!D21</f>
        <v>132820.96970128332</v>
      </c>
      <c r="V22" s="38">
        <f>+IFERROR(U22*(1+'1.4 Tasas Proyección'!E21),"")</f>
        <v>137277.53548148219</v>
      </c>
      <c r="W22" s="38">
        <f>+IFERROR(V22*(1+'1.4 Tasas Proyección'!F21),"")</f>
        <v>140827.7736985177</v>
      </c>
      <c r="X22" s="38">
        <f>+IFERROR(W22*(1+'1.4 Tasas Proyección'!G21),"")</f>
        <v>144500.23778165609</v>
      </c>
      <c r="Y22" s="38">
        <f>+IFERROR(X22*(1+'1.4 Tasas Proyección'!H21),"")</f>
        <v>148246.55395613294</v>
      </c>
      <c r="Z22" s="38">
        <f>+IFERROR(Y22*(1+'1.4 Tasas Proyección'!I21),"")</f>
        <v>152072.33869257395</v>
      </c>
      <c r="AA22" s="38">
        <f>+IFERROR(Z22*(1+'1.4 Tasas Proyección'!J21),"")</f>
        <v>155978.26161006605</v>
      </c>
      <c r="AB22" s="38">
        <f>+IFERROR(AA22*(1+'1.4 Tasas Proyección'!K21),"")</f>
        <v>159966.26088715016</v>
      </c>
      <c r="AC22" s="38">
        <f>+IFERROR(AB22*(1+'1.4 Tasas Proyección'!L21),"")</f>
        <v>164037.99485799798</v>
      </c>
      <c r="AD22" s="38">
        <f>+IFERROR(AC22*(1+'1.4 Tasas Proyección'!M21),"")</f>
        <v>168195.23863983349</v>
      </c>
      <c r="AE22" s="38">
        <f>+IFERROR(AD22*(1+'1.4 Tasas Proyección'!N21),"")</f>
        <v>172439.78367797189</v>
      </c>
      <c r="AF22" s="38">
        <f>+IFERROR(AE22*(1+'1.4 Tasas Proyección'!O21),"")</f>
        <v>176773.46435962015</v>
      </c>
      <c r="AG22" s="38">
        <f>+IFERROR(AF22*(1+'1.4 Tasas Proyección'!P21),"")</f>
        <v>181198.15237504552</v>
      </c>
      <c r="AH22" s="38">
        <f>+IFERROR(AG22*(1+'1.4 Tasas Proyección'!Q21),"")</f>
        <v>185715.75847744753</v>
      </c>
      <c r="AI22" s="38">
        <f>+IFERROR(AH22*(1+'1.4 Tasas Proyección'!R21),"")</f>
        <v>190328.23577092797</v>
      </c>
      <c r="AJ22" s="38">
        <f>+IFERROR(AI22*(1+'1.4 Tasas Proyección'!S21),"")</f>
        <v>195037.5693649007</v>
      </c>
      <c r="AK22" s="38">
        <f>+IFERROR(AJ22*(1+'1.4 Tasas Proyección'!T21),"")</f>
        <v>199845.82130542732</v>
      </c>
      <c r="AL22" s="38">
        <f>+IFERROR(AK22*(1+'1.4 Tasas Proyección'!U21),"")</f>
        <v>204754.95931251458</v>
      </c>
      <c r="AM22" s="38">
        <f>+IFERROR(AL22*(1+'1.4 Tasas Proyección'!V21),"")</f>
        <v>209767.52982592795</v>
      </c>
      <c r="AN22" s="38">
        <f>+IFERROR(AM22*(1+'1.4 Tasas Proyección'!W21),"")</f>
        <v>214884.03349909413</v>
      </c>
      <c r="AO22" s="120">
        <f>+IFERROR(AN22*(1+'1.4 Tasas Proyección'!X21),"")</f>
        <v>220113.29674566511</v>
      </c>
    </row>
    <row r="23" spans="2:41" x14ac:dyDescent="0.2">
      <c r="B23" s="65"/>
      <c r="C23" s="3" t="s">
        <v>65</v>
      </c>
      <c r="D23" s="37">
        <f>+VLOOKUP($C23,'1.1 Demanda Histórica'!$C$5:$N$38,MATCH(D$6,'1.1 Demanda Histórica'!$C$5:$N$5,0),0)</f>
        <v>104748.75399999999</v>
      </c>
      <c r="E23" s="37">
        <f>+VLOOKUP($C23,'1.1 Demanda Histórica'!$C$5:$N$38,MATCH(E$6,'1.1 Demanda Histórica'!$C$5:$N$5,0),0)</f>
        <v>114142.913</v>
      </c>
      <c r="F23" s="40">
        <f>+VLOOKUP($C23,'1.1 Demanda Histórica'!$C$5:$N$38,MATCH(F$6,'1.1 Demanda Histórica'!$C$5:$N$5,0),0)</f>
        <v>115213.3533366</v>
      </c>
      <c r="G23" s="37">
        <f>+VLOOKUP($C23,'1.1 Demanda Histórica'!$C$5:$N$38,MATCH(G$6,'1.1 Demanda Histórica'!$C$5:$N$5,0),0)</f>
        <v>114070.08900000001</v>
      </c>
      <c r="H23" s="37">
        <f>+VLOOKUP($C23,'1.1 Demanda Histórica'!$C$5:$N$38,MATCH(H$6,'1.1 Demanda Histórica'!$C$5:$N$5,0),0)</f>
        <v>124729.603</v>
      </c>
      <c r="I23" s="37">
        <f>+VLOOKUP($C23,'1.1 Demanda Histórica'!$C$5:$N$38,MATCH(I$6,'1.1 Demanda Histórica'!$C$5:$N$5,0),0)</f>
        <v>129680.62299999999</v>
      </c>
      <c r="J23" s="37">
        <f>+VLOOKUP($C23,'1.1 Demanda Histórica'!$C$5:$N$38,MATCH(J$6,'1.1 Demanda Histórica'!$C$5:$N$5,0),0)</f>
        <v>144202.74599999998</v>
      </c>
      <c r="K23" s="37">
        <f>+VLOOKUP($C23,'1.1 Demanda Histórica'!$C$5:$N$38,MATCH(K$6,'1.1 Demanda Histórica'!$C$5:$N$5,0),0)</f>
        <v>157270.80299999999</v>
      </c>
      <c r="L23" s="37">
        <f>+VLOOKUP($C23,'1.1 Demanda Histórica'!$C$5:$N$38,MATCH(L$6,'1.1 Demanda Histórica'!$C$5:$N$5,0),0)</f>
        <v>168618.7563114526</v>
      </c>
      <c r="M23" s="37">
        <f>+VLOOKUP($C23,'1.1 Demanda Histórica'!$C$5:$N$38,MATCH(M$6,'1.1 Demanda Histórica'!$C$5:$N$5,0),0)</f>
        <v>186957.71622400809</v>
      </c>
      <c r="N23" s="37">
        <f>+VLOOKUP($C23,'1.1 Demanda Histórica'!$C$5:$O$38,MATCH(N$6,'1.1 Demanda Histórica'!$C$5:$O$5,0),0)</f>
        <v>196243.97862099274</v>
      </c>
      <c r="O23" s="37">
        <f>+VLOOKUP($C23,'1.1 Demanda Histórica'!$C$5:$P$38,MATCH(O$6,'1.1 Demanda Histórica'!$C$5:$P$5,0),0)</f>
        <v>206586.82319206774</v>
      </c>
      <c r="P23" s="37">
        <f>+VLOOKUP($C23,'1.1 Demanda Histórica'!$C$5:$Q$38,MATCH(P$6,'1.1 Demanda Histórica'!$C$5:$Q$5,0),0)</f>
        <v>223920.00879794531</v>
      </c>
      <c r="Q23" s="37">
        <f>+VLOOKUP($C23,'1.1 Demanda Histórica'!$C$5:$R$38,MATCH(Q$6,'1.1 Demanda Histórica'!$C$5:$R$5,0),0)</f>
        <v>244551.39033477483</v>
      </c>
      <c r="R23" s="37">
        <f>+VLOOKUP($C23,'1.1 Demanda Histórica'!$C$5:$S$38,MATCH(R$6,'1.1 Demanda Histórica'!$C$5:$S$5,0),0)</f>
        <v>265418.96266000316</v>
      </c>
      <c r="S23" s="37">
        <f>+VLOOKUP($C23,'1.1 Demanda Histórica'!$C$5:$T$38,MATCH(S$6,'1.1 Demanda Histórica'!$C$5:$T$5,0),0)</f>
        <v>283564.39101022552</v>
      </c>
      <c r="T23" s="37">
        <f>+VLOOKUP($C23,'1.1 Demanda Histórica'!$C$5:$U$38,MATCH(T$6,'1.1 Demanda Histórica'!$C$5:$U$5,0),0)</f>
        <v>289216.00097385165</v>
      </c>
      <c r="U23" s="38">
        <f>+'3a) Prev. Total nivel SSPP'!U22+'2.2 Previsión Ef. Energética'!D55-'2.3Previsión Traspasos CL-&gt;CR'!D22+'2.4 Previsión Traspasos CR-&gt; CL'!D121+'2.5Previsión Gen. Residencial'!D22-'2.6 Previsión Electromovilidad'!D22</f>
        <v>315957.22636237543</v>
      </c>
      <c r="V23" s="38">
        <f>+IFERROR(U23*(1+'1.4 Tasas Proyección'!E22),"")</f>
        <v>339265.81731593696</v>
      </c>
      <c r="W23" s="38">
        <f>+IFERROR(V23*(1+'1.4 Tasas Proyección'!F22),"")</f>
        <v>361555.48358264082</v>
      </c>
      <c r="X23" s="38">
        <f>+IFERROR(W23*(1+'1.4 Tasas Proyección'!G22),"")</f>
        <v>383679.35408978607</v>
      </c>
      <c r="Y23" s="38">
        <f>+IFERROR(X23*(1+'1.4 Tasas Proyección'!H22),"")</f>
        <v>412965.04564839171</v>
      </c>
      <c r="Z23" s="38">
        <f>+IFERROR(Y23*(1+'1.4 Tasas Proyección'!I22),"")</f>
        <v>441950.20643685159</v>
      </c>
      <c r="AA23" s="38">
        <f>+IFERROR(Z23*(1+'1.4 Tasas Proyección'!J22),"")</f>
        <v>466110.94709930004</v>
      </c>
      <c r="AB23" s="38">
        <f>+IFERROR(AA23*(1+'1.4 Tasas Proyección'!K22),"")</f>
        <v>490295.24819294096</v>
      </c>
      <c r="AC23" s="38">
        <f>+IFERROR(AB23*(1+'1.4 Tasas Proyección'!L22),"")</f>
        <v>514503.76503028593</v>
      </c>
      <c r="AD23" s="38">
        <f>+IFERROR(AC23*(1+'1.4 Tasas Proyección'!M22),"")</f>
        <v>531560.30047346896</v>
      </c>
      <c r="AE23" s="38">
        <f>+IFERROR(AD23*(1+'1.4 Tasas Proyección'!N22),"")</f>
        <v>548642.12201576505</v>
      </c>
      <c r="AF23" s="38">
        <f>+IFERROR(AE23*(1+'1.4 Tasas Proyección'!O22),"")</f>
        <v>565749.76202757203</v>
      </c>
      <c r="AG23" s="38">
        <f>+IFERROR(AF23*(1+'1.4 Tasas Proyección'!P22),"")</f>
        <v>582883.76284133072</v>
      </c>
      <c r="AH23" s="38">
        <f>+IFERROR(AG23*(1+'1.4 Tasas Proyección'!Q22),"")</f>
        <v>600044.67795215396</v>
      </c>
      <c r="AI23" s="38">
        <f>+IFERROR(AH23*(1+'1.4 Tasas Proyección'!R22),"")</f>
        <v>617233.07309489488</v>
      </c>
      <c r="AJ23" s="38">
        <f>+IFERROR(AI23*(1+'1.4 Tasas Proyección'!S22),"")</f>
        <v>634449.52326998976</v>
      </c>
      <c r="AK23" s="38">
        <f>+IFERROR(AJ23*(1+'1.4 Tasas Proyección'!T22),"")</f>
        <v>651694.6257621611</v>
      </c>
      <c r="AL23" s="38">
        <f>+IFERROR(AK23*(1+'1.4 Tasas Proyección'!U22),"")</f>
        <v>668968.95053384034</v>
      </c>
      <c r="AM23" s="38">
        <f>+IFERROR(AL23*(1+'1.4 Tasas Proyección'!V22),"")</f>
        <v>686273.23517721926</v>
      </c>
      <c r="AN23" s="38">
        <f>+IFERROR(AM23*(1+'1.4 Tasas Proyección'!W22),"")</f>
        <v>703607.62470969371</v>
      </c>
      <c r="AO23" s="120">
        <f>+IFERROR(AN23*(1+'1.4 Tasas Proyección'!X22),"")</f>
        <v>720974.6757571263</v>
      </c>
    </row>
    <row r="24" spans="2:41" x14ac:dyDescent="0.2">
      <c r="B24" s="65"/>
      <c r="C24" s="3" t="s">
        <v>66</v>
      </c>
      <c r="D24" s="37">
        <f>+VLOOKUP($C24,'1.1 Demanda Histórica'!$C$5:$N$38,MATCH(D$6,'1.1 Demanda Histórica'!$C$5:$N$5,0),0)</f>
        <v>30788.845999999998</v>
      </c>
      <c r="E24" s="37">
        <f>+VLOOKUP($C24,'1.1 Demanda Histórica'!$C$5:$N$38,MATCH(E$6,'1.1 Demanda Histórica'!$C$5:$N$5,0),0)</f>
        <v>35605.211000000003</v>
      </c>
      <c r="F24" s="40">
        <f>+VLOOKUP($C24,'1.1 Demanda Histórica'!$C$5:$N$38,MATCH(F$6,'1.1 Demanda Histórica'!$C$5:$N$5,0),0)</f>
        <v>38072.339</v>
      </c>
      <c r="G24" s="37">
        <f>+VLOOKUP($C24,'1.1 Demanda Histórica'!$C$5:$N$38,MATCH(G$6,'1.1 Demanda Histórica'!$C$5:$N$5,0),0)</f>
        <v>42004.34</v>
      </c>
      <c r="H24" s="37">
        <f>+VLOOKUP($C24,'1.1 Demanda Histórica'!$C$5:$N$38,MATCH(H$6,'1.1 Demanda Histórica'!$C$5:$N$5,0),0)</f>
        <v>47517.23000000001</v>
      </c>
      <c r="I24" s="37">
        <f>+VLOOKUP($C24,'1.1 Demanda Histórica'!$C$5:$N$38,MATCH(I$6,'1.1 Demanda Histórica'!$C$5:$N$5,0),0)</f>
        <v>52484.02</v>
      </c>
      <c r="J24" s="37">
        <f>+VLOOKUP($C24,'1.1 Demanda Histórica'!$C$5:$N$38,MATCH(J$6,'1.1 Demanda Histórica'!$C$5:$N$5,0),0)</f>
        <v>53306.770000000004</v>
      </c>
      <c r="K24" s="37">
        <f>+VLOOKUP($C24,'1.1 Demanda Histórica'!$C$5:$N$38,MATCH(K$6,'1.1 Demanda Histórica'!$C$5:$N$5,0),0)</f>
        <v>56860.633208277293</v>
      </c>
      <c r="L24" s="37">
        <f>+VLOOKUP($C24,'1.1 Demanda Histórica'!$C$5:$N$38,MATCH(L$6,'1.1 Demanda Histórica'!$C$5:$N$5,0),0)</f>
        <v>58777.941000000013</v>
      </c>
      <c r="M24" s="37">
        <f>+VLOOKUP($C24,'1.1 Demanda Histórica'!$C$5:$N$38,MATCH(M$6,'1.1 Demanda Histórica'!$C$5:$N$5,0),0)</f>
        <v>63410.822000000007</v>
      </c>
      <c r="N24" s="37">
        <f>+VLOOKUP($C24,'1.1 Demanda Histórica'!$C$5:$O$38,MATCH(N$6,'1.1 Demanda Histórica'!$C$5:$O$5,0),0)</f>
        <v>45890.845999999998</v>
      </c>
      <c r="O24" s="37">
        <f>+VLOOKUP($C24,'1.1 Demanda Histórica'!$C$5:$P$38,MATCH(O$6,'1.1 Demanda Histórica'!$C$5:$P$5,0),0)</f>
        <v>46483.463999999971</v>
      </c>
      <c r="P24" s="37">
        <f>+VLOOKUP($C24,'1.1 Demanda Histórica'!$C$5:$Q$38,MATCH(P$6,'1.1 Demanda Histórica'!$C$5:$Q$5,0),0)</f>
        <v>46442.584786284126</v>
      </c>
      <c r="Q24" s="37">
        <f>+VLOOKUP($C24,'1.1 Demanda Histórica'!$C$5:$R$38,MATCH(Q$6,'1.1 Demanda Histórica'!$C$5:$R$5,0),0)</f>
        <v>51259.547956042974</v>
      </c>
      <c r="R24" s="37">
        <f>+VLOOKUP($C24,'1.1 Demanda Histórica'!$C$5:$S$38,MATCH(R$6,'1.1 Demanda Histórica'!$C$5:$S$5,0),0)</f>
        <v>56069.993110290234</v>
      </c>
      <c r="S24" s="37">
        <f>+VLOOKUP($C24,'1.1 Demanda Histórica'!$C$5:$T$38,MATCH(S$6,'1.1 Demanda Histórica'!$C$5:$T$5,0),0)</f>
        <v>48876.491000000002</v>
      </c>
      <c r="T24" s="37">
        <f>+VLOOKUP($C24,'1.1 Demanda Histórica'!$C$5:$U$38,MATCH(T$6,'1.1 Demanda Histórica'!$C$5:$U$5,0),0)</f>
        <v>67340.96866917162</v>
      </c>
      <c r="U24" s="38">
        <f>+'3a) Prev. Total nivel SSPP'!U23+'2.2 Previsión Ef. Energética'!D56-'2.3Previsión Traspasos CL-&gt;CR'!D23+'2.4 Previsión Traspasos CR-&gt; CL'!D122+'2.5Previsión Gen. Residencial'!D23-'2.6 Previsión Electromovilidad'!D23</f>
        <v>66138.186916972074</v>
      </c>
      <c r="V24" s="38">
        <f>+IFERROR(U24*(1+'1.4 Tasas Proyección'!E23),"")</f>
        <v>69473.050383614027</v>
      </c>
      <c r="W24" s="38">
        <f>+IFERROR(V24*(1+'1.4 Tasas Proyección'!F23),"")</f>
        <v>73217.300706349866</v>
      </c>
      <c r="X24" s="38">
        <f>+IFERROR(W24*(1+'1.4 Tasas Proyección'!G23),"")</f>
        <v>77032.685538793579</v>
      </c>
      <c r="Y24" s="38">
        <f>+IFERROR(X24*(1+'1.4 Tasas Proyección'!H23),"")</f>
        <v>80902.369309045826</v>
      </c>
      <c r="Z24" s="38">
        <f>+IFERROR(Y24*(1+'1.4 Tasas Proyección'!I23),"")</f>
        <v>84826.095001443522</v>
      </c>
      <c r="AA24" s="38">
        <f>+IFERROR(Z24*(1+'1.4 Tasas Proyección'!J23),"")</f>
        <v>88803.317200013698</v>
      </c>
      <c r="AB24" s="38">
        <f>+IFERROR(AA24*(1+'1.4 Tasas Proyección'!K23),"")</f>
        <v>92833.878881844736</v>
      </c>
      <c r="AC24" s="38">
        <f>+IFERROR(AB24*(1+'1.4 Tasas Proyección'!L23),"")</f>
        <v>96917.626574619891</v>
      </c>
      <c r="AD24" s="38">
        <f>+IFERROR(AC24*(1+'1.4 Tasas Proyección'!M23),"")</f>
        <v>101054.4805434357</v>
      </c>
      <c r="AE24" s="38">
        <f>+IFERROR(AD24*(1+'1.4 Tasas Proyección'!N23),"")</f>
        <v>105244.40956359268</v>
      </c>
      <c r="AF24" s="38">
        <f>+IFERROR(AE24*(1+'1.4 Tasas Proyección'!O23),"")</f>
        <v>109487.43329305148</v>
      </c>
      <c r="AG24" s="38">
        <f>+IFERROR(AF24*(1+'1.4 Tasas Proyección'!P23),"")</f>
        <v>113783.61833434255</v>
      </c>
      <c r="AH24" s="38">
        <f>+IFERROR(AG24*(1+'1.4 Tasas Proyección'!Q23),"")</f>
        <v>118133.07618930531</v>
      </c>
      <c r="AI24" s="38">
        <f>+IFERROR(AH24*(1+'1.4 Tasas Proyección'!R23),"")</f>
        <v>122535.96184092351</v>
      </c>
      <c r="AJ24" s="38">
        <f>+IFERROR(AI24*(1+'1.4 Tasas Proyección'!S23),"")</f>
        <v>126992.46956826404</v>
      </c>
      <c r="AK24" s="38">
        <f>+IFERROR(AJ24*(1+'1.4 Tasas Proyección'!T23),"")</f>
        <v>131502.84126203085</v>
      </c>
      <c r="AL24" s="38">
        <f>+IFERROR(AK24*(1+'1.4 Tasas Proyección'!U23),"")</f>
        <v>136067.32652925607</v>
      </c>
      <c r="AM24" s="38">
        <f>+IFERROR(AL24*(1+'1.4 Tasas Proyección'!V23),"")</f>
        <v>140686.33330759566</v>
      </c>
      <c r="AN24" s="38">
        <f>+IFERROR(AM24*(1+'1.4 Tasas Proyección'!W23),"")</f>
        <v>145359.83009999743</v>
      </c>
      <c r="AO24" s="120">
        <f>+IFERROR(AN24*(1+'1.4 Tasas Proyección'!X23),"")</f>
        <v>150089.7185810864</v>
      </c>
    </row>
    <row r="25" spans="2:41" x14ac:dyDescent="0.2">
      <c r="B25" s="65"/>
      <c r="C25" s="3" t="s">
        <v>67</v>
      </c>
      <c r="D25" s="37">
        <f>+VLOOKUP($C25,'1.1 Demanda Histórica'!$C$5:$N$38,MATCH(D$6,'1.1 Demanda Histórica'!$C$5:$N$5,0),0)</f>
        <v>25598</v>
      </c>
      <c r="E25" s="37">
        <f>+VLOOKUP($C25,'1.1 Demanda Histórica'!$C$5:$N$38,MATCH(E$6,'1.1 Demanda Histórica'!$C$5:$N$5,0),0)</f>
        <v>26758</v>
      </c>
      <c r="F25" s="40">
        <f>+VLOOKUP($C25,'1.1 Demanda Histórica'!$C$5:$N$38,MATCH(F$6,'1.1 Demanda Histórica'!$C$5:$N$5,0),0)</f>
        <v>25727</v>
      </c>
      <c r="G25" s="37">
        <f>+VLOOKUP($C25,'1.1 Demanda Histórica'!$C$5:$N$38,MATCH(G$6,'1.1 Demanda Histórica'!$C$5:$N$5,0),0)</f>
        <v>26041</v>
      </c>
      <c r="H25" s="37">
        <f>+VLOOKUP($C25,'1.1 Demanda Histórica'!$C$5:$N$38,MATCH(H$6,'1.1 Demanda Histórica'!$C$5:$N$5,0),0)</f>
        <v>28176</v>
      </c>
      <c r="I25" s="37">
        <f>+VLOOKUP($C25,'1.1 Demanda Histórica'!$C$5:$N$38,MATCH(I$6,'1.1 Demanda Histórica'!$C$5:$N$5,0),0)</f>
        <v>29558</v>
      </c>
      <c r="J25" s="37">
        <f>+VLOOKUP($C25,'1.1 Demanda Histórica'!$C$5:$N$38,MATCH(J$6,'1.1 Demanda Histórica'!$C$5:$N$5,0),0)</f>
        <v>31112</v>
      </c>
      <c r="K25" s="37">
        <f>+VLOOKUP($C25,'1.1 Demanda Histórica'!$C$5:$N$38,MATCH(K$6,'1.1 Demanda Histórica'!$C$5:$N$5,0),0)</f>
        <v>33159</v>
      </c>
      <c r="L25" s="37">
        <f>+VLOOKUP($C25,'1.1 Demanda Histórica'!$C$5:$N$38,MATCH(L$6,'1.1 Demanda Histórica'!$C$5:$N$5,0),0)</f>
        <v>35236.758000000002</v>
      </c>
      <c r="M25" s="37">
        <f>+VLOOKUP($C25,'1.1 Demanda Histórica'!$C$5:$N$38,MATCH(M$6,'1.1 Demanda Histórica'!$C$5:$N$5,0),0)</f>
        <v>37681.475999999995</v>
      </c>
      <c r="N25" s="37">
        <f>+VLOOKUP($C25,'1.1 Demanda Histórica'!$C$5:$O$38,MATCH(N$6,'1.1 Demanda Histórica'!$C$5:$O$5,0),0)</f>
        <v>38941.022000000004</v>
      </c>
      <c r="O25" s="37">
        <f>+VLOOKUP($C25,'1.1 Demanda Histórica'!$C$5:$P$38,MATCH(O$6,'1.1 Demanda Histórica'!$C$5:$P$5,0),0)</f>
        <v>41187.03</v>
      </c>
      <c r="P25" s="37">
        <f>+VLOOKUP($C25,'1.1 Demanda Histórica'!$C$5:$Q$38,MATCH(P$6,'1.1 Demanda Histórica'!$C$5:$Q$5,0),0)</f>
        <v>41530.488000000005</v>
      </c>
      <c r="Q25" s="37">
        <f>+VLOOKUP($C25,'1.1 Demanda Histórica'!$C$5:$R$38,MATCH(Q$6,'1.1 Demanda Histórica'!$C$5:$R$5,0),0)</f>
        <v>43819.499989353753</v>
      </c>
      <c r="R25" s="37">
        <f>+VLOOKUP($C25,'1.1 Demanda Histórica'!$C$5:$S$38,MATCH(R$6,'1.1 Demanda Histórica'!$C$5:$S$5,0),0)</f>
        <v>49164.396000000001</v>
      </c>
      <c r="S25" s="37">
        <f>+VLOOKUP($C25,'1.1 Demanda Histórica'!$C$5:$T$38,MATCH(S$6,'1.1 Demanda Histórica'!$C$5:$T$5,0),0)</f>
        <v>50341.017999999996</v>
      </c>
      <c r="T25" s="37">
        <f>+VLOOKUP($C25,'1.1 Demanda Histórica'!$C$5:$U$38,MATCH(T$6,'1.1 Demanda Histórica'!$C$5:$U$5,0),0)</f>
        <v>51620.944828415471</v>
      </c>
      <c r="U25" s="38">
        <f>+'3a) Prev. Total nivel SSPP'!U24+'2.2 Previsión Ef. Energética'!D57-'2.3Previsión Traspasos CL-&gt;CR'!D24+'2.4 Previsión Traspasos CR-&gt; CL'!D123+'2.5Previsión Gen. Residencial'!D24-'2.6 Previsión Electromovilidad'!D24</f>
        <v>55069.029269837985</v>
      </c>
      <c r="V25" s="38">
        <f>+IFERROR(U25*(1+'1.4 Tasas Proyección'!E24),"")</f>
        <v>57043.678100329256</v>
      </c>
      <c r="W25" s="38">
        <f>+IFERROR(V25*(1+'1.4 Tasas Proyección'!F24),"")</f>
        <v>58844.512220530924</v>
      </c>
      <c r="X25" s="38">
        <f>+IFERROR(W25*(1+'1.4 Tasas Proyección'!G24),"")</f>
        <v>60922.338548662257</v>
      </c>
      <c r="Y25" s="38">
        <f>+IFERROR(X25*(1+'1.4 Tasas Proyección'!H24),"")</f>
        <v>63080.336244808081</v>
      </c>
      <c r="Z25" s="38">
        <f>+IFERROR(Y25*(1+'1.4 Tasas Proyección'!I24),"")</f>
        <v>65289.949449535619</v>
      </c>
      <c r="AA25" s="38">
        <f>+IFERROR(Z25*(1+'1.4 Tasas Proyección'!J24),"")</f>
        <v>67554.741867127945</v>
      </c>
      <c r="AB25" s="38">
        <f>+IFERROR(AA25*(1+'1.4 Tasas Proyección'!K24),"")</f>
        <v>69875.384322789687</v>
      </c>
      <c r="AC25" s="38">
        <f>+IFERROR(AB25*(1+'1.4 Tasas Proyección'!L24),"")</f>
        <v>72253.305445677091</v>
      </c>
      <c r="AD25" s="38">
        <f>+IFERROR(AC25*(1+'1.4 Tasas Proyección'!M24),"")</f>
        <v>74689.778662222569</v>
      </c>
      <c r="AE25" s="38">
        <f>+IFERROR(AD25*(1+'1.4 Tasas Proyección'!N24),"")</f>
        <v>77186.157185184537</v>
      </c>
      <c r="AF25" s="38">
        <f>+IFERROR(AE25*(1+'1.4 Tasas Proyección'!O24),"")</f>
        <v>79743.814549985516</v>
      </c>
      <c r="AG25" s="38">
        <f>+IFERROR(AF25*(1+'1.4 Tasas Proyección'!P24),"")</f>
        <v>82364.160712270197</v>
      </c>
      <c r="AH25" s="38">
        <f>+IFERROR(AG25*(1+'1.4 Tasas Proyección'!Q24),"")</f>
        <v>85048.638913482384</v>
      </c>
      <c r="AI25" s="38">
        <f>+IFERROR(AH25*(1+'1.4 Tasas Proyección'!R24),"")</f>
        <v>87798.72698293018</v>
      </c>
      <c r="AJ25" s="38">
        <f>+IFERROR(AI25*(1+'1.4 Tasas Proyección'!S24),"")</f>
        <v>90615.939591845701</v>
      </c>
      <c r="AK25" s="38">
        <f>+IFERROR(AJ25*(1+'1.4 Tasas Proyección'!T24),"")</f>
        <v>93501.822210211889</v>
      </c>
      <c r="AL25" s="38">
        <f>+IFERROR(AK25*(1+'1.4 Tasas Proyección'!U24),"")</f>
        <v>96457.978862543561</v>
      </c>
      <c r="AM25" s="38">
        <f>+IFERROR(AL25*(1+'1.4 Tasas Proyección'!V24),"")</f>
        <v>99485.967304518999</v>
      </c>
      <c r="AN25" s="38">
        <f>+IFERROR(AM25*(1+'1.4 Tasas Proyección'!W24),"")</f>
        <v>102587.71374460805</v>
      </c>
      <c r="AO25" s="120">
        <f>+IFERROR(AN25*(1+'1.4 Tasas Proyección'!X24),"")</f>
        <v>105763.89176366833</v>
      </c>
    </row>
    <row r="26" spans="2:41" x14ac:dyDescent="0.2">
      <c r="B26" s="65"/>
      <c r="C26" s="3" t="s">
        <v>68</v>
      </c>
      <c r="D26" s="37">
        <f>+VLOOKUP($C26,'1.1 Demanda Histórica'!$C$5:$N$38,MATCH(D$6,'1.1 Demanda Histórica'!$C$5:$N$5,0),0)</f>
        <v>30461.520000000004</v>
      </c>
      <c r="E26" s="37">
        <f>+VLOOKUP($C26,'1.1 Demanda Histórica'!$C$5:$N$38,MATCH(E$6,'1.1 Demanda Histórica'!$C$5:$N$5,0),0)</f>
        <v>30726.199999999997</v>
      </c>
      <c r="F26" s="40">
        <f>+VLOOKUP($C26,'1.1 Demanda Histórica'!$C$5:$N$38,MATCH(F$6,'1.1 Demanda Histórica'!$C$5:$N$5,0),0)</f>
        <v>29615.128000000001</v>
      </c>
      <c r="G26" s="37">
        <f>+VLOOKUP($C26,'1.1 Demanda Histórica'!$C$5:$N$38,MATCH(G$6,'1.1 Demanda Histórica'!$C$5:$N$5,0),0)</f>
        <v>30745</v>
      </c>
      <c r="H26" s="37">
        <f>+VLOOKUP($C26,'1.1 Demanda Histórica'!$C$5:$N$38,MATCH(H$6,'1.1 Demanda Histórica'!$C$5:$N$5,0),0)</f>
        <v>33201.67</v>
      </c>
      <c r="I26" s="37">
        <f>+VLOOKUP($C26,'1.1 Demanda Histórica'!$C$5:$N$38,MATCH(I$6,'1.1 Demanda Histórica'!$C$5:$N$5,0),0)</f>
        <v>32181.769999999997</v>
      </c>
      <c r="J26" s="37">
        <f>+VLOOKUP($C26,'1.1 Demanda Histórica'!$C$5:$N$38,MATCH(J$6,'1.1 Demanda Histórica'!$C$5:$N$5,0),0)</f>
        <v>36409.836759512007</v>
      </c>
      <c r="K26" s="37">
        <f>+VLOOKUP($C26,'1.1 Demanda Histórica'!$C$5:$N$38,MATCH(K$6,'1.1 Demanda Histórica'!$C$5:$N$5,0),0)</f>
        <v>37810.202984263706</v>
      </c>
      <c r="L26" s="37">
        <f>+VLOOKUP($C26,'1.1 Demanda Histórica'!$C$5:$N$38,MATCH(L$6,'1.1 Demanda Histórica'!$C$5:$N$5,0),0)</f>
        <v>41514.886684970006</v>
      </c>
      <c r="M26" s="37">
        <f>+VLOOKUP($C26,'1.1 Demanda Histórica'!$C$5:$N$38,MATCH(M$6,'1.1 Demanda Histórica'!$C$5:$N$5,0),0)</f>
        <v>45469.176362729995</v>
      </c>
      <c r="N26" s="37">
        <f>+VLOOKUP($C26,'1.1 Demanda Histórica'!$C$5:$O$38,MATCH(N$6,'1.1 Demanda Histórica'!$C$5:$O$5,0),0)</f>
        <v>46428.260070719996</v>
      </c>
      <c r="O26" s="37">
        <f>+VLOOKUP($C26,'1.1 Demanda Histórica'!$C$5:$P$38,MATCH(O$6,'1.1 Demanda Histórica'!$C$5:$P$5,0),0)</f>
        <v>43136.91331433392</v>
      </c>
      <c r="P26" s="37">
        <f>+VLOOKUP($C26,'1.1 Demanda Histórica'!$C$5:$Q$38,MATCH(P$6,'1.1 Demanda Histórica'!$C$5:$Q$5,0),0)</f>
        <v>40880.465532100003</v>
      </c>
      <c r="Q26" s="37">
        <f>+VLOOKUP($C26,'1.1 Demanda Histórica'!$C$5:$R$38,MATCH(Q$6,'1.1 Demanda Histórica'!$C$5:$R$5,0),0)</f>
        <v>48108.869487014032</v>
      </c>
      <c r="R26" s="37">
        <f>+VLOOKUP($C26,'1.1 Demanda Histórica'!$C$5:$S$38,MATCH(R$6,'1.1 Demanda Histórica'!$C$5:$S$5,0),0)</f>
        <v>53255.894896484249</v>
      </c>
      <c r="S26" s="37">
        <f>+VLOOKUP($C26,'1.1 Demanda Histórica'!$C$5:$T$38,MATCH(S$6,'1.1 Demanda Histórica'!$C$5:$T$5,0),0)</f>
        <v>51220.596044624952</v>
      </c>
      <c r="T26" s="37">
        <f>+VLOOKUP($C26,'1.1 Demanda Histórica'!$C$5:$U$38,MATCH(T$6,'1.1 Demanda Histórica'!$C$5:$U$5,0),0)</f>
        <v>55859.482785016728</v>
      </c>
      <c r="U26" s="38">
        <f>+'3a) Prev. Total nivel SSPP'!U25+'2.2 Previsión Ef. Energética'!D58-'2.3Previsión Traspasos CL-&gt;CR'!D25+'2.4 Previsión Traspasos CR-&gt; CL'!D124+'2.5Previsión Gen. Residencial'!D25-'2.6 Previsión Electromovilidad'!D25</f>
        <v>58606.162555110823</v>
      </c>
      <c r="V26" s="38">
        <f>+IFERROR(U26*(1+'1.4 Tasas Proyección'!E25),"")</f>
        <v>62459.743815547823</v>
      </c>
      <c r="W26" s="38">
        <f>+IFERROR(V26*(1+'1.4 Tasas Proyección'!F25),"")</f>
        <v>66192.744850944902</v>
      </c>
      <c r="X26" s="38">
        <f>+IFERROR(W26*(1+'1.4 Tasas Proyección'!G25),"")</f>
        <v>69881.195526911819</v>
      </c>
      <c r="Y26" s="38">
        <f>+IFERROR(X26*(1+'1.4 Tasas Proyección'!H25),"")</f>
        <v>73542.727700938849</v>
      </c>
      <c r="Z26" s="38">
        <f>+IFERROR(Y26*(1+'1.4 Tasas Proyección'!I25),"")</f>
        <v>77175.294213999208</v>
      </c>
      <c r="AA26" s="38">
        <f>+IFERROR(Z26*(1+'1.4 Tasas Proyección'!J25),"")</f>
        <v>80778.65099524305</v>
      </c>
      <c r="AB26" s="38">
        <f>+IFERROR(AA26*(1+'1.4 Tasas Proyección'!K25),"")</f>
        <v>84352.091593954232</v>
      </c>
      <c r="AC26" s="38">
        <f>+IFERROR(AB26*(1+'1.4 Tasas Proyección'!L25),"")</f>
        <v>87895.011560471117</v>
      </c>
      <c r="AD26" s="38">
        <f>+IFERROR(AC26*(1+'1.4 Tasas Proyección'!M25),"")</f>
        <v>91406.763878635393</v>
      </c>
      <c r="AE26" s="38">
        <f>+IFERROR(AD26*(1+'1.4 Tasas Proyección'!N25),"")</f>
        <v>94886.695580828571</v>
      </c>
      <c r="AF26" s="38">
        <f>+IFERROR(AE26*(1+'1.4 Tasas Proyección'!O25),"")</f>
        <v>98334.138047453089</v>
      </c>
      <c r="AG26" s="38">
        <f>+IFERROR(AF26*(1+'1.4 Tasas Proyección'!P25),"")</f>
        <v>101748.40906224141</v>
      </c>
      <c r="AH26" s="38">
        <f>+IFERROR(AG26*(1+'1.4 Tasas Proyección'!Q25),"")</f>
        <v>105128.81217079733</v>
      </c>
      <c r="AI26" s="38">
        <f>+IFERROR(AH26*(1+'1.4 Tasas Proyección'!R25),"")</f>
        <v>108474.63548215572</v>
      </c>
      <c r="AJ26" s="38">
        <f>+IFERROR(AI26*(1+'1.4 Tasas Proyección'!S25),"")</f>
        <v>111785.15543966963</v>
      </c>
      <c r="AK26" s="38">
        <f>+IFERROR(AJ26*(1+'1.4 Tasas Proyección'!T25),"")</f>
        <v>115059.62044389306</v>
      </c>
      <c r="AL26" s="38">
        <f>+IFERROR(AK26*(1+'1.4 Tasas Proyección'!U25),"")</f>
        <v>118297.31327647995</v>
      </c>
      <c r="AM26" s="38">
        <f>+IFERROR(AL26*(1+'1.4 Tasas Proyección'!V25),"")</f>
        <v>121497.30578031871</v>
      </c>
      <c r="AN26" s="38">
        <f>+IFERROR(AM26*(1+'1.4 Tasas Proyección'!W25),"")</f>
        <v>124659.41547120348</v>
      </c>
      <c r="AO26" s="120">
        <f>+IFERROR(AN26*(1+'1.4 Tasas Proyección'!X25),"")</f>
        <v>127780.42519131687</v>
      </c>
    </row>
    <row r="27" spans="2:41" x14ac:dyDescent="0.2">
      <c r="B27" s="65"/>
      <c r="C27" s="3" t="s">
        <v>69</v>
      </c>
      <c r="D27" s="37">
        <f>+VLOOKUP($C27,'1.1 Demanda Histórica'!$C$5:$N$38,MATCH(D$6,'1.1 Demanda Histórica'!$C$5:$N$5,0),0)</f>
        <v>121417.4222</v>
      </c>
      <c r="E27" s="37">
        <f>+VLOOKUP($C27,'1.1 Demanda Histórica'!$C$5:$N$38,MATCH(E$6,'1.1 Demanda Histórica'!$C$5:$N$5,0),0)</f>
        <v>127490.45699999999</v>
      </c>
      <c r="F27" s="40">
        <f>+VLOOKUP($C27,'1.1 Demanda Histórica'!$C$5:$N$38,MATCH(F$6,'1.1 Demanda Histórica'!$C$5:$N$5,0),0)</f>
        <v>116234.6391</v>
      </c>
      <c r="G27" s="37">
        <f>+VLOOKUP($C27,'1.1 Demanda Histórica'!$C$5:$N$38,MATCH(G$6,'1.1 Demanda Histórica'!$C$5:$N$5,0),0)</f>
        <v>124218.53775437801</v>
      </c>
      <c r="H27" s="37">
        <f>+VLOOKUP($C27,'1.1 Demanda Histórica'!$C$5:$N$38,MATCH(H$6,'1.1 Demanda Histórica'!$C$5:$N$5,0),0)</f>
        <v>134632.43283037</v>
      </c>
      <c r="I27" s="37">
        <f>+VLOOKUP($C27,'1.1 Demanda Histórica'!$C$5:$N$38,MATCH(I$6,'1.1 Demanda Histórica'!$C$5:$N$5,0),0)</f>
        <v>133525.09043175</v>
      </c>
      <c r="J27" s="37">
        <f>+VLOOKUP($C27,'1.1 Demanda Histórica'!$C$5:$N$38,MATCH(J$6,'1.1 Demanda Histórica'!$C$5:$N$5,0),0)</f>
        <v>142464.10725576998</v>
      </c>
      <c r="K27" s="37">
        <f>+VLOOKUP($C27,'1.1 Demanda Histórica'!$C$5:$N$38,MATCH(K$6,'1.1 Demanda Histórica'!$C$5:$N$5,0),0)</f>
        <v>153050.25018012171</v>
      </c>
      <c r="L27" s="37">
        <f>+VLOOKUP($C27,'1.1 Demanda Histórica'!$C$5:$N$38,MATCH(L$6,'1.1 Demanda Histórica'!$C$5:$N$5,0),0)</f>
        <v>167790.29407676414</v>
      </c>
      <c r="M27" s="37">
        <f>+VLOOKUP($C27,'1.1 Demanda Histórica'!$C$5:$N$38,MATCH(M$6,'1.1 Demanda Histórica'!$C$5:$N$5,0),0)</f>
        <v>171862.6963886515</v>
      </c>
      <c r="N27" s="37">
        <f>+VLOOKUP($C27,'1.1 Demanda Histórica'!$C$5:$O$38,MATCH(N$6,'1.1 Demanda Histórica'!$C$5:$O$5,0),0)</f>
        <v>159067.86577009712</v>
      </c>
      <c r="O27" s="37">
        <f>+VLOOKUP($C27,'1.1 Demanda Histórica'!$C$5:$P$38,MATCH(O$6,'1.1 Demanda Histórica'!$C$5:$P$5,0),0)</f>
        <v>157912.25375835219</v>
      </c>
      <c r="P27" s="37">
        <f>+VLOOKUP($C27,'1.1 Demanda Histórica'!$C$5:$Q$38,MATCH(P$6,'1.1 Demanda Histórica'!$C$5:$Q$5,0),0)</f>
        <v>147274.63852017964</v>
      </c>
      <c r="Q27" s="37">
        <f>+VLOOKUP($C27,'1.1 Demanda Histórica'!$C$5:$R$38,MATCH(Q$6,'1.1 Demanda Histórica'!$C$5:$R$5,0),0)</f>
        <v>138884.95526614567</v>
      </c>
      <c r="R27" s="37">
        <f>+VLOOKUP($C27,'1.1 Demanda Histórica'!$C$5:$S$38,MATCH(R$6,'1.1 Demanda Histórica'!$C$5:$S$5,0),0)</f>
        <v>152374.7288773387</v>
      </c>
      <c r="S27" s="37">
        <f>+VLOOKUP($C27,'1.1 Demanda Histórica'!$C$5:$T$38,MATCH(S$6,'1.1 Demanda Histórica'!$C$5:$T$5,0),0)</f>
        <v>155084.16662148383</v>
      </c>
      <c r="T27" s="37">
        <f>+VLOOKUP($C27,'1.1 Demanda Histórica'!$C$5:$U$38,MATCH(T$6,'1.1 Demanda Histórica'!$C$5:$U$5,0),0)</f>
        <v>166768.98344112732</v>
      </c>
      <c r="U27" s="38">
        <f>+'3a) Prev. Total nivel SSPP'!U26+'2.2 Previsión Ef. Energética'!D59-'2.3Previsión Traspasos CL-&gt;CR'!D26+'2.4 Previsión Traspasos CR-&gt; CL'!D125+'2.5Previsión Gen. Residencial'!D26-'2.6 Previsión Electromovilidad'!D26</f>
        <v>173094.54586277273</v>
      </c>
      <c r="V27" s="38">
        <f>+IFERROR(U27*(1+'1.4 Tasas Proyección'!E26),"")</f>
        <v>183332.86131268719</v>
      </c>
      <c r="W27" s="38">
        <f>+IFERROR(V27*(1+'1.4 Tasas Proyección'!F26),"")</f>
        <v>193222.94396132746</v>
      </c>
      <c r="X27" s="38">
        <f>+IFERROR(W27*(1+'1.4 Tasas Proyección'!G26),"")</f>
        <v>203033.20515355302</v>
      </c>
      <c r="Y27" s="38">
        <f>+IFERROR(X27*(1+'1.4 Tasas Proyección'!H26),"")</f>
        <v>212815.58994807629</v>
      </c>
      <c r="Z27" s="38">
        <f>+IFERROR(Y27*(1+'1.4 Tasas Proyección'!I26),"")</f>
        <v>222567.97833765016</v>
      </c>
      <c r="AA27" s="38">
        <f>+IFERROR(Z27*(1+'1.4 Tasas Proyección'!J26),"")</f>
        <v>232290.11756615594</v>
      </c>
      <c r="AB27" s="38">
        <f>+IFERROR(AA27*(1+'1.4 Tasas Proyección'!K26),"")</f>
        <v>241981.27604380599</v>
      </c>
      <c r="AC27" s="38">
        <f>+IFERROR(AB27*(1+'1.4 Tasas Proyección'!L26),"")</f>
        <v>251640.82781157774</v>
      </c>
      <c r="AD27" s="38">
        <f>+IFERROR(AC27*(1+'1.4 Tasas Proyección'!M26),"")</f>
        <v>261268.10282922219</v>
      </c>
      <c r="AE27" s="38">
        <f>+IFERROR(AD27*(1+'1.4 Tasas Proyección'!N26),"")</f>
        <v>270862.42489324679</v>
      </c>
      <c r="AF27" s="38">
        <f>+IFERROR(AE27*(1+'1.4 Tasas Proyección'!O26),"")</f>
        <v>280423.10159120412</v>
      </c>
      <c r="AG27" s="38">
        <f>+IFERROR(AF27*(1+'1.4 Tasas Proyección'!P26),"")</f>
        <v>289949.42643013858</v>
      </c>
      <c r="AH27" s="38">
        <f>+IFERROR(AG27*(1+'1.4 Tasas Proyección'!Q26),"")</f>
        <v>299440.67817230104</v>
      </c>
      <c r="AI27" s="38">
        <f>+IFERROR(AH27*(1+'1.4 Tasas Proyección'!R26),"")</f>
        <v>308896.11959406472</v>
      </c>
      <c r="AJ27" s="38">
        <f>+IFERROR(AI27*(1+'1.4 Tasas Proyección'!S26),"")</f>
        <v>318315.00139099505</v>
      </c>
      <c r="AK27" s="38">
        <f>+IFERROR(AJ27*(1+'1.4 Tasas Proyección'!T26),"")</f>
        <v>327696.54521795618</v>
      </c>
      <c r="AL27" s="38">
        <f>+IFERROR(AK27*(1+'1.4 Tasas Proyección'!U26),"")</f>
        <v>337040.00833436335</v>
      </c>
      <c r="AM27" s="38">
        <f>+IFERROR(AL27*(1+'1.4 Tasas Proyección'!V26),"")</f>
        <v>346344.4295546044</v>
      </c>
      <c r="AN27" s="38">
        <f>+IFERROR(AM27*(1+'1.4 Tasas Proyección'!W26),"")</f>
        <v>355609.61990076693</v>
      </c>
      <c r="AO27" s="120">
        <f>+IFERROR(AN27*(1+'1.4 Tasas Proyección'!X26),"")</f>
        <v>364832.24773236818</v>
      </c>
    </row>
    <row r="28" spans="2:41" x14ac:dyDescent="0.2">
      <c r="B28" s="65"/>
      <c r="C28" s="3" t="s">
        <v>70</v>
      </c>
      <c r="D28" s="37">
        <f>+VLOOKUP($C28,'1.1 Demanda Histórica'!$C$5:$N$38,MATCH(D$6,'1.1 Demanda Histórica'!$C$5:$N$5,0),0)</f>
        <v>47319</v>
      </c>
      <c r="E28" s="37">
        <f>+VLOOKUP($C28,'1.1 Demanda Histórica'!$C$5:$N$38,MATCH(E$6,'1.1 Demanda Histórica'!$C$5:$N$5,0),0)</f>
        <v>54924</v>
      </c>
      <c r="F28" s="40">
        <f>+VLOOKUP($C28,'1.1 Demanda Histórica'!$C$5:$N$38,MATCH(F$6,'1.1 Demanda Histórica'!$C$5:$N$5,0),0)</f>
        <v>55979</v>
      </c>
      <c r="G28" s="37">
        <f>+VLOOKUP($C28,'1.1 Demanda Histórica'!$C$5:$N$38,MATCH(G$6,'1.1 Demanda Histórica'!$C$5:$N$5,0),0)</f>
        <v>63165</v>
      </c>
      <c r="H28" s="37">
        <f>+VLOOKUP($C28,'1.1 Demanda Histórica'!$C$5:$N$38,MATCH(H$6,'1.1 Demanda Histórica'!$C$5:$N$5,0),0)</f>
        <v>71166</v>
      </c>
      <c r="I28" s="37">
        <f>+VLOOKUP($C28,'1.1 Demanda Histórica'!$C$5:$N$38,MATCH(I$6,'1.1 Demanda Histórica'!$C$5:$N$5,0),0)</f>
        <v>79709.396999999997</v>
      </c>
      <c r="J28" s="37">
        <f>+VLOOKUP($C28,'1.1 Demanda Histórica'!$C$5:$N$38,MATCH(J$6,'1.1 Demanda Histórica'!$C$5:$N$5,0),0)</f>
        <v>83232</v>
      </c>
      <c r="K28" s="37">
        <f>+VLOOKUP($C28,'1.1 Demanda Histórica'!$C$5:$N$38,MATCH(K$6,'1.1 Demanda Histórica'!$C$5:$N$5,0),0)</f>
        <v>85439</v>
      </c>
      <c r="L28" s="37">
        <f>+VLOOKUP($C28,'1.1 Demanda Histórica'!$C$5:$N$38,MATCH(L$6,'1.1 Demanda Histórica'!$C$5:$N$5,0),0)</f>
        <v>85907</v>
      </c>
      <c r="M28" s="37">
        <f>+VLOOKUP($C28,'1.1 Demanda Histórica'!$C$5:$N$38,MATCH(M$6,'1.1 Demanda Histórica'!$C$5:$N$5,0),0)</f>
        <v>86869</v>
      </c>
      <c r="N28" s="37">
        <f>+VLOOKUP($C28,'1.1 Demanda Histórica'!$C$5:$O$38,MATCH(N$6,'1.1 Demanda Histórica'!$C$5:$O$5,0),0)</f>
        <v>96968</v>
      </c>
      <c r="O28" s="37">
        <f>+VLOOKUP($C28,'1.1 Demanda Histórica'!$C$5:$P$38,MATCH(O$6,'1.1 Demanda Histórica'!$C$5:$P$5,0),0)</f>
        <v>99801</v>
      </c>
      <c r="P28" s="37">
        <f>+VLOOKUP($C28,'1.1 Demanda Histórica'!$C$5:$Q$38,MATCH(P$6,'1.1 Demanda Histórica'!$C$5:$Q$5,0),0)</f>
        <v>102458</v>
      </c>
      <c r="Q28" s="37">
        <f>+VLOOKUP($C28,'1.1 Demanda Histórica'!$C$5:$R$38,MATCH(Q$6,'1.1 Demanda Histórica'!$C$5:$R$5,0),0)</f>
        <v>108959</v>
      </c>
      <c r="R28" s="37">
        <f>+VLOOKUP($C28,'1.1 Demanda Histórica'!$C$5:$S$38,MATCH(R$6,'1.1 Demanda Histórica'!$C$5:$S$5,0),0)</f>
        <v>118528.08482086148</v>
      </c>
      <c r="S28" s="37">
        <f>+VLOOKUP($C28,'1.1 Demanda Histórica'!$C$5:$T$38,MATCH(S$6,'1.1 Demanda Histórica'!$C$5:$T$5,0),0)</f>
        <v>127523.24200000001</v>
      </c>
      <c r="T28" s="37">
        <f>+VLOOKUP($C28,'1.1 Demanda Histórica'!$C$5:$U$38,MATCH(T$6,'1.1 Demanda Histórica'!$C$5:$U$5,0),0)</f>
        <v>136607.87292097506</v>
      </c>
      <c r="U28" s="38">
        <f>+'3a) Prev. Total nivel SSPP'!U27+'2.2 Previsión Ef. Energética'!D60-'2.3Previsión Traspasos CL-&gt;CR'!D27+'2.4 Previsión Traspasos CR-&gt; CL'!D126+'2.5Previsión Gen. Residencial'!D27-'2.6 Previsión Electromovilidad'!D27</f>
        <v>151074.74768544745</v>
      </c>
      <c r="V28" s="38">
        <f>+IFERROR(U28*(1+'1.4 Tasas Proyección'!E27),"")</f>
        <v>160852.77004489736</v>
      </c>
      <c r="W28" s="38">
        <f>+IFERROR(V28*(1+'1.4 Tasas Proyección'!F27),"")</f>
        <v>173291.4396335326</v>
      </c>
      <c r="X28" s="38">
        <f>+IFERROR(W28*(1+'1.4 Tasas Proyección'!G27),"")</f>
        <v>184435.70169933332</v>
      </c>
      <c r="Y28" s="38">
        <f>+IFERROR(X28*(1+'1.4 Tasas Proyección'!H27),"")</f>
        <v>193908.52019281185</v>
      </c>
      <c r="Z28" s="38">
        <f>+IFERROR(Y28*(1+'1.4 Tasas Proyección'!I27),"")</f>
        <v>203384.34630367841</v>
      </c>
      <c r="AA28" s="38">
        <f>+IFERROR(Z28*(1+'1.4 Tasas Proyección'!J27),"")</f>
        <v>212863.40876201226</v>
      </c>
      <c r="AB28" s="38">
        <f>+IFERROR(AA28*(1+'1.4 Tasas Proyección'!K27),"")</f>
        <v>222345.73483796866</v>
      </c>
      <c r="AC28" s="38">
        <f>+IFERROR(AB28*(1+'1.4 Tasas Proyección'!L27),"")</f>
        <v>231831.40346363201</v>
      </c>
      <c r="AD28" s="38">
        <f>+IFERROR(AC28*(1+'1.4 Tasas Proyección'!M27),"")</f>
        <v>241320.48217445836</v>
      </c>
      <c r="AE28" s="38">
        <f>+IFERROR(AD28*(1+'1.4 Tasas Proyección'!N27),"")</f>
        <v>250813.04326187985</v>
      </c>
      <c r="AF28" s="38">
        <f>+IFERROR(AE28*(1+'1.4 Tasas Proyección'!O27),"")</f>
        <v>260309.15968228775</v>
      </c>
      <c r="AG28" s="38">
        <f>+IFERROR(AF28*(1+'1.4 Tasas Proyección'!P27),"")</f>
        <v>269808.90614087653</v>
      </c>
      <c r="AH28" s="38">
        <f>+IFERROR(AG28*(1+'1.4 Tasas Proyección'!Q27),"")</f>
        <v>279312.3588620036</v>
      </c>
      <c r="AI28" s="38">
        <f>+IFERROR(AH28*(1+'1.4 Tasas Proyección'!R27),"")</f>
        <v>288819.59566085984</v>
      </c>
      <c r="AJ28" s="38">
        <f>+IFERROR(AI28*(1+'1.4 Tasas Proyección'!S27),"")</f>
        <v>298330.69607736962</v>
      </c>
      <c r="AK28" s="38">
        <f>+IFERROR(AJ28*(1+'1.4 Tasas Proyección'!T27),"")</f>
        <v>307845.74095487216</v>
      </c>
      <c r="AL28" s="38">
        <f>+IFERROR(AK28*(1+'1.4 Tasas Proyección'!U27),"")</f>
        <v>317364.81426994078</v>
      </c>
      <c r="AM28" s="38">
        <f>+IFERROR(AL28*(1+'1.4 Tasas Proyección'!V27),"")</f>
        <v>326887.99615773262</v>
      </c>
      <c r="AN28" s="38">
        <f>+IFERROR(AM28*(1+'1.4 Tasas Proyección'!W27),"")</f>
        <v>336415.39032169466</v>
      </c>
      <c r="AO28" s="120">
        <f>+IFERROR(AN28*(1+'1.4 Tasas Proyección'!X27),"")</f>
        <v>345947.01715087722</v>
      </c>
    </row>
    <row r="29" spans="2:41" x14ac:dyDescent="0.2">
      <c r="B29" s="65"/>
      <c r="C29" s="3" t="s">
        <v>71</v>
      </c>
      <c r="D29" s="37">
        <v>0</v>
      </c>
      <c r="E29" s="37">
        <v>0</v>
      </c>
      <c r="F29" s="40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f>+VLOOKUP($C29,'1.1 Demanda Histórica'!$C$5:$R$38,MATCH(Q$6,'1.1 Demanda Histórica'!$C$5:$R$5,0),0)</f>
        <v>417.85092057499975</v>
      </c>
      <c r="R29" s="37">
        <f>+VLOOKUP($C29,'1.1 Demanda Histórica'!$C$5:$S$38,MATCH(R$6,'1.1 Demanda Histórica'!$C$5:$S$5,0),0)</f>
        <v>967.59693731590085</v>
      </c>
      <c r="S29" s="37">
        <f>+VLOOKUP($C29,'1.1 Demanda Histórica'!$C$5:$T$38,MATCH(S$6,'1.1 Demanda Histórica'!$C$5:$T$5,0),0)</f>
        <v>1196.2158554530001</v>
      </c>
      <c r="T29" s="37">
        <f>+VLOOKUP($C29,'1.1 Demanda Histórica'!$C$5:$U$38,MATCH(T$6,'1.1 Demanda Histórica'!$C$5:$U$5,0),0)</f>
        <v>1349.2716339999999</v>
      </c>
      <c r="U29" s="38">
        <f>+'3a) Prev. Total nivel SSPP'!U28+'2.2 Previsión Ef. Energética'!D61-'2.3Previsión Traspasos CL-&gt;CR'!D28+'2.4 Previsión Traspasos CR-&gt; CL'!D127+'2.5Previsión Gen. Residencial'!D28-'2.6 Previsión Electromovilidad'!D28</f>
        <v>1463.4324929110105</v>
      </c>
      <c r="V29" s="38">
        <f>+IFERROR(U29*(1+'1.4 Tasas Proyección'!E28),"")</f>
        <v>1482.0428557525713</v>
      </c>
      <c r="W29" s="38">
        <f>+IFERROR(V29*(1+'1.4 Tasas Proyección'!F28),"")</f>
        <v>1500.7302224724272</v>
      </c>
      <c r="X29" s="38">
        <f>+IFERROR(W29*(1+'1.4 Tasas Proyección'!G28),"")</f>
        <v>1521.136250220613</v>
      </c>
      <c r="Y29" s="38">
        <f>+IFERROR(X29*(1+'1.4 Tasas Proyección'!H28),"")</f>
        <v>1539.9841782186159</v>
      </c>
      <c r="Z29" s="38">
        <f>+IFERROR(Y29*(1+'1.4 Tasas Proyección'!I28),"")</f>
        <v>1560.5507672449485</v>
      </c>
      <c r="AA29" s="38">
        <f>+IFERROR(Z29*(1+'1.4 Tasas Proyección'!J28),"")</f>
        <v>1581.2009136711333</v>
      </c>
      <c r="AB29" s="38">
        <f>+IFERROR(AA29*(1+'1.4 Tasas Proyección'!K28),"")</f>
        <v>1601.9329791167809</v>
      </c>
      <c r="AC29" s="38">
        <f>+IFERROR(AB29*(1+'1.4 Tasas Proyección'!L28),"")</f>
        <v>1622.7486019622809</v>
      </c>
      <c r="AD29" s="38">
        <f>+IFERROR(AC29*(1+'1.4 Tasas Proyección'!M28),"")</f>
        <v>1643.6494205880215</v>
      </c>
      <c r="AE29" s="38">
        <f>+IFERROR(AD29*(1+'1.4 Tasas Proyección'!N28),"")</f>
        <v>1664.6354349940038</v>
      </c>
      <c r="AF29" s="38">
        <f>+IFERROR(AE29*(1+'1.4 Tasas Proyección'!O28),"")</f>
        <v>1687.3483023302622</v>
      </c>
      <c r="AG29" s="38">
        <f>+IFERROR(AF29*(1+'1.4 Tasas Proyección'!P28),"")</f>
        <v>1708.509623437895</v>
      </c>
      <c r="AH29" s="38">
        <f>+IFERROR(AG29*(1+'1.4 Tasas Proyección'!Q28),"")</f>
        <v>1731.3961590954145</v>
      </c>
      <c r="AI29" s="38">
        <f>+IFERROR(AH29*(1+'1.4 Tasas Proyección'!R28),"")</f>
        <v>1752.7360636654762</v>
      </c>
      <c r="AJ29" s="38">
        <f>+IFERROR(AI29*(1+'1.4 Tasas Proyección'!S28),"")</f>
        <v>1775.8044595462031</v>
      </c>
      <c r="AK29" s="38">
        <f>+IFERROR(AJ29*(1+'1.4 Tasas Proyección'!T28),"")</f>
        <v>1798.962966348339</v>
      </c>
      <c r="AL29" s="38">
        <f>+IFERROR(AK29*(1+'1.4 Tasas Proyección'!U28),"")</f>
        <v>1822.2148608326629</v>
      </c>
      <c r="AM29" s="38">
        <f>+IFERROR(AL29*(1+'1.4 Tasas Proyección'!V28),"")</f>
        <v>1847.2001617688195</v>
      </c>
      <c r="AN29" s="38">
        <f>+IFERROR(AM29*(1+'1.4 Tasas Proyección'!W28),"")</f>
        <v>1870.6404699979078</v>
      </c>
      <c r="AO29" s="120">
        <f>+IFERROR(AN29*(1+'1.4 Tasas Proyección'!X28),"")</f>
        <v>1895.8141846788285</v>
      </c>
    </row>
    <row r="30" spans="2:41" ht="13.5" thickBot="1" x14ac:dyDescent="0.25">
      <c r="B30" s="65"/>
      <c r="C30" s="3" t="s">
        <v>72</v>
      </c>
      <c r="D30" s="37">
        <v>0</v>
      </c>
      <c r="E30" s="37">
        <v>0</v>
      </c>
      <c r="F30" s="40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40">
        <f>+VLOOKUP($C30,'1.1 Demanda Histórica'!$C$5:$U$38,MATCH(T$6,'1.1 Demanda Histórica'!$C$5:$U$5,0),0)</f>
        <v>5.8302430000000056</v>
      </c>
      <c r="U30" s="38">
        <f>+'3a) Prev. Total nivel SSPP'!U29+'2.2 Previsión Ef. Energética'!D62-'2.3Previsión Traspasos CL-&gt;CR'!D29+'2.4 Previsión Traspasos CR-&gt; CL'!D128+'2.5Previsión Gen. Residencial'!D29-'2.6 Previsión Electromovilidad'!D29</f>
        <v>7.9133764539979126</v>
      </c>
      <c r="V30" s="38">
        <f>+IFERROR(U30*(1+'1.4 Tasas Proyección'!E29),"")</f>
        <v>14.313833591776142</v>
      </c>
      <c r="W30" s="38">
        <f>+IFERROR(V30*(1+'1.4 Tasas Proyección'!F29),"")</f>
        <v>16.198371812977648</v>
      </c>
      <c r="X30" s="38">
        <f>+IFERROR(W30*(1+'1.4 Tasas Proyección'!G29),"")</f>
        <v>17.239973179642913</v>
      </c>
      <c r="Y30" s="38">
        <f>+IFERROR(X30*(1+'1.4 Tasas Proyección'!H29),"")</f>
        <v>18.399219452932062</v>
      </c>
      <c r="Z30" s="38">
        <f>+IFERROR(Y30*(1+'1.4 Tasas Proyección'!I29),"")</f>
        <v>19.630606470849067</v>
      </c>
      <c r="AA30" s="38">
        <f>+IFERROR(Z30*(1+'1.4 Tasas Proyección'!J29),"")</f>
        <v>21.724907780276194</v>
      </c>
      <c r="AB30" s="38">
        <f>+IFERROR(AA30*(1+'1.4 Tasas Proyección'!K29),"")</f>
        <v>24.724297970380487</v>
      </c>
      <c r="AC30" s="38">
        <f>+IFERROR(AB30*(1+'1.4 Tasas Proyección'!L29),"")</f>
        <v>31.174235468915576</v>
      </c>
      <c r="AD30" s="38">
        <f>+IFERROR(AC30*(1+'1.4 Tasas Proyección'!M29),"")</f>
        <v>32.39262126643689</v>
      </c>
      <c r="AE30" s="38">
        <f>+IFERROR(AD30*(1+'1.4 Tasas Proyección'!N29),"")</f>
        <v>33.65862535929962</v>
      </c>
      <c r="AF30" s="38">
        <f>+IFERROR(AE30*(1+'1.4 Tasas Proyección'!O29),"")</f>
        <v>34.974108818156289</v>
      </c>
      <c r="AG30" s="38">
        <f>+IFERROR(AF30*(1+'1.4 Tasas Proyección'!P29),"")</f>
        <v>36.341005450071954</v>
      </c>
      <c r="AH30" s="38">
        <f>+IFERROR(AG30*(1+'1.4 Tasas Proyección'!Q29),"")</f>
        <v>37.761324641288752</v>
      </c>
      <c r="AI30" s="38">
        <f>+IFERROR(AH30*(1+'1.4 Tasas Proyección'!R29),"")</f>
        <v>39.23715431109455</v>
      </c>
      <c r="AJ30" s="38">
        <f>+IFERROR(AI30*(1+'1.4 Tasas Proyección'!S29),"")</f>
        <v>40.770663981137879</v>
      </c>
      <c r="AK30" s="38">
        <f>+IFERROR(AJ30*(1+'1.4 Tasas Proyección'!T29),"")</f>
        <v>42.364107964701276</v>
      </c>
      <c r="AL30" s="38">
        <f>+IFERROR(AK30*(1+'1.4 Tasas Proyección'!U29),"")</f>
        <v>44.019828680621274</v>
      </c>
      <c r="AM30" s="38">
        <f>+IFERROR(AL30*(1+'1.4 Tasas Proyección'!V29),"")</f>
        <v>45.740260096726693</v>
      </c>
      <c r="AN30" s="38">
        <f>+IFERROR(AM30*(1+'1.4 Tasas Proyección'!W29),"")</f>
        <v>47.527931307857159</v>
      </c>
      <c r="AO30" s="120">
        <f>+IFERROR(AN30*(1+'1.4 Tasas Proyección'!X29),"")</f>
        <v>49.385470253721678</v>
      </c>
    </row>
    <row r="31" spans="2:41" ht="13.5" thickBot="1" x14ac:dyDescent="0.25">
      <c r="B31" s="65"/>
      <c r="C31" s="41" t="s">
        <v>73</v>
      </c>
      <c r="D31" s="42">
        <f t="shared" ref="D31:AO31" si="34">+SUM(D7:D30)</f>
        <v>24155265.254358333</v>
      </c>
      <c r="E31" s="42">
        <f t="shared" si="34"/>
        <v>24380288.147231072</v>
      </c>
      <c r="F31" s="42">
        <f t="shared" si="34"/>
        <v>24727153.543673463</v>
      </c>
      <c r="G31" s="42">
        <f t="shared" si="34"/>
        <v>25881599.602088209</v>
      </c>
      <c r="H31" s="42">
        <f t="shared" si="34"/>
        <v>27405082.134453289</v>
      </c>
      <c r="I31" s="42">
        <f t="shared" si="34"/>
        <v>29173674.468960419</v>
      </c>
      <c r="J31" s="42">
        <f t="shared" si="34"/>
        <v>31020806.025811773</v>
      </c>
      <c r="K31" s="42">
        <f t="shared" si="34"/>
        <v>32349616.514342379</v>
      </c>
      <c r="L31" s="42">
        <f t="shared" si="34"/>
        <v>33207104.8190936</v>
      </c>
      <c r="M31" s="42">
        <f t="shared" si="34"/>
        <v>33854359.527740814</v>
      </c>
      <c r="N31" s="42">
        <f t="shared" si="34"/>
        <v>32926109.312565856</v>
      </c>
      <c r="O31" s="42">
        <f t="shared" si="34"/>
        <v>30758725.181013245</v>
      </c>
      <c r="P31" s="42">
        <f t="shared" si="34"/>
        <v>28988571.400573868</v>
      </c>
      <c r="Q31" s="42">
        <f t="shared" si="34"/>
        <v>27607969.864463151</v>
      </c>
      <c r="R31" s="42">
        <f t="shared" si="34"/>
        <v>28438385.568063762</v>
      </c>
      <c r="S31" s="42">
        <f t="shared" si="34"/>
        <v>29060665.23551311</v>
      </c>
      <c r="T31" s="42">
        <f t="shared" si="34"/>
        <v>30142639.297402721</v>
      </c>
      <c r="U31" s="192">
        <f t="shared" si="34"/>
        <v>31944298.496162515</v>
      </c>
      <c r="V31" s="192">
        <f t="shared" si="34"/>
        <v>32672630.565763589</v>
      </c>
      <c r="W31" s="192">
        <f t="shared" si="34"/>
        <v>33453693.067954395</v>
      </c>
      <c r="X31" s="192">
        <f t="shared" si="34"/>
        <v>34264314.94464501</v>
      </c>
      <c r="Y31" s="192">
        <f t="shared" si="34"/>
        <v>35074188.105510041</v>
      </c>
      <c r="Z31" s="192">
        <f t="shared" si="34"/>
        <v>35895922.88364736</v>
      </c>
      <c r="AA31" s="192">
        <f t="shared" si="34"/>
        <v>36717558.228035182</v>
      </c>
      <c r="AB31" s="192">
        <f t="shared" si="34"/>
        <v>37546666.721941195</v>
      </c>
      <c r="AC31" s="192">
        <f t="shared" si="34"/>
        <v>38382756.482081093</v>
      </c>
      <c r="AD31" s="192">
        <f t="shared" si="34"/>
        <v>39219282.494447254</v>
      </c>
      <c r="AE31" s="192">
        <f t="shared" si="34"/>
        <v>40063504.673610769</v>
      </c>
      <c r="AF31" s="192">
        <f t="shared" si="34"/>
        <v>40915475.975096479</v>
      </c>
      <c r="AG31" s="192">
        <f t="shared" si="34"/>
        <v>41775475.760204375</v>
      </c>
      <c r="AH31" s="192">
        <f t="shared" si="34"/>
        <v>42643553.263454959</v>
      </c>
      <c r="AI31" s="192">
        <f t="shared" si="34"/>
        <v>43520588.766768545</v>
      </c>
      <c r="AJ31" s="192">
        <f t="shared" si="34"/>
        <v>44406121.262187086</v>
      </c>
      <c r="AK31" s="192">
        <f t="shared" si="34"/>
        <v>45300283.833745584</v>
      </c>
      <c r="AL31" s="192">
        <f t="shared" si="34"/>
        <v>46203288.648721114</v>
      </c>
      <c r="AM31" s="192">
        <f t="shared" si="34"/>
        <v>47113602.079236448</v>
      </c>
      <c r="AN31" s="192">
        <f t="shared" si="34"/>
        <v>48033150.418258108</v>
      </c>
      <c r="AO31" s="204">
        <f t="shared" si="34"/>
        <v>48962524.244831584</v>
      </c>
    </row>
    <row r="32" spans="2:41" ht="13.5" thickBot="1" x14ac:dyDescent="0.25">
      <c r="C32" s="43" t="s">
        <v>126</v>
      </c>
      <c r="D32" s="44"/>
      <c r="E32" s="44">
        <f t="shared" ref="E32" si="35">+E31/D31-1</f>
        <v>9.3156870977493256E-3</v>
      </c>
      <c r="F32" s="44">
        <f t="shared" ref="F32" si="36">+F31/E31-1</f>
        <v>1.4227288633657409E-2</v>
      </c>
      <c r="G32" s="44">
        <f t="shared" ref="G32" si="37">+G31/F31-1</f>
        <v>4.6687381803803163E-2</v>
      </c>
      <c r="H32" s="44">
        <f t="shared" ref="H32" si="38">+H31/G31-1</f>
        <v>5.8863538412910144E-2</v>
      </c>
      <c r="I32" s="44">
        <f t="shared" ref="I32" si="39">+I31/H31-1</f>
        <v>6.4535195546218782E-2</v>
      </c>
      <c r="J32" s="44">
        <f t="shared" ref="J32" si="40">+J31/I31-1</f>
        <v>6.3315012266165649E-2</v>
      </c>
      <c r="K32" s="44">
        <f t="shared" ref="K32" si="41">+K31/J31-1</f>
        <v>4.28361044978951E-2</v>
      </c>
      <c r="L32" s="44">
        <f t="shared" ref="L32" si="42">+L31/K31-1</f>
        <v>2.6506907875431862E-2</v>
      </c>
      <c r="M32" s="44">
        <f t="shared" ref="M32" si="43">+M31/L31-1</f>
        <v>1.9491452572373946E-2</v>
      </c>
      <c r="N32" s="44">
        <f t="shared" ref="N32" si="44">+N31/M31-1</f>
        <v>-2.7418927078337818E-2</v>
      </c>
      <c r="O32" s="44">
        <f t="shared" ref="O32" si="45">+O31/N31-1</f>
        <v>-6.5825698110206221E-2</v>
      </c>
      <c r="P32" s="44">
        <f t="shared" ref="P32" si="46">+P31/O31-1</f>
        <v>-5.7549647133362303E-2</v>
      </c>
      <c r="Q32" s="44">
        <f t="shared" ref="Q32" si="47">+Q31/P31-1</f>
        <v>-4.7625718323028088E-2</v>
      </c>
      <c r="R32" s="44">
        <f t="shared" ref="R32" si="48">+R31/Q31-1</f>
        <v>3.0078839830578019E-2</v>
      </c>
      <c r="S32" s="44">
        <f t="shared" ref="S32:AO32" si="49">+S31/R31-1</f>
        <v>2.1881680518044844E-2</v>
      </c>
      <c r="T32" s="44">
        <f t="shared" si="49"/>
        <v>3.7231565524088683E-2</v>
      </c>
      <c r="U32" s="45">
        <f t="shared" si="49"/>
        <v>5.9771116290902704E-2</v>
      </c>
      <c r="V32" s="45">
        <f t="shared" si="49"/>
        <v>2.2800064608980763E-2</v>
      </c>
      <c r="W32" s="45">
        <f t="shared" si="49"/>
        <v>2.3905712171497173E-2</v>
      </c>
      <c r="X32" s="45">
        <f t="shared" si="49"/>
        <v>2.4231162611673351E-2</v>
      </c>
      <c r="Y32" s="45">
        <f t="shared" si="49"/>
        <v>2.3636052907329619E-2</v>
      </c>
      <c r="Z32" s="45">
        <f t="shared" si="49"/>
        <v>2.342847611084764E-2</v>
      </c>
      <c r="AA32" s="45">
        <f t="shared" si="49"/>
        <v>2.2889377912111764E-2</v>
      </c>
      <c r="AB32" s="45">
        <f t="shared" si="49"/>
        <v>2.2580708901088098E-2</v>
      </c>
      <c r="AC32" s="45">
        <f t="shared" si="49"/>
        <v>2.2268015595944046E-2</v>
      </c>
      <c r="AD32" s="45">
        <f t="shared" si="49"/>
        <v>2.1794318309491079E-2</v>
      </c>
      <c r="AE32" s="45">
        <f t="shared" si="49"/>
        <v>2.1525691585077888E-2</v>
      </c>
      <c r="AF32" s="45">
        <f t="shared" si="49"/>
        <v>2.1265521037826085E-2</v>
      </c>
      <c r="AG32" s="45">
        <f t="shared" si="49"/>
        <v>2.1018936346514527E-2</v>
      </c>
      <c r="AH32" s="45">
        <f t="shared" si="49"/>
        <v>2.0779595862257638E-2</v>
      </c>
      <c r="AI32" s="45">
        <f t="shared" si="49"/>
        <v>2.0566660988478036E-2</v>
      </c>
      <c r="AJ32" s="45">
        <f t="shared" si="49"/>
        <v>2.0347438316246302E-2</v>
      </c>
      <c r="AK32" s="45">
        <f t="shared" si="49"/>
        <v>2.013602057876418E-2</v>
      </c>
      <c r="AL32" s="45">
        <f t="shared" si="49"/>
        <v>1.9933756227435762E-2</v>
      </c>
      <c r="AM32" s="45">
        <f t="shared" si="49"/>
        <v>1.9702351437282939E-2</v>
      </c>
      <c r="AN32" s="45">
        <f t="shared" si="49"/>
        <v>1.9517682759113697E-2</v>
      </c>
      <c r="AO32" s="128">
        <f t="shared" si="49"/>
        <v>1.9348591930380854E-2</v>
      </c>
    </row>
    <row r="33" spans="2:24" x14ac:dyDescent="0.2"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</row>
    <row r="37" spans="2:24" x14ac:dyDescent="0.2">
      <c r="B37" s="12" t="s">
        <v>127</v>
      </c>
    </row>
    <row r="38" spans="2:24" ht="13.5" thickBot="1" x14ac:dyDescent="0.25"/>
    <row r="39" spans="2:24" ht="13.5" thickBot="1" x14ac:dyDescent="0.25">
      <c r="C39" s="179" t="s">
        <v>38</v>
      </c>
      <c r="D39" s="90">
        <v>2024</v>
      </c>
      <c r="E39" s="91">
        <f t="shared" ref="E39:X39" si="50">+D39+1</f>
        <v>2025</v>
      </c>
      <c r="F39" s="91">
        <f t="shared" si="50"/>
        <v>2026</v>
      </c>
      <c r="G39" s="91">
        <f t="shared" si="50"/>
        <v>2027</v>
      </c>
      <c r="H39" s="91">
        <f t="shared" si="50"/>
        <v>2028</v>
      </c>
      <c r="I39" s="91">
        <f t="shared" si="50"/>
        <v>2029</v>
      </c>
      <c r="J39" s="91">
        <f t="shared" si="50"/>
        <v>2030</v>
      </c>
      <c r="K39" s="91">
        <f t="shared" si="50"/>
        <v>2031</v>
      </c>
      <c r="L39" s="91">
        <f t="shared" si="50"/>
        <v>2032</v>
      </c>
      <c r="M39" s="91">
        <f t="shared" si="50"/>
        <v>2033</v>
      </c>
      <c r="N39" s="91">
        <f t="shared" si="50"/>
        <v>2034</v>
      </c>
      <c r="O39" s="91">
        <f t="shared" si="50"/>
        <v>2035</v>
      </c>
      <c r="P39" s="91">
        <f t="shared" si="50"/>
        <v>2036</v>
      </c>
      <c r="Q39" s="91">
        <f t="shared" si="50"/>
        <v>2037</v>
      </c>
      <c r="R39" s="91">
        <f t="shared" si="50"/>
        <v>2038</v>
      </c>
      <c r="S39" s="91">
        <f t="shared" si="50"/>
        <v>2039</v>
      </c>
      <c r="T39" s="91">
        <f t="shared" si="50"/>
        <v>2040</v>
      </c>
      <c r="U39" s="91">
        <f t="shared" si="50"/>
        <v>2041</v>
      </c>
      <c r="V39" s="91">
        <f t="shared" si="50"/>
        <v>2042</v>
      </c>
      <c r="W39" s="91">
        <f t="shared" si="50"/>
        <v>2043</v>
      </c>
      <c r="X39" s="94">
        <f t="shared" si="50"/>
        <v>2044</v>
      </c>
    </row>
    <row r="40" spans="2:24" x14ac:dyDescent="0.2">
      <c r="C40" s="13" t="s">
        <v>46</v>
      </c>
      <c r="D40" s="129">
        <f t="shared" ref="D40:X40" si="51">+U7/T7-1</f>
        <v>6.4342084880466999E-2</v>
      </c>
      <c r="E40" s="129">
        <f t="shared" si="51"/>
        <v>9.6163209151651774E-3</v>
      </c>
      <c r="F40" s="129">
        <f t="shared" si="51"/>
        <v>1.1367047524671658E-2</v>
      </c>
      <c r="G40" s="129">
        <f t="shared" si="51"/>
        <v>1.074314023684475E-2</v>
      </c>
      <c r="H40" s="129">
        <f t="shared" si="51"/>
        <v>1.055410081413255E-2</v>
      </c>
      <c r="I40" s="129">
        <f t="shared" si="51"/>
        <v>1.0568925636666116E-2</v>
      </c>
      <c r="J40" s="129">
        <f t="shared" si="51"/>
        <v>1.0645266363306538E-2</v>
      </c>
      <c r="K40" s="129">
        <f t="shared" si="51"/>
        <v>1.0743727175000162E-2</v>
      </c>
      <c r="L40" s="129">
        <f t="shared" si="51"/>
        <v>1.0849124360080786E-2</v>
      </c>
      <c r="M40" s="129">
        <f t="shared" si="51"/>
        <v>1.0956882536133472E-2</v>
      </c>
      <c r="N40" s="129">
        <f t="shared" si="51"/>
        <v>1.1065329523757939E-2</v>
      </c>
      <c r="O40" s="129">
        <f t="shared" si="51"/>
        <v>1.1173924085178921E-2</v>
      </c>
      <c r="P40" s="129">
        <f t="shared" si="51"/>
        <v>1.1282462267689475E-2</v>
      </c>
      <c r="Q40" s="129">
        <f t="shared" si="51"/>
        <v>1.1390861098638849E-2</v>
      </c>
      <c r="R40" s="129">
        <f t="shared" si="51"/>
        <v>1.1499083406820931E-2</v>
      </c>
      <c r="S40" s="129">
        <f t="shared" si="51"/>
        <v>1.1607077471359029E-2</v>
      </c>
      <c r="T40" s="129">
        <f t="shared" si="51"/>
        <v>1.1714904798327153E-2</v>
      </c>
      <c r="U40" s="129">
        <f t="shared" si="51"/>
        <v>1.1822209045642129E-2</v>
      </c>
      <c r="V40" s="129">
        <f t="shared" si="51"/>
        <v>1.1930253675027647E-2</v>
      </c>
      <c r="W40" s="129">
        <f t="shared" si="51"/>
        <v>1.2034052242382298E-2</v>
      </c>
      <c r="X40" s="129">
        <f t="shared" si="51"/>
        <v>1.2153013536974733E-2</v>
      </c>
    </row>
    <row r="41" spans="2:24" x14ac:dyDescent="0.2">
      <c r="C41" s="3" t="s">
        <v>48</v>
      </c>
      <c r="D41" s="130">
        <f t="shared" ref="D41:D63" si="52">+U8/T8-1</f>
        <v>0.16494370315528539</v>
      </c>
      <c r="E41" s="130">
        <f t="shared" ref="E41:E63" si="53">+V8/U8-1</f>
        <v>4.3520660733783245E-2</v>
      </c>
      <c r="F41" s="130">
        <f t="shared" ref="F41:F63" si="54">+W8/V8-1</f>
        <v>4.0770465316882776E-2</v>
      </c>
      <c r="G41" s="130">
        <f t="shared" ref="G41:G63" si="55">+X8/W8-1</f>
        <v>3.736320672685256E-2</v>
      </c>
      <c r="H41" s="130">
        <f t="shared" ref="H41:H63" si="56">+Y8/X8-1</f>
        <v>3.6019414724548948E-2</v>
      </c>
      <c r="I41" s="130">
        <f t="shared" ref="I41:I63" si="57">+Z8/Y8-1</f>
        <v>3.4767124297635954E-2</v>
      </c>
      <c r="J41" s="130">
        <f t="shared" ref="J41:J63" si="58">+AA8/Z8-1</f>
        <v>3.3598984236936413E-2</v>
      </c>
      <c r="K41" s="130">
        <f t="shared" ref="K41:K63" si="59">+AB8/AA8-1</f>
        <v>3.2506789140995584E-2</v>
      </c>
      <c r="L41" s="130">
        <f t="shared" ref="L41:L63" si="60">+AC8/AB8-1</f>
        <v>3.1483366000953694E-2</v>
      </c>
      <c r="M41" s="130">
        <f t="shared" ref="M41:M63" si="61">+AD8/AC8-1</f>
        <v>3.0522417557749204E-2</v>
      </c>
      <c r="N41" s="130">
        <f t="shared" ref="N41:N63" si="62">+AE8/AD8-1</f>
        <v>2.961839261108401E-2</v>
      </c>
      <c r="O41" s="130">
        <f t="shared" ref="O41:O63" si="63">+AF8/AE8-1</f>
        <v>2.8766378712380858E-2</v>
      </c>
      <c r="P41" s="130">
        <f t="shared" ref="P41:P63" si="64">+AG8/AF8-1</f>
        <v>2.7962012860865526E-2</v>
      </c>
      <c r="Q41" s="130">
        <f t="shared" ref="Q41:Q63" si="65">+AH8/AG8-1</f>
        <v>2.7201406774795878E-2</v>
      </c>
      <c r="R41" s="130">
        <f t="shared" ref="R41:R63" si="66">+AI8/AH8-1</f>
        <v>2.648108403609184E-2</v>
      </c>
      <c r="S41" s="130">
        <f t="shared" ref="S41:S63" si="67">+AJ8/AI8-1</f>
        <v>2.5797926964195472E-2</v>
      </c>
      <c r="T41" s="130">
        <f t="shared" ref="T41:T63" si="68">+AK8/AJ8-1</f>
        <v>2.5149131506381428E-2</v>
      </c>
      <c r="U41" s="130">
        <f t="shared" ref="U41:U63" si="69">+AL8/AK8-1</f>
        <v>2.4532168767900764E-2</v>
      </c>
      <c r="V41" s="130">
        <f t="shared" ref="V41:V63" si="70">+AM8/AL8-1</f>
        <v>2.3944752069037456E-2</v>
      </c>
      <c r="W41" s="130">
        <f t="shared" ref="W41:W63" si="71">+AN8/AM8-1</f>
        <v>2.3384808624345998E-2</v>
      </c>
      <c r="X41" s="130">
        <f t="shared" ref="X41:X63" si="72">+AO8/AN8-1</f>
        <v>2.2850455104741707E-2</v>
      </c>
    </row>
    <row r="42" spans="2:24" x14ac:dyDescent="0.2">
      <c r="C42" s="13" t="s">
        <v>49</v>
      </c>
      <c r="D42" s="130">
        <f t="shared" si="52"/>
        <v>6.1662907516664145E-2</v>
      </c>
      <c r="E42" s="130">
        <f t="shared" si="53"/>
        <v>2.1058352919388845E-2</v>
      </c>
      <c r="F42" s="130">
        <f t="shared" si="54"/>
        <v>2.3941406220138628E-2</v>
      </c>
      <c r="G42" s="130">
        <f t="shared" si="55"/>
        <v>2.4365401281195576E-2</v>
      </c>
      <c r="H42" s="130">
        <f t="shared" si="56"/>
        <v>2.4272005259339924E-2</v>
      </c>
      <c r="I42" s="130">
        <f t="shared" si="57"/>
        <v>2.4199890260037549E-2</v>
      </c>
      <c r="J42" s="130">
        <f t="shared" si="58"/>
        <v>2.4123038337982905E-2</v>
      </c>
      <c r="K42" s="130">
        <f t="shared" si="59"/>
        <v>2.4049791363077944E-2</v>
      </c>
      <c r="L42" s="130">
        <f t="shared" si="60"/>
        <v>2.3978088475861581E-2</v>
      </c>
      <c r="M42" s="130">
        <f t="shared" si="61"/>
        <v>2.3908371390167993E-2</v>
      </c>
      <c r="N42" s="130">
        <f t="shared" si="62"/>
        <v>2.3840455733079802E-2</v>
      </c>
      <c r="O42" s="130">
        <f t="shared" si="63"/>
        <v>2.3774315894182552E-2</v>
      </c>
      <c r="P42" s="130">
        <f t="shared" si="64"/>
        <v>2.3709890319964622E-2</v>
      </c>
      <c r="Q42" s="130">
        <f t="shared" si="65"/>
        <v>2.3647125335625852E-2</v>
      </c>
      <c r="R42" s="130">
        <f t="shared" si="66"/>
        <v>2.3585981942717327E-2</v>
      </c>
      <c r="S42" s="130">
        <f t="shared" si="67"/>
        <v>2.3526365902246882E-2</v>
      </c>
      <c r="T42" s="130">
        <f t="shared" si="68"/>
        <v>2.3468404754075856E-2</v>
      </c>
      <c r="U42" s="130">
        <f t="shared" si="69"/>
        <v>2.3411388214179985E-2</v>
      </c>
      <c r="V42" s="130">
        <f t="shared" si="70"/>
        <v>2.335781055971875E-2</v>
      </c>
      <c r="W42" s="130">
        <f t="shared" si="71"/>
        <v>2.3297943292395207E-2</v>
      </c>
      <c r="X42" s="130">
        <f t="shared" si="72"/>
        <v>2.3269227607308984E-2</v>
      </c>
    </row>
    <row r="43" spans="2:24" x14ac:dyDescent="0.2">
      <c r="C43" s="13" t="s">
        <v>50</v>
      </c>
      <c r="D43" s="130">
        <f t="shared" si="52"/>
        <v>6.9588912245078127E-2</v>
      </c>
      <c r="E43" s="130">
        <f t="shared" si="53"/>
        <v>6.5926784220131651E-3</v>
      </c>
      <c r="F43" s="130">
        <f t="shared" si="54"/>
        <v>1.0836729570877779E-2</v>
      </c>
      <c r="G43" s="130">
        <f t="shared" si="55"/>
        <v>1.1234919077449668E-2</v>
      </c>
      <c r="H43" s="130">
        <f t="shared" si="56"/>
        <v>1.1333518492755434E-2</v>
      </c>
      <c r="I43" s="130">
        <f t="shared" si="57"/>
        <v>1.1444226908140287E-2</v>
      </c>
      <c r="J43" s="130">
        <f t="shared" si="58"/>
        <v>1.1551746721180978E-2</v>
      </c>
      <c r="K43" s="130">
        <f t="shared" si="59"/>
        <v>1.165979611800938E-2</v>
      </c>
      <c r="L43" s="130">
        <f t="shared" si="60"/>
        <v>1.1767407405558483E-2</v>
      </c>
      <c r="M43" s="130">
        <f t="shared" si="61"/>
        <v>1.1874797203765386E-2</v>
      </c>
      <c r="N43" s="130">
        <f t="shared" si="62"/>
        <v>1.1981883048284514E-2</v>
      </c>
      <c r="O43" s="130">
        <f t="shared" si="63"/>
        <v>1.2088658260925644E-2</v>
      </c>
      <c r="P43" s="130">
        <f t="shared" si="64"/>
        <v>1.2195097824428958E-2</v>
      </c>
      <c r="Q43" s="130">
        <f t="shared" si="65"/>
        <v>1.2301179791879058E-2</v>
      </c>
      <c r="R43" s="130">
        <f t="shared" si="66"/>
        <v>1.2406889176632463E-2</v>
      </c>
      <c r="S43" s="130">
        <f t="shared" si="67"/>
        <v>1.2512181210266426E-2</v>
      </c>
      <c r="T43" s="130">
        <f t="shared" si="68"/>
        <v>1.2617128575517444E-2</v>
      </c>
      <c r="U43" s="130">
        <f t="shared" si="69"/>
        <v>1.2721352450431267E-2</v>
      </c>
      <c r="V43" s="130">
        <f t="shared" si="70"/>
        <v>1.2826216684735936E-2</v>
      </c>
      <c r="W43" s="130">
        <f t="shared" si="71"/>
        <v>1.2926365486819469E-2</v>
      </c>
      <c r="X43" s="130">
        <f t="shared" si="72"/>
        <v>1.3042648159022674E-2</v>
      </c>
    </row>
    <row r="44" spans="2:24" x14ac:dyDescent="0.2">
      <c r="C44" s="13" t="s">
        <v>52</v>
      </c>
      <c r="D44" s="130">
        <f t="shared" si="52"/>
        <v>2.8673285503042489E-2</v>
      </c>
      <c r="E44" s="130">
        <f t="shared" si="53"/>
        <v>2.8621064642312177E-2</v>
      </c>
      <c r="F44" s="130">
        <f t="shared" si="54"/>
        <v>2.0609222285968398E-2</v>
      </c>
      <c r="G44" s="130">
        <f t="shared" si="55"/>
        <v>2.0217773812844619E-2</v>
      </c>
      <c r="H44" s="130">
        <f t="shared" si="56"/>
        <v>1.9817154554770733E-2</v>
      </c>
      <c r="I44" s="130">
        <f t="shared" si="57"/>
        <v>1.9432066354357902E-2</v>
      </c>
      <c r="J44" s="130">
        <f t="shared" si="58"/>
        <v>1.9061658933239967E-2</v>
      </c>
      <c r="K44" s="130">
        <f t="shared" si="59"/>
        <v>1.8705108534054604E-2</v>
      </c>
      <c r="L44" s="130">
        <f t="shared" si="60"/>
        <v>1.8361651843457283E-2</v>
      </c>
      <c r="M44" s="130">
        <f t="shared" si="61"/>
        <v>1.8030580599946999E-2</v>
      </c>
      <c r="N44" s="130">
        <f t="shared" si="62"/>
        <v>1.7711236718764622E-2</v>
      </c>
      <c r="O44" s="130">
        <f t="shared" si="63"/>
        <v>1.7403007925771874E-2</v>
      </c>
      <c r="P44" s="130">
        <f t="shared" si="64"/>
        <v>1.7105323839421427E-2</v>
      </c>
      <c r="Q44" s="130">
        <f t="shared" si="65"/>
        <v>1.6817652448078979E-2</v>
      </c>
      <c r="R44" s="130">
        <f t="shared" si="66"/>
        <v>1.6539496936926579E-2</v>
      </c>
      <c r="S44" s="130">
        <f t="shared" si="67"/>
        <v>1.6270392824641933E-2</v>
      </c>
      <c r="T44" s="130">
        <f t="shared" si="68"/>
        <v>1.6009905375103717E-2</v>
      </c>
      <c r="U44" s="130">
        <f t="shared" si="69"/>
        <v>1.5757627253832451E-2</v>
      </c>
      <c r="V44" s="130">
        <f t="shared" si="70"/>
        <v>1.5513176402559115E-2</v>
      </c>
      <c r="W44" s="130">
        <f t="shared" si="71"/>
        <v>1.5276194108592378E-2</v>
      </c>
      <c r="X44" s="130">
        <f t="shared" si="72"/>
        <v>1.5046343248503513E-2</v>
      </c>
    </row>
    <row r="45" spans="2:24" x14ac:dyDescent="0.2">
      <c r="C45" s="13" t="s">
        <v>53</v>
      </c>
      <c r="D45" s="130">
        <f t="shared" si="52"/>
        <v>7.0827484773567706E-2</v>
      </c>
      <c r="E45" s="130">
        <f t="shared" si="53"/>
        <v>5.199718695528821E-3</v>
      </c>
      <c r="F45" s="130">
        <f t="shared" si="54"/>
        <v>9.5090171060983053E-3</v>
      </c>
      <c r="G45" s="130">
        <f t="shared" si="55"/>
        <v>1.0845231209289263E-2</v>
      </c>
      <c r="H45" s="130">
        <f t="shared" si="56"/>
        <v>1.0944628356467367E-2</v>
      </c>
      <c r="I45" s="130">
        <f t="shared" si="57"/>
        <v>1.1055789284261319E-2</v>
      </c>
      <c r="J45" s="130">
        <f t="shared" si="58"/>
        <v>1.1163947118606909E-2</v>
      </c>
      <c r="K45" s="130">
        <f t="shared" si="59"/>
        <v>1.1272690848536548E-2</v>
      </c>
      <c r="L45" s="130">
        <f t="shared" si="60"/>
        <v>1.1381084341846703E-2</v>
      </c>
      <c r="M45" s="130">
        <f t="shared" si="61"/>
        <v>1.1489335513297672E-2</v>
      </c>
      <c r="N45" s="130">
        <f t="shared" si="62"/>
        <v>1.1597363177082265E-2</v>
      </c>
      <c r="O45" s="130">
        <f t="shared" si="63"/>
        <v>1.1705159359859607E-2</v>
      </c>
      <c r="P45" s="130">
        <f t="shared" si="64"/>
        <v>1.181269829696685E-2</v>
      </c>
      <c r="Q45" s="130">
        <f t="shared" si="65"/>
        <v>1.191995713910865E-2</v>
      </c>
      <c r="R45" s="130">
        <f t="shared" si="66"/>
        <v>1.202691973133474E-2</v>
      </c>
      <c r="S45" s="130">
        <f t="shared" si="67"/>
        <v>1.2133541000302506E-2</v>
      </c>
      <c r="T45" s="130">
        <f t="shared" si="68"/>
        <v>1.223988971908696E-2</v>
      </c>
      <c r="U45" s="130">
        <f t="shared" si="69"/>
        <v>1.2345596624029564E-2</v>
      </c>
      <c r="V45" s="130">
        <f t="shared" si="70"/>
        <v>1.2451983555124668E-2</v>
      </c>
      <c r="W45" s="130">
        <f t="shared" si="71"/>
        <v>1.2553848928580358E-2</v>
      </c>
      <c r="X45" s="130">
        <f t="shared" si="72"/>
        <v>1.2671440370945808E-2</v>
      </c>
    </row>
    <row r="46" spans="2:24" x14ac:dyDescent="0.2">
      <c r="C46" s="13" t="s">
        <v>55</v>
      </c>
      <c r="D46" s="130">
        <f t="shared" si="52"/>
        <v>5.3013514931747885E-2</v>
      </c>
      <c r="E46" s="130">
        <f t="shared" si="53"/>
        <v>2.9872155915081189E-2</v>
      </c>
      <c r="F46" s="130">
        <f t="shared" si="54"/>
        <v>2.8879980779588532E-2</v>
      </c>
      <c r="G46" s="130">
        <f t="shared" si="55"/>
        <v>2.9847440345120324E-2</v>
      </c>
      <c r="H46" s="130">
        <f t="shared" si="56"/>
        <v>2.8412132331079309E-2</v>
      </c>
      <c r="I46" s="130">
        <f t="shared" si="57"/>
        <v>2.8030275636602653E-2</v>
      </c>
      <c r="J46" s="130">
        <f t="shared" si="58"/>
        <v>2.7410594813882971E-2</v>
      </c>
      <c r="K46" s="130">
        <f t="shared" si="59"/>
        <v>2.6828657122504262E-2</v>
      </c>
      <c r="L46" s="130">
        <f t="shared" si="60"/>
        <v>2.632089413869676E-2</v>
      </c>
      <c r="M46" s="130">
        <f t="shared" si="61"/>
        <v>2.5803494771083901E-2</v>
      </c>
      <c r="N46" s="130">
        <f t="shared" si="62"/>
        <v>2.5328466720153653E-2</v>
      </c>
      <c r="O46" s="130">
        <f t="shared" si="63"/>
        <v>2.4869970542311881E-2</v>
      </c>
      <c r="P46" s="130">
        <f t="shared" si="64"/>
        <v>2.4434265018955292E-2</v>
      </c>
      <c r="Q46" s="130">
        <f t="shared" si="65"/>
        <v>2.4018968911210692E-2</v>
      </c>
      <c r="R46" s="130">
        <f t="shared" si="66"/>
        <v>2.3622159239790275E-2</v>
      </c>
      <c r="S46" s="130">
        <f t="shared" si="67"/>
        <v>2.3243437327795213E-2</v>
      </c>
      <c r="T46" s="130">
        <f t="shared" si="68"/>
        <v>2.2881419346148846E-2</v>
      </c>
      <c r="U46" s="130">
        <f t="shared" si="69"/>
        <v>2.2535091709820154E-2</v>
      </c>
      <c r="V46" s="130">
        <f t="shared" si="70"/>
        <v>2.220440661574874E-2</v>
      </c>
      <c r="W46" s="130">
        <f t="shared" si="71"/>
        <v>2.188521109315622E-2</v>
      </c>
      <c r="X46" s="130">
        <f t="shared" si="72"/>
        <v>2.1589704091723005E-2</v>
      </c>
    </row>
    <row r="47" spans="2:24" x14ac:dyDescent="0.2">
      <c r="C47" s="13" t="s">
        <v>56</v>
      </c>
      <c r="D47" s="130">
        <f t="shared" si="52"/>
        <v>3.8277919975000296E-2</v>
      </c>
      <c r="E47" s="130">
        <f t="shared" si="53"/>
        <v>3.6999999999999922E-2</v>
      </c>
      <c r="F47" s="130">
        <f t="shared" si="54"/>
        <v>3.6999999999999922E-2</v>
      </c>
      <c r="G47" s="130">
        <f t="shared" si="55"/>
        <v>3.6999999999999922E-2</v>
      </c>
      <c r="H47" s="130">
        <f t="shared" si="56"/>
        <v>3.69999999999997E-2</v>
      </c>
      <c r="I47" s="130">
        <f t="shared" si="57"/>
        <v>3.6999999999999922E-2</v>
      </c>
      <c r="J47" s="130">
        <f t="shared" si="58"/>
        <v>3.6999999999999922E-2</v>
      </c>
      <c r="K47" s="130">
        <f t="shared" si="59"/>
        <v>3.69999999999997E-2</v>
      </c>
      <c r="L47" s="130">
        <f t="shared" si="60"/>
        <v>3.7000000000000144E-2</v>
      </c>
      <c r="M47" s="130">
        <f t="shared" si="61"/>
        <v>3.69999999999997E-2</v>
      </c>
      <c r="N47" s="130">
        <f t="shared" si="62"/>
        <v>3.6999999999999922E-2</v>
      </c>
      <c r="O47" s="130">
        <f t="shared" si="63"/>
        <v>3.6999999999999922E-2</v>
      </c>
      <c r="P47" s="130">
        <f t="shared" si="64"/>
        <v>3.6999999999999922E-2</v>
      </c>
      <c r="Q47" s="130">
        <f t="shared" si="65"/>
        <v>3.6999999999999922E-2</v>
      </c>
      <c r="R47" s="130">
        <f t="shared" si="66"/>
        <v>3.6999999999999922E-2</v>
      </c>
      <c r="S47" s="130">
        <f t="shared" si="67"/>
        <v>3.6999999999999922E-2</v>
      </c>
      <c r="T47" s="130">
        <f t="shared" si="68"/>
        <v>3.6999999999999922E-2</v>
      </c>
      <c r="U47" s="130">
        <f t="shared" si="69"/>
        <v>3.6999999999999922E-2</v>
      </c>
      <c r="V47" s="130">
        <f t="shared" si="70"/>
        <v>3.6999999999999922E-2</v>
      </c>
      <c r="W47" s="130">
        <f t="shared" si="71"/>
        <v>3.6999999999999922E-2</v>
      </c>
      <c r="X47" s="130">
        <f t="shared" si="72"/>
        <v>3.6999999999999922E-2</v>
      </c>
    </row>
    <row r="48" spans="2:24" x14ac:dyDescent="0.2">
      <c r="C48" s="13" t="s">
        <v>57</v>
      </c>
      <c r="D48" s="130">
        <f t="shared" si="52"/>
        <v>7.1652555063014933E-2</v>
      </c>
      <c r="E48" s="130">
        <f t="shared" si="53"/>
        <v>4.6742575267905373E-2</v>
      </c>
      <c r="F48" s="130">
        <f t="shared" si="54"/>
        <v>4.3290269351110355E-2</v>
      </c>
      <c r="G48" s="130">
        <f t="shared" si="55"/>
        <v>4.1561927374923258E-2</v>
      </c>
      <c r="H48" s="130">
        <f t="shared" si="56"/>
        <v>3.991403039712238E-2</v>
      </c>
      <c r="I48" s="130">
        <f t="shared" si="57"/>
        <v>3.8383156411845754E-2</v>
      </c>
      <c r="J48" s="130">
        <f t="shared" si="58"/>
        <v>3.7013473453755052E-2</v>
      </c>
      <c r="K48" s="130">
        <f t="shared" si="59"/>
        <v>3.5765684922099972E-2</v>
      </c>
      <c r="L48" s="130">
        <f t="shared" si="60"/>
        <v>3.4546106624003592E-2</v>
      </c>
      <c r="M48" s="130">
        <f t="shared" si="61"/>
        <v>3.339252489841793E-2</v>
      </c>
      <c r="N48" s="130">
        <f t="shared" si="62"/>
        <v>3.2313495689064498E-2</v>
      </c>
      <c r="O48" s="130">
        <f t="shared" si="63"/>
        <v>3.1302018063315895E-2</v>
      </c>
      <c r="P48" s="130">
        <f t="shared" si="64"/>
        <v>3.0351941056122156E-2</v>
      </c>
      <c r="Q48" s="130">
        <f t="shared" si="65"/>
        <v>2.9457838478968545E-2</v>
      </c>
      <c r="R48" s="130">
        <f t="shared" si="66"/>
        <v>2.8614905222823728E-2</v>
      </c>
      <c r="S48" s="130">
        <f t="shared" si="67"/>
        <v>2.7818870869486423E-2</v>
      </c>
      <c r="T48" s="130">
        <f t="shared" si="68"/>
        <v>2.7065927332071027E-2</v>
      </c>
      <c r="U48" s="130">
        <f t="shared" si="69"/>
        <v>2.6352667936691443E-2</v>
      </c>
      <c r="V48" s="130">
        <f t="shared" si="70"/>
        <v>2.567603588897871E-2</v>
      </c>
      <c r="W48" s="130">
        <f t="shared" si="71"/>
        <v>2.5033280480932563E-2</v>
      </c>
      <c r="X48" s="130">
        <f t="shared" si="72"/>
        <v>2.4421919714828322E-2</v>
      </c>
    </row>
    <row r="49" spans="3:24" x14ac:dyDescent="0.2">
      <c r="C49" s="13" t="s">
        <v>58</v>
      </c>
      <c r="D49" s="130">
        <f t="shared" si="52"/>
        <v>5.2741431412306472E-2</v>
      </c>
      <c r="E49" s="130">
        <f t="shared" si="53"/>
        <v>3.2513868560313908E-2</v>
      </c>
      <c r="F49" s="130">
        <f t="shared" si="54"/>
        <v>3.3201749654235169E-2</v>
      </c>
      <c r="G49" s="130">
        <f t="shared" si="55"/>
        <v>3.2488413766835089E-2</v>
      </c>
      <c r="H49" s="130">
        <f t="shared" si="56"/>
        <v>3.1668696000262786E-2</v>
      </c>
      <c r="I49" s="130">
        <f t="shared" si="57"/>
        <v>3.0907776659057529E-2</v>
      </c>
      <c r="J49" s="130">
        <f t="shared" si="58"/>
        <v>3.0187721324093975E-2</v>
      </c>
      <c r="K49" s="130">
        <f t="shared" si="59"/>
        <v>2.9508517627512054E-2</v>
      </c>
      <c r="L49" s="130">
        <f t="shared" si="60"/>
        <v>2.886625794903086E-2</v>
      </c>
      <c r="M49" s="130">
        <f t="shared" si="61"/>
        <v>2.8258393463069353E-2</v>
      </c>
      <c r="N49" s="130">
        <f t="shared" si="62"/>
        <v>2.7682384156203277E-2</v>
      </c>
      <c r="O49" s="130">
        <f t="shared" si="63"/>
        <v>2.7135992126651409E-2</v>
      </c>
      <c r="P49" s="130">
        <f t="shared" si="64"/>
        <v>2.661717362002447E-2</v>
      </c>
      <c r="Q49" s="130">
        <f t="shared" si="65"/>
        <v>2.6124073187163477E-2</v>
      </c>
      <c r="R49" s="130">
        <f t="shared" si="66"/>
        <v>2.5655005755409466E-2</v>
      </c>
      <c r="S49" s="130">
        <f t="shared" si="67"/>
        <v>2.5208410365902267E-2</v>
      </c>
      <c r="T49" s="130">
        <f t="shared" si="68"/>
        <v>2.4782946452668764E-2</v>
      </c>
      <c r="U49" s="130">
        <f t="shared" si="69"/>
        <v>2.4377052725881532E-2</v>
      </c>
      <c r="V49" s="130">
        <f t="shared" si="70"/>
        <v>2.3990563520052133E-2</v>
      </c>
      <c r="W49" s="130">
        <f t="shared" si="71"/>
        <v>2.3618490156657623E-2</v>
      </c>
      <c r="X49" s="130">
        <f t="shared" si="72"/>
        <v>2.3274896474630324E-2</v>
      </c>
    </row>
    <row r="50" spans="3:24" x14ac:dyDescent="0.2">
      <c r="C50" s="13" t="s">
        <v>59</v>
      </c>
      <c r="D50" s="130">
        <f t="shared" si="52"/>
        <v>4.8342376402043863E-2</v>
      </c>
      <c r="E50" s="130">
        <f t="shared" si="53"/>
        <v>5.294609130339456E-2</v>
      </c>
      <c r="F50" s="130">
        <f t="shared" si="54"/>
        <v>5.0647840710486669E-2</v>
      </c>
      <c r="G50" s="130">
        <f t="shared" si="55"/>
        <v>4.8327440232425634E-2</v>
      </c>
      <c r="H50" s="130">
        <f t="shared" si="56"/>
        <v>4.6197083226598767E-2</v>
      </c>
      <c r="I50" s="130">
        <f t="shared" si="57"/>
        <v>4.4290224255691957E-2</v>
      </c>
      <c r="J50" s="130">
        <f t="shared" si="58"/>
        <v>4.255129161611837E-2</v>
      </c>
      <c r="K50" s="130">
        <f t="shared" si="59"/>
        <v>4.0955816922344068E-2</v>
      </c>
      <c r="L50" s="130">
        <f t="shared" si="60"/>
        <v>3.9484414101309095E-2</v>
      </c>
      <c r="M50" s="130">
        <f t="shared" si="61"/>
        <v>3.8122715244288452E-2</v>
      </c>
      <c r="N50" s="130">
        <f t="shared" si="62"/>
        <v>3.6858779543254228E-2</v>
      </c>
      <c r="O50" s="130">
        <f t="shared" si="63"/>
        <v>3.5682542734254641E-2</v>
      </c>
      <c r="P50" s="130">
        <f t="shared" si="64"/>
        <v>3.4585334080136976E-2</v>
      </c>
      <c r="Q50" s="130">
        <f t="shared" si="65"/>
        <v>3.355961824579734E-2</v>
      </c>
      <c r="R50" s="130">
        <f t="shared" si="66"/>
        <v>3.2598804502782297E-2</v>
      </c>
      <c r="S50" s="130">
        <f t="shared" si="67"/>
        <v>3.1697080682618228E-2</v>
      </c>
      <c r="T50" s="130">
        <f t="shared" si="68"/>
        <v>3.084936862161225E-2</v>
      </c>
      <c r="U50" s="130">
        <f t="shared" si="69"/>
        <v>3.0050950019579581E-2</v>
      </c>
      <c r="V50" s="130">
        <f t="shared" si="70"/>
        <v>2.9298438559595574E-2</v>
      </c>
      <c r="W50" s="130">
        <f t="shared" si="71"/>
        <v>2.8585724741529761E-2</v>
      </c>
      <c r="X50" s="130">
        <f t="shared" si="72"/>
        <v>2.7919182606602755E-2</v>
      </c>
    </row>
    <row r="51" spans="3:24" x14ac:dyDescent="0.2">
      <c r="C51" s="13" t="s">
        <v>60</v>
      </c>
      <c r="D51" s="130">
        <f t="shared" si="52"/>
        <v>0.13099945989357309</v>
      </c>
      <c r="E51" s="130">
        <f t="shared" si="53"/>
        <v>1.8770447430978887E-2</v>
      </c>
      <c r="F51" s="130">
        <f t="shared" si="54"/>
        <v>1.8423886708532011E-2</v>
      </c>
      <c r="G51" s="130">
        <f t="shared" si="55"/>
        <v>1.8101930323954019E-2</v>
      </c>
      <c r="H51" s="130">
        <f t="shared" si="56"/>
        <v>8.6222704015761487E-3</v>
      </c>
      <c r="I51" s="130">
        <f t="shared" si="57"/>
        <v>3.1899055777784291E-2</v>
      </c>
      <c r="J51" s="130">
        <f t="shared" si="58"/>
        <v>1.2790765558790662E-2</v>
      </c>
      <c r="K51" s="130">
        <f t="shared" si="59"/>
        <v>2.0069808051470739E-2</v>
      </c>
      <c r="L51" s="130">
        <f t="shared" si="60"/>
        <v>1.263977534017191E-2</v>
      </c>
      <c r="M51" s="130">
        <f t="shared" si="61"/>
        <v>1.6308674234174036E-2</v>
      </c>
      <c r="N51" s="130">
        <f t="shared" si="62"/>
        <v>1.6057036983182504E-2</v>
      </c>
      <c r="O51" s="130">
        <f t="shared" si="63"/>
        <v>1.5813191527999759E-2</v>
      </c>
      <c r="P51" s="130">
        <f t="shared" si="64"/>
        <v>1.651318461234208E-2</v>
      </c>
      <c r="Q51" s="130">
        <f t="shared" si="65"/>
        <v>1.5995439745150053E-2</v>
      </c>
      <c r="R51" s="130">
        <f t="shared" si="66"/>
        <v>2.2228313114515341E-2</v>
      </c>
      <c r="S51" s="130">
        <f t="shared" si="67"/>
        <v>2.2237755251634406E-2</v>
      </c>
      <c r="T51" s="130">
        <f t="shared" si="68"/>
        <v>2.1863348990818432E-2</v>
      </c>
      <c r="U51" s="130">
        <f t="shared" si="69"/>
        <v>2.1855646235139581E-2</v>
      </c>
      <c r="V51" s="130">
        <f t="shared" si="70"/>
        <v>6.8455751458051939E-3</v>
      </c>
      <c r="W51" s="130">
        <f t="shared" si="71"/>
        <v>8.3372417958205158E-3</v>
      </c>
      <c r="X51" s="130">
        <f t="shared" si="72"/>
        <v>8.3396500681269803E-3</v>
      </c>
    </row>
    <row r="52" spans="3:24" x14ac:dyDescent="0.2">
      <c r="C52" s="13" t="s">
        <v>61</v>
      </c>
      <c r="D52" s="130">
        <f t="shared" si="52"/>
        <v>4.7873098613978593E-2</v>
      </c>
      <c r="E52" s="130">
        <f t="shared" si="53"/>
        <v>1.7518647626700856E-2</v>
      </c>
      <c r="F52" s="130">
        <f t="shared" si="54"/>
        <v>2.0917037171797048E-4</v>
      </c>
      <c r="G52" s="130">
        <f t="shared" si="55"/>
        <v>2.5406878121359E-6</v>
      </c>
      <c r="H52" s="130">
        <f t="shared" si="56"/>
        <v>3.0866839750842701E-8</v>
      </c>
      <c r="I52" s="130">
        <f t="shared" si="57"/>
        <v>3.750024735182933E-10</v>
      </c>
      <c r="J52" s="130">
        <f t="shared" si="58"/>
        <v>4.5556891592468673E-12</v>
      </c>
      <c r="K52" s="130">
        <f t="shared" si="59"/>
        <v>5.5733195836182858E-14</v>
      </c>
      <c r="L52" s="130">
        <f t="shared" si="60"/>
        <v>0</v>
      </c>
      <c r="M52" s="130">
        <f t="shared" si="61"/>
        <v>0</v>
      </c>
      <c r="N52" s="130">
        <f t="shared" si="62"/>
        <v>0</v>
      </c>
      <c r="O52" s="130">
        <f t="shared" si="63"/>
        <v>0</v>
      </c>
      <c r="P52" s="130">
        <f t="shared" si="64"/>
        <v>0</v>
      </c>
      <c r="Q52" s="130">
        <f t="shared" si="65"/>
        <v>0</v>
      </c>
      <c r="R52" s="130">
        <f t="shared" si="66"/>
        <v>0</v>
      </c>
      <c r="S52" s="130">
        <f t="shared" si="67"/>
        <v>0</v>
      </c>
      <c r="T52" s="130">
        <f t="shared" si="68"/>
        <v>0</v>
      </c>
      <c r="U52" s="130">
        <f t="shared" si="69"/>
        <v>0</v>
      </c>
      <c r="V52" s="130">
        <f t="shared" si="70"/>
        <v>0</v>
      </c>
      <c r="W52" s="130">
        <f t="shared" si="71"/>
        <v>0</v>
      </c>
      <c r="X52" s="130">
        <f t="shared" si="72"/>
        <v>0</v>
      </c>
    </row>
    <row r="53" spans="3:24" x14ac:dyDescent="0.2">
      <c r="C53" s="13" t="s">
        <v>62</v>
      </c>
      <c r="D53" s="130">
        <f t="shared" si="52"/>
        <v>8.9992291395082358E-3</v>
      </c>
      <c r="E53" s="130">
        <f t="shared" si="53"/>
        <v>1.0192718900010167E-2</v>
      </c>
      <c r="F53" s="130">
        <f t="shared" si="54"/>
        <v>2.3029930319450553E-2</v>
      </c>
      <c r="G53" s="130">
        <f t="shared" si="55"/>
        <v>1.9407616852578524E-2</v>
      </c>
      <c r="H53" s="130">
        <f t="shared" si="56"/>
        <v>2.0240991695229305E-2</v>
      </c>
      <c r="I53" s="130">
        <f t="shared" si="57"/>
        <v>1.9373653034509442E-2</v>
      </c>
      <c r="J53" s="130">
        <f t="shared" si="58"/>
        <v>1.9185955778203923E-2</v>
      </c>
      <c r="K53" s="130">
        <f t="shared" si="59"/>
        <v>1.8754816085686299E-2</v>
      </c>
      <c r="L53" s="130">
        <f t="shared" si="60"/>
        <v>1.8436680877617961E-2</v>
      </c>
      <c r="M53" s="130">
        <f t="shared" si="61"/>
        <v>1.8092398257609554E-2</v>
      </c>
      <c r="N53" s="130">
        <f t="shared" si="62"/>
        <v>1.7774964407986538E-2</v>
      </c>
      <c r="O53" s="130">
        <f t="shared" si="63"/>
        <v>1.7462947727154621E-2</v>
      </c>
      <c r="P53" s="130">
        <f t="shared" si="64"/>
        <v>1.7163842693421305E-2</v>
      </c>
      <c r="Q53" s="130">
        <f t="shared" si="65"/>
        <v>1.6873977243373695E-2</v>
      </c>
      <c r="R53" s="130">
        <f t="shared" si="66"/>
        <v>1.659406382838946E-2</v>
      </c>
      <c r="S53" s="130">
        <f t="shared" si="67"/>
        <v>1.632315958620234E-2</v>
      </c>
      <c r="T53" s="130">
        <f t="shared" si="68"/>
        <v>1.6061007456425802E-2</v>
      </c>
      <c r="U53" s="130">
        <f t="shared" si="69"/>
        <v>1.5807123584414162E-2</v>
      </c>
      <c r="V53" s="130">
        <f t="shared" si="70"/>
        <v>1.5561148738088448E-2</v>
      </c>
      <c r="W53" s="130">
        <f t="shared" si="71"/>
        <v>1.5322708947037356E-2</v>
      </c>
      <c r="X53" s="130">
        <f t="shared" si="72"/>
        <v>1.5091467114856538E-2</v>
      </c>
    </row>
    <row r="54" spans="3:24" x14ac:dyDescent="0.2">
      <c r="C54" s="13" t="s">
        <v>63</v>
      </c>
      <c r="D54" s="130">
        <f t="shared" si="52"/>
        <v>8.3305625563854901E-2</v>
      </c>
      <c r="E54" s="130">
        <f t="shared" si="53"/>
        <v>2.7957069798753675E-2</v>
      </c>
      <c r="F54" s="130">
        <f t="shared" si="54"/>
        <v>2.3576566735588722E-2</v>
      </c>
      <c r="G54" s="130">
        <f t="shared" si="55"/>
        <v>2.1806322809072354E-2</v>
      </c>
      <c r="H54" s="130">
        <f t="shared" si="56"/>
        <v>2.1121166205738007E-2</v>
      </c>
      <c r="I54" s="130">
        <f t="shared" si="57"/>
        <v>2.0910038478930693E-2</v>
      </c>
      <c r="J54" s="130">
        <f t="shared" si="58"/>
        <v>2.0840997936897088E-2</v>
      </c>
      <c r="K54" s="130">
        <f t="shared" si="59"/>
        <v>2.0821634857427274E-2</v>
      </c>
      <c r="L54" s="130">
        <f t="shared" si="60"/>
        <v>2.0817704695661243E-2</v>
      </c>
      <c r="M54" s="130">
        <f t="shared" si="61"/>
        <v>2.0818980632582029E-2</v>
      </c>
      <c r="N54" s="130">
        <f t="shared" si="62"/>
        <v>2.0821862216073184E-2</v>
      </c>
      <c r="O54" s="130">
        <f t="shared" si="63"/>
        <v>2.0825232471612276E-2</v>
      </c>
      <c r="P54" s="130">
        <f t="shared" si="64"/>
        <v>2.0828711377648634E-2</v>
      </c>
      <c r="Q54" s="130">
        <f t="shared" si="65"/>
        <v>2.0832176248357204E-2</v>
      </c>
      <c r="R54" s="130">
        <f t="shared" si="66"/>
        <v>2.0835598338610817E-2</v>
      </c>
      <c r="S54" s="130">
        <f t="shared" si="67"/>
        <v>2.0838925459001123E-2</v>
      </c>
      <c r="T54" s="130">
        <f t="shared" si="68"/>
        <v>2.0842309398238612E-2</v>
      </c>
      <c r="U54" s="130">
        <f t="shared" si="69"/>
        <v>2.0845158242717821E-2</v>
      </c>
      <c r="V54" s="130">
        <f t="shared" si="70"/>
        <v>2.0849736648407502E-2</v>
      </c>
      <c r="W54" s="130">
        <f t="shared" si="71"/>
        <v>2.0847383235758299E-2</v>
      </c>
      <c r="X54" s="130">
        <f t="shared" si="72"/>
        <v>2.0871705297538679E-2</v>
      </c>
    </row>
    <row r="55" spans="3:24" x14ac:dyDescent="0.2">
      <c r="C55" s="13" t="s">
        <v>64</v>
      </c>
      <c r="D55" s="130">
        <f t="shared" si="52"/>
        <v>1.7997509155504021E-2</v>
      </c>
      <c r="E55" s="130">
        <f t="shared" si="53"/>
        <v>3.3553179066692307E-2</v>
      </c>
      <c r="F55" s="130">
        <f t="shared" si="54"/>
        <v>2.5861756656568202E-2</v>
      </c>
      <c r="G55" s="130">
        <f t="shared" si="55"/>
        <v>2.6077697507313813E-2</v>
      </c>
      <c r="H55" s="130">
        <f t="shared" si="56"/>
        <v>2.5926020828682894E-2</v>
      </c>
      <c r="I55" s="130">
        <f t="shared" si="57"/>
        <v>2.5806905012935921E-2</v>
      </c>
      <c r="J55" s="130">
        <f t="shared" si="58"/>
        <v>2.5684637660424503E-2</v>
      </c>
      <c r="K55" s="130">
        <f t="shared" si="59"/>
        <v>2.5567660749122867E-2</v>
      </c>
      <c r="L55" s="130">
        <f t="shared" si="60"/>
        <v>2.5453704726650317E-2</v>
      </c>
      <c r="M55" s="130">
        <f t="shared" si="61"/>
        <v>2.5343176045490523E-2</v>
      </c>
      <c r="N55" s="130">
        <f t="shared" si="62"/>
        <v>2.5235821611023779E-2</v>
      </c>
      <c r="O55" s="130">
        <f t="shared" si="63"/>
        <v>2.5131559488275279E-2</v>
      </c>
      <c r="P55" s="130">
        <f t="shared" si="64"/>
        <v>2.5030272679523735E-2</v>
      </c>
      <c r="Q55" s="130">
        <f t="shared" si="65"/>
        <v>2.4931855226930866E-2</v>
      </c>
      <c r="R55" s="130">
        <f t="shared" si="66"/>
        <v>2.4836219237909019E-2</v>
      </c>
      <c r="S55" s="130">
        <f t="shared" si="67"/>
        <v>2.4743220967175406E-2</v>
      </c>
      <c r="T55" s="130">
        <f t="shared" si="68"/>
        <v>2.4652952537214778E-2</v>
      </c>
      <c r="U55" s="130">
        <f t="shared" si="69"/>
        <v>2.4564626745857909E-2</v>
      </c>
      <c r="V55" s="130">
        <f t="shared" si="70"/>
        <v>2.4480825911340931E-2</v>
      </c>
      <c r="W55" s="130">
        <f t="shared" si="71"/>
        <v>2.4391304399742131E-2</v>
      </c>
      <c r="X55" s="130">
        <f t="shared" si="72"/>
        <v>2.4335280576316176E-2</v>
      </c>
    </row>
    <row r="56" spans="3:24" x14ac:dyDescent="0.2">
      <c r="C56" s="3" t="s">
        <v>65</v>
      </c>
      <c r="D56" s="130">
        <f t="shared" si="52"/>
        <v>9.246108548102594E-2</v>
      </c>
      <c r="E56" s="130">
        <f t="shared" si="53"/>
        <v>7.3771349438384481E-2</v>
      </c>
      <c r="F56" s="130">
        <f t="shared" si="54"/>
        <v>6.5699711344473277E-2</v>
      </c>
      <c r="G56" s="130">
        <f t="shared" si="55"/>
        <v>6.1190803380771763E-2</v>
      </c>
      <c r="H56" s="130">
        <f t="shared" si="56"/>
        <v>7.6328557287323795E-2</v>
      </c>
      <c r="I56" s="130">
        <f t="shared" si="57"/>
        <v>7.0187927752942469E-2</v>
      </c>
      <c r="J56" s="130">
        <f t="shared" si="58"/>
        <v>5.4668467873881799E-2</v>
      </c>
      <c r="K56" s="130">
        <f t="shared" si="59"/>
        <v>5.1885288779730532E-2</v>
      </c>
      <c r="L56" s="130">
        <f t="shared" si="60"/>
        <v>4.9375385395981741E-2</v>
      </c>
      <c r="M56" s="130">
        <f t="shared" si="61"/>
        <v>3.315142979017649E-2</v>
      </c>
      <c r="N56" s="130">
        <f t="shared" si="62"/>
        <v>3.2135246983420407E-2</v>
      </c>
      <c r="O56" s="130">
        <f t="shared" si="63"/>
        <v>3.118178376270464E-2</v>
      </c>
      <c r="P56" s="130">
        <f t="shared" si="64"/>
        <v>3.0285475953808039E-2</v>
      </c>
      <c r="Q56" s="130">
        <f t="shared" si="65"/>
        <v>2.9441401879459539E-2</v>
      </c>
      <c r="R56" s="130">
        <f t="shared" si="66"/>
        <v>2.8645192223688776E-2</v>
      </c>
      <c r="S56" s="130">
        <f t="shared" si="67"/>
        <v>2.7892948264695461E-2</v>
      </c>
      <c r="T56" s="130">
        <f t="shared" si="68"/>
        <v>2.7181204902305023E-2</v>
      </c>
      <c r="U56" s="130">
        <f t="shared" si="69"/>
        <v>2.6506778004309561E-2</v>
      </c>
      <c r="V56" s="130">
        <f t="shared" si="70"/>
        <v>2.5867096865362704E-2</v>
      </c>
      <c r="W56" s="130">
        <f t="shared" si="71"/>
        <v>2.5258728803547292E-2</v>
      </c>
      <c r="X56" s="130">
        <f t="shared" si="72"/>
        <v>2.4682863626724005E-2</v>
      </c>
    </row>
    <row r="57" spans="3:24" x14ac:dyDescent="0.2">
      <c r="C57" s="13" t="s">
        <v>66</v>
      </c>
      <c r="D57" s="130">
        <f t="shared" si="52"/>
        <v>-1.7861069954435815E-2</v>
      </c>
      <c r="E57" s="130">
        <f t="shared" si="53"/>
        <v>5.0422662339208779E-2</v>
      </c>
      <c r="F57" s="130">
        <f t="shared" si="54"/>
        <v>5.3895003919663287E-2</v>
      </c>
      <c r="G57" s="130">
        <f t="shared" si="55"/>
        <v>5.211042739401095E-2</v>
      </c>
      <c r="H57" s="130">
        <f t="shared" si="56"/>
        <v>5.0234309542583455E-2</v>
      </c>
      <c r="I57" s="130">
        <f t="shared" si="57"/>
        <v>4.8499515229388779E-2</v>
      </c>
      <c r="J57" s="130">
        <f t="shared" si="58"/>
        <v>4.6886776981805989E-2</v>
      </c>
      <c r="K57" s="130">
        <f t="shared" si="59"/>
        <v>4.5387512639341043E-2</v>
      </c>
      <c r="L57" s="130">
        <f t="shared" si="60"/>
        <v>4.3989842307168736E-2</v>
      </c>
      <c r="M57" s="130">
        <f t="shared" si="61"/>
        <v>4.2684226956700266E-2</v>
      </c>
      <c r="N57" s="130">
        <f t="shared" si="62"/>
        <v>4.1462080628439368E-2</v>
      </c>
      <c r="O57" s="130">
        <f t="shared" si="63"/>
        <v>4.0315906061452189E-2</v>
      </c>
      <c r="P57" s="130">
        <f t="shared" si="64"/>
        <v>3.9239069837284424E-2</v>
      </c>
      <c r="Q57" s="130">
        <f t="shared" si="65"/>
        <v>3.8225694688160505E-2</v>
      </c>
      <c r="R57" s="130">
        <f t="shared" si="66"/>
        <v>3.7270557862750353E-2</v>
      </c>
      <c r="S57" s="130">
        <f t="shared" si="67"/>
        <v>3.6368978219846859E-2</v>
      </c>
      <c r="T57" s="130">
        <f t="shared" si="68"/>
        <v>3.5516843708140344E-2</v>
      </c>
      <c r="U57" s="130">
        <f t="shared" si="69"/>
        <v>3.4710164612565819E-2</v>
      </c>
      <c r="V57" s="130">
        <f t="shared" si="70"/>
        <v>3.3946479997506662E-2</v>
      </c>
      <c r="W57" s="130">
        <f t="shared" si="71"/>
        <v>3.3219266452723994E-2</v>
      </c>
      <c r="X57" s="130">
        <f t="shared" si="72"/>
        <v>3.2539171776928555E-2</v>
      </c>
    </row>
    <row r="58" spans="3:24" x14ac:dyDescent="0.2">
      <c r="C58" s="13" t="s">
        <v>67</v>
      </c>
      <c r="D58" s="130">
        <f t="shared" si="52"/>
        <v>6.6796228795960921E-2</v>
      </c>
      <c r="E58" s="130">
        <f t="shared" si="53"/>
        <v>3.5857701809405507E-2</v>
      </c>
      <c r="F58" s="130">
        <f t="shared" si="54"/>
        <v>3.1569389986289664E-2</v>
      </c>
      <c r="G58" s="130">
        <f t="shared" si="55"/>
        <v>3.5310452066358966E-2</v>
      </c>
      <c r="H58" s="130">
        <f t="shared" si="56"/>
        <v>3.5422108664165952E-2</v>
      </c>
      <c r="I58" s="130">
        <f t="shared" si="57"/>
        <v>3.5028557808447047E-2</v>
      </c>
      <c r="J58" s="130">
        <f t="shared" si="58"/>
        <v>3.4688224400339696E-2</v>
      </c>
      <c r="K58" s="130">
        <f t="shared" si="59"/>
        <v>3.4352029058539957E-2</v>
      </c>
      <c r="L58" s="130">
        <f t="shared" si="60"/>
        <v>3.4030884351241353E-2</v>
      </c>
      <c r="M58" s="130">
        <f t="shared" si="61"/>
        <v>3.3721269933834508E-2</v>
      </c>
      <c r="N58" s="130">
        <f t="shared" si="62"/>
        <v>3.3423295230952554E-2</v>
      </c>
      <c r="O58" s="130">
        <f t="shared" si="63"/>
        <v>3.3136218437001208E-2</v>
      </c>
      <c r="P58" s="130">
        <f t="shared" si="64"/>
        <v>3.2859553773191719E-2</v>
      </c>
      <c r="Q58" s="130">
        <f t="shared" si="65"/>
        <v>3.2592794948643977E-2</v>
      </c>
      <c r="R58" s="130">
        <f t="shared" si="66"/>
        <v>3.2335474201361292E-2</v>
      </c>
      <c r="S58" s="130">
        <f t="shared" si="67"/>
        <v>3.2087169207626998E-2</v>
      </c>
      <c r="T58" s="130">
        <f t="shared" si="68"/>
        <v>3.1847406001249245E-2</v>
      </c>
      <c r="U58" s="130">
        <f t="shared" si="69"/>
        <v>3.1616032526998294E-2</v>
      </c>
      <c r="V58" s="130">
        <f t="shared" si="70"/>
        <v>3.1391788192975056E-2</v>
      </c>
      <c r="W58" s="130">
        <f t="shared" si="71"/>
        <v>3.1177728117120607E-2</v>
      </c>
      <c r="X58" s="130">
        <f t="shared" si="72"/>
        <v>3.0960608274860135E-2</v>
      </c>
    </row>
    <row r="59" spans="3:24" x14ac:dyDescent="0.2">
      <c r="C59" s="13" t="s">
        <v>68</v>
      </c>
      <c r="D59" s="130">
        <f t="shared" si="52"/>
        <v>4.9171235270206282E-2</v>
      </c>
      <c r="E59" s="130">
        <f t="shared" si="53"/>
        <v>6.5753857485776335E-2</v>
      </c>
      <c r="F59" s="130">
        <f t="shared" si="54"/>
        <v>5.976651211412487E-2</v>
      </c>
      <c r="G59" s="130">
        <f t="shared" si="55"/>
        <v>5.5722884498485392E-2</v>
      </c>
      <c r="H59" s="130">
        <f t="shared" si="56"/>
        <v>5.2396530231325844E-2</v>
      </c>
      <c r="I59" s="130">
        <f t="shared" si="57"/>
        <v>4.9393959492938233E-2</v>
      </c>
      <c r="J59" s="130">
        <f t="shared" si="58"/>
        <v>4.6690548030203782E-2</v>
      </c>
      <c r="K59" s="130">
        <f t="shared" si="59"/>
        <v>4.4237438415771768E-2</v>
      </c>
      <c r="L59" s="130">
        <f t="shared" si="60"/>
        <v>4.2001566286837821E-2</v>
      </c>
      <c r="M59" s="130">
        <f t="shared" si="61"/>
        <v>3.9953943412911697E-2</v>
      </c>
      <c r="N59" s="130">
        <f t="shared" si="62"/>
        <v>3.8070833650927893E-2</v>
      </c>
      <c r="O59" s="130">
        <f t="shared" si="63"/>
        <v>3.6332200689693561E-2</v>
      </c>
      <c r="P59" s="130">
        <f t="shared" si="64"/>
        <v>3.4721116008976427E-2</v>
      </c>
      <c r="Q59" s="130">
        <f t="shared" si="65"/>
        <v>3.3223154442523661E-2</v>
      </c>
      <c r="R59" s="130">
        <f t="shared" si="66"/>
        <v>3.1825940408444886E-2</v>
      </c>
      <c r="S59" s="130">
        <f t="shared" si="67"/>
        <v>3.0518839199588754E-2</v>
      </c>
      <c r="T59" s="130">
        <f t="shared" si="68"/>
        <v>2.9292485136728663E-2</v>
      </c>
      <c r="U59" s="130">
        <f t="shared" si="69"/>
        <v>2.8139262237230289E-2</v>
      </c>
      <c r="V59" s="130">
        <f t="shared" si="70"/>
        <v>2.7050424183006294E-2</v>
      </c>
      <c r="W59" s="130">
        <f t="shared" si="71"/>
        <v>2.6026171284836863E-2</v>
      </c>
      <c r="X59" s="130">
        <f t="shared" si="72"/>
        <v>2.5036293554852707E-2</v>
      </c>
    </row>
    <row r="60" spans="3:24" x14ac:dyDescent="0.2">
      <c r="C60" s="13" t="s">
        <v>69</v>
      </c>
      <c r="D60" s="130">
        <f t="shared" si="52"/>
        <v>3.7930089223566332E-2</v>
      </c>
      <c r="E60" s="130">
        <f t="shared" si="53"/>
        <v>5.9148688936919269E-2</v>
      </c>
      <c r="F60" s="130">
        <f t="shared" si="54"/>
        <v>5.3946044248837755E-2</v>
      </c>
      <c r="G60" s="130">
        <f t="shared" si="55"/>
        <v>5.0771719916393732E-2</v>
      </c>
      <c r="H60" s="130">
        <f t="shared" si="56"/>
        <v>4.8181206552518896E-2</v>
      </c>
      <c r="I60" s="130">
        <f t="shared" si="57"/>
        <v>4.5825535582018739E-2</v>
      </c>
      <c r="J60" s="130">
        <f t="shared" si="58"/>
        <v>4.3681662120130582E-2</v>
      </c>
      <c r="K60" s="130">
        <f t="shared" si="59"/>
        <v>4.1720063596291546E-2</v>
      </c>
      <c r="L60" s="130">
        <f t="shared" si="60"/>
        <v>3.9918591742706067E-2</v>
      </c>
      <c r="M60" s="130">
        <f t="shared" si="61"/>
        <v>3.8258000902989808E-2</v>
      </c>
      <c r="N60" s="130">
        <f t="shared" si="62"/>
        <v>3.6722133165623783E-2</v>
      </c>
      <c r="O60" s="130">
        <f t="shared" si="63"/>
        <v>3.5297168670499035E-2</v>
      </c>
      <c r="P60" s="130">
        <f t="shared" si="64"/>
        <v>3.3971255523811195E-2</v>
      </c>
      <c r="Q60" s="130">
        <f t="shared" si="65"/>
        <v>3.2734162847013915E-2</v>
      </c>
      <c r="R60" s="130">
        <f t="shared" si="66"/>
        <v>3.1577010443193387E-2</v>
      </c>
      <c r="S60" s="130">
        <f t="shared" si="67"/>
        <v>3.0492069014360412E-2</v>
      </c>
      <c r="T60" s="130">
        <f t="shared" si="68"/>
        <v>2.947251554581154E-2</v>
      </c>
      <c r="U60" s="130">
        <f t="shared" si="69"/>
        <v>2.8512546905835379E-2</v>
      </c>
      <c r="V60" s="130">
        <f t="shared" si="70"/>
        <v>2.7606281124377796E-2</v>
      </c>
      <c r="W60" s="130">
        <f t="shared" si="71"/>
        <v>2.6751376824733386E-2</v>
      </c>
      <c r="X60" s="130">
        <f t="shared" si="72"/>
        <v>2.5934697250807881E-2</v>
      </c>
    </row>
    <row r="61" spans="3:24" x14ac:dyDescent="0.2">
      <c r="C61" s="13" t="s">
        <v>70</v>
      </c>
      <c r="D61" s="130">
        <f t="shared" si="52"/>
        <v>0.10590073950453194</v>
      </c>
      <c r="E61" s="130">
        <f t="shared" si="53"/>
        <v>6.4723075889616677E-2</v>
      </c>
      <c r="F61" s="130">
        <f t="shared" si="54"/>
        <v>7.7329532995691341E-2</v>
      </c>
      <c r="G61" s="130">
        <f t="shared" si="55"/>
        <v>6.4309362824661154E-2</v>
      </c>
      <c r="H61" s="130">
        <f t="shared" si="56"/>
        <v>5.136108902017833E-2</v>
      </c>
      <c r="I61" s="130">
        <f t="shared" si="57"/>
        <v>4.8867507737382132E-2</v>
      </c>
      <c r="J61" s="130">
        <f t="shared" si="58"/>
        <v>4.6606647122096723E-2</v>
      </c>
      <c r="K61" s="130">
        <f t="shared" si="59"/>
        <v>4.4546529303013838E-2</v>
      </c>
      <c r="L61" s="130">
        <f t="shared" si="60"/>
        <v>4.2661797099800003E-2</v>
      </c>
      <c r="M61" s="130">
        <f t="shared" si="61"/>
        <v>4.0930946235309795E-2</v>
      </c>
      <c r="N61" s="130">
        <f t="shared" si="62"/>
        <v>3.9335911323759909E-2</v>
      </c>
      <c r="O61" s="130">
        <f t="shared" si="63"/>
        <v>3.7861334071421338E-2</v>
      </c>
      <c r="P61" s="130">
        <f t="shared" si="64"/>
        <v>3.6494092140988865E-2</v>
      </c>
      <c r="Q61" s="130">
        <f t="shared" si="65"/>
        <v>3.5222902227567632E-2</v>
      </c>
      <c r="R61" s="130">
        <f t="shared" si="66"/>
        <v>3.4038009766525823E-2</v>
      </c>
      <c r="S61" s="130">
        <f t="shared" si="67"/>
        <v>3.2930938756932537E-2</v>
      </c>
      <c r="T61" s="130">
        <f t="shared" si="68"/>
        <v>3.1894287120340037E-2</v>
      </c>
      <c r="U61" s="130">
        <f t="shared" si="69"/>
        <v>3.0921568983031777E-2</v>
      </c>
      <c r="V61" s="130">
        <f t="shared" si="70"/>
        <v>3.0007050118957768E-2</v>
      </c>
      <c r="W61" s="130">
        <f t="shared" si="71"/>
        <v>2.9145744952239871E-2</v>
      </c>
      <c r="X61" s="130">
        <f t="shared" si="72"/>
        <v>2.8332909561801012E-2</v>
      </c>
    </row>
    <row r="62" spans="3:24" x14ac:dyDescent="0.2">
      <c r="C62" s="13" t="s">
        <v>71</v>
      </c>
      <c r="D62" s="130">
        <f t="shared" si="52"/>
        <v>8.46092484524954E-2</v>
      </c>
      <c r="E62" s="130">
        <f t="shared" si="53"/>
        <v>1.2716926084196611E-2</v>
      </c>
      <c r="F62" s="130">
        <f t="shared" si="54"/>
        <v>1.2609194563652837E-2</v>
      </c>
      <c r="G62" s="130">
        <f t="shared" si="55"/>
        <v>1.3597399081206829E-2</v>
      </c>
      <c r="H62" s="130">
        <f t="shared" si="56"/>
        <v>1.2390690179968633E-2</v>
      </c>
      <c r="I62" s="130">
        <f t="shared" si="57"/>
        <v>1.3355065147567347E-2</v>
      </c>
      <c r="J62" s="130">
        <f t="shared" si="58"/>
        <v>1.323260150173855E-2</v>
      </c>
      <c r="K62" s="130">
        <f t="shared" si="59"/>
        <v>1.3111594653403724E-2</v>
      </c>
      <c r="L62" s="130">
        <f t="shared" si="60"/>
        <v>1.2994065992059545E-2</v>
      </c>
      <c r="M62" s="130">
        <f t="shared" si="61"/>
        <v>1.2879887001884693E-2</v>
      </c>
      <c r="N62" s="130">
        <f t="shared" si="62"/>
        <v>1.27679383103938E-2</v>
      </c>
      <c r="O62" s="130">
        <f t="shared" si="63"/>
        <v>1.3644349302428527E-2</v>
      </c>
      <c r="P62" s="130">
        <f t="shared" si="64"/>
        <v>1.2541169525229989E-2</v>
      </c>
      <c r="Q62" s="130">
        <f t="shared" si="65"/>
        <v>1.3395614132665434E-2</v>
      </c>
      <c r="R62" s="130">
        <f t="shared" si="66"/>
        <v>1.2325258120712723E-2</v>
      </c>
      <c r="S62" s="130">
        <f t="shared" si="67"/>
        <v>1.3161363173234575E-2</v>
      </c>
      <c r="T62" s="130">
        <f t="shared" si="68"/>
        <v>1.3041135625965206E-2</v>
      </c>
      <c r="U62" s="130">
        <f t="shared" si="69"/>
        <v>1.292516573118907E-2</v>
      </c>
      <c r="V62" s="130">
        <f t="shared" si="70"/>
        <v>1.3711501027238615E-2</v>
      </c>
      <c r="W62" s="130">
        <f t="shared" si="71"/>
        <v>1.2689641715190492E-2</v>
      </c>
      <c r="X62" s="130">
        <f t="shared" si="72"/>
        <v>1.3457270429388712E-2</v>
      </c>
    </row>
    <row r="63" spans="3:24" ht="13.5" thickBot="1" x14ac:dyDescent="0.25">
      <c r="C63" s="21" t="s">
        <v>72</v>
      </c>
      <c r="D63" s="131">
        <f t="shared" si="52"/>
        <v>0.35729787832135029</v>
      </c>
      <c r="E63" s="131">
        <f t="shared" si="53"/>
        <v>0.80881494454173963</v>
      </c>
      <c r="F63" s="131">
        <f t="shared" si="54"/>
        <v>0.13165852523842725</v>
      </c>
      <c r="G63" s="131">
        <f t="shared" si="55"/>
        <v>6.4302843439534296E-2</v>
      </c>
      <c r="H63" s="131">
        <f t="shared" si="56"/>
        <v>6.7241767792191043E-2</v>
      </c>
      <c r="I63" s="131">
        <f t="shared" si="57"/>
        <v>6.6926046567740372E-2</v>
      </c>
      <c r="J63" s="131">
        <f t="shared" si="58"/>
        <v>0.10668551236749146</v>
      </c>
      <c r="K63" s="131">
        <f t="shared" si="59"/>
        <v>0.13806227489846501</v>
      </c>
      <c r="L63" s="131">
        <f t="shared" si="60"/>
        <v>0.2608744444943214</v>
      </c>
      <c r="M63" s="131">
        <f t="shared" si="61"/>
        <v>3.9083101131259124E-2</v>
      </c>
      <c r="N63" s="131">
        <f t="shared" si="62"/>
        <v>3.9083101131259124E-2</v>
      </c>
      <c r="O63" s="131">
        <f t="shared" si="63"/>
        <v>3.9083101131259124E-2</v>
      </c>
      <c r="P63" s="131">
        <f t="shared" si="64"/>
        <v>3.9083101131259124E-2</v>
      </c>
      <c r="Q63" s="131">
        <f t="shared" si="65"/>
        <v>3.9083101131259124E-2</v>
      </c>
      <c r="R63" s="131">
        <f t="shared" si="66"/>
        <v>3.9083101131259124E-2</v>
      </c>
      <c r="S63" s="131">
        <f t="shared" si="67"/>
        <v>3.9083101131259124E-2</v>
      </c>
      <c r="T63" s="131">
        <f t="shared" si="68"/>
        <v>3.9083101131259124E-2</v>
      </c>
      <c r="U63" s="131">
        <f t="shared" si="69"/>
        <v>3.9083101131259124E-2</v>
      </c>
      <c r="V63" s="131">
        <f t="shared" si="70"/>
        <v>3.9083101131259124E-2</v>
      </c>
      <c r="W63" s="131">
        <f t="shared" si="71"/>
        <v>3.9083101131259124E-2</v>
      </c>
      <c r="X63" s="131">
        <f t="shared" si="72"/>
        <v>3.9083101131259124E-2</v>
      </c>
    </row>
    <row r="65" spans="1:24" x14ac:dyDescent="0.2">
      <c r="B65" s="12" t="s">
        <v>128</v>
      </c>
    </row>
    <row r="66" spans="1:24" ht="13.5" thickBot="1" x14ac:dyDescent="0.25">
      <c r="B66" s="12"/>
    </row>
    <row r="67" spans="1:24" ht="13.5" thickBot="1" x14ac:dyDescent="0.25">
      <c r="B67" s="12"/>
      <c r="C67" s="103" t="s">
        <v>38</v>
      </c>
      <c r="D67" s="123">
        <f t="shared" ref="D67:X67" si="73">+D39</f>
        <v>2024</v>
      </c>
      <c r="E67" s="124">
        <f t="shared" si="73"/>
        <v>2025</v>
      </c>
      <c r="F67" s="124">
        <f t="shared" si="73"/>
        <v>2026</v>
      </c>
      <c r="G67" s="124">
        <f t="shared" si="73"/>
        <v>2027</v>
      </c>
      <c r="H67" s="124">
        <f t="shared" si="73"/>
        <v>2028</v>
      </c>
      <c r="I67" s="124">
        <f t="shared" si="73"/>
        <v>2029</v>
      </c>
      <c r="J67" s="124">
        <f t="shared" si="73"/>
        <v>2030</v>
      </c>
      <c r="K67" s="124">
        <f t="shared" si="73"/>
        <v>2031</v>
      </c>
      <c r="L67" s="124">
        <f t="shared" si="73"/>
        <v>2032</v>
      </c>
      <c r="M67" s="124">
        <f t="shared" si="73"/>
        <v>2033</v>
      </c>
      <c r="N67" s="124">
        <f t="shared" si="73"/>
        <v>2034</v>
      </c>
      <c r="O67" s="124">
        <f t="shared" si="73"/>
        <v>2035</v>
      </c>
      <c r="P67" s="124">
        <f t="shared" si="73"/>
        <v>2036</v>
      </c>
      <c r="Q67" s="124">
        <f t="shared" si="73"/>
        <v>2037</v>
      </c>
      <c r="R67" s="124">
        <f t="shared" si="73"/>
        <v>2038</v>
      </c>
      <c r="S67" s="124">
        <f t="shared" si="73"/>
        <v>2039</v>
      </c>
      <c r="T67" s="124">
        <f t="shared" si="73"/>
        <v>2040</v>
      </c>
      <c r="U67" s="124">
        <f t="shared" si="73"/>
        <v>2041</v>
      </c>
      <c r="V67" s="124">
        <f t="shared" si="73"/>
        <v>2042</v>
      </c>
      <c r="W67" s="124">
        <f t="shared" si="73"/>
        <v>2043</v>
      </c>
      <c r="X67" s="180">
        <f t="shared" si="73"/>
        <v>2044</v>
      </c>
    </row>
    <row r="68" spans="1:24" x14ac:dyDescent="0.2">
      <c r="A68" s="65"/>
      <c r="B68" s="268"/>
      <c r="C68" s="3" t="s">
        <v>46</v>
      </c>
      <c r="D68" s="132">
        <f>+'1.1 Demanda Histórica'!U11*(D40+1)*'1.2b Proyección CNE'!D312</f>
        <v>1626505.9671642117</v>
      </c>
      <c r="E68" s="278">
        <f t="shared" ref="E68:X68" si="74">+D68*(1+E40)</f>
        <v>1642146.9705148938</v>
      </c>
      <c r="F68" s="278">
        <f t="shared" si="74"/>
        <v>1660813.3331712321</v>
      </c>
      <c r="G68" s="278">
        <f t="shared" si="74"/>
        <v>1678655.6837167123</v>
      </c>
      <c r="H68" s="278">
        <f t="shared" si="74"/>
        <v>1696372.385034875</v>
      </c>
      <c r="I68" s="278">
        <f t="shared" si="74"/>
        <v>1714301.2186244025</v>
      </c>
      <c r="J68" s="279">
        <f t="shared" si="74"/>
        <v>1732550.4117236002</v>
      </c>
      <c r="K68" s="279">
        <f t="shared" si="74"/>
        <v>1751164.4606640928</v>
      </c>
      <c r="L68" s="279">
        <f t="shared" si="74"/>
        <v>1770163.0616727914</v>
      </c>
      <c r="M68" s="279">
        <f t="shared" si="74"/>
        <v>1789558.5304093426</v>
      </c>
      <c r="N68" s="279">
        <f t="shared" si="74"/>
        <v>1809360.5852503739</v>
      </c>
      <c r="O68" s="279">
        <f t="shared" si="74"/>
        <v>1829578.2430726765</v>
      </c>
      <c r="P68" s="279">
        <f t="shared" si="74"/>
        <v>1850220.3905659295</v>
      </c>
      <c r="Q68" s="279">
        <f t="shared" si="74"/>
        <v>1871295.9940367353</v>
      </c>
      <c r="R68" s="279">
        <f t="shared" si="74"/>
        <v>1892814.1827510137</v>
      </c>
      <c r="S68" s="279">
        <f t="shared" si="74"/>
        <v>1914784.2236090917</v>
      </c>
      <c r="T68" s="279">
        <f t="shared" si="74"/>
        <v>1937215.7384980109</v>
      </c>
      <c r="U68" s="279">
        <f t="shared" si="74"/>
        <v>1960117.9079250423</v>
      </c>
      <c r="V68" s="279">
        <f t="shared" si="74"/>
        <v>1983502.6117995526</v>
      </c>
      <c r="W68" s="279">
        <f t="shared" si="74"/>
        <v>2007372.1858528501</v>
      </c>
      <c r="X68" s="280">
        <f t="shared" si="74"/>
        <v>2031767.8072012663</v>
      </c>
    </row>
    <row r="69" spans="1:24" x14ac:dyDescent="0.2">
      <c r="A69" s="65"/>
      <c r="B69" s="268"/>
      <c r="C69" s="3" t="s">
        <v>48</v>
      </c>
      <c r="D69" s="78">
        <f>+'1.1 Demanda Histórica'!U13*(D41+1)*'1.2b Proyección CNE'!D313</f>
        <v>22002.954408729427</v>
      </c>
      <c r="E69" s="79">
        <f t="shared" ref="E69:X69" si="75">+D69*(1+E41)</f>
        <v>22960.537522692641</v>
      </c>
      <c r="F69" s="79">
        <f t="shared" si="75"/>
        <v>23896.649321418568</v>
      </c>
      <c r="G69" s="79">
        <f t="shared" si="75"/>
        <v>24789.50477009383</v>
      </c>
      <c r="H69" s="79">
        <f t="shared" si="75"/>
        <v>25682.408223224025</v>
      </c>
      <c r="I69" s="79">
        <f t="shared" si="75"/>
        <v>26575.311702183484</v>
      </c>
      <c r="J69" s="80">
        <f t="shared" si="75"/>
        <v>27468.215181156818</v>
      </c>
      <c r="K69" s="80">
        <f t="shared" si="75"/>
        <v>28361.118660130178</v>
      </c>
      <c r="L69" s="80">
        <f t="shared" si="75"/>
        <v>29254.022139103534</v>
      </c>
      <c r="M69" s="80">
        <f t="shared" si="75"/>
        <v>30146.92561807689</v>
      </c>
      <c r="N69" s="80">
        <f t="shared" si="75"/>
        <v>31039.829097050238</v>
      </c>
      <c r="O69" s="80">
        <f t="shared" si="75"/>
        <v>31932.732576023565</v>
      </c>
      <c r="P69" s="80">
        <f t="shared" si="75"/>
        <v>32825.636054996918</v>
      </c>
      <c r="Q69" s="80">
        <f t="shared" si="75"/>
        <v>33718.539533970295</v>
      </c>
      <c r="R69" s="80">
        <f t="shared" si="75"/>
        <v>34611.443012943651</v>
      </c>
      <c r="S69" s="80">
        <f t="shared" si="75"/>
        <v>35504.346491916986</v>
      </c>
      <c r="T69" s="80">
        <f t="shared" si="75"/>
        <v>36397.249970890342</v>
      </c>
      <c r="U69" s="80">
        <f t="shared" si="75"/>
        <v>37290.153449863697</v>
      </c>
      <c r="V69" s="80">
        <f t="shared" si="75"/>
        <v>38183.056928837046</v>
      </c>
      <c r="W69" s="80">
        <f t="shared" si="75"/>
        <v>39075.960407810409</v>
      </c>
      <c r="X69" s="181">
        <f t="shared" si="75"/>
        <v>39968.863886783744</v>
      </c>
    </row>
    <row r="70" spans="1:24" x14ac:dyDescent="0.2">
      <c r="A70" s="65"/>
      <c r="B70" s="268"/>
      <c r="C70" s="3" t="s">
        <v>49</v>
      </c>
      <c r="D70" s="78">
        <f>+'1.1 Demanda Histórica'!U14*(D42+1)*'1.2b Proyección CNE'!D314</f>
        <v>117016.60698937273</v>
      </c>
      <c r="E70" s="79">
        <f t="shared" ref="E70:X70" si="76">+D70*(1+E42)</f>
        <v>119480.78399678436</v>
      </c>
      <c r="F70" s="79">
        <f t="shared" si="76"/>
        <v>122341.32198195202</v>
      </c>
      <c r="G70" s="79">
        <f t="shared" si="76"/>
        <v>125322.21738531423</v>
      </c>
      <c r="H70" s="79">
        <f t="shared" si="76"/>
        <v>128364.03890480271</v>
      </c>
      <c r="I70" s="79">
        <f t="shared" si="76"/>
        <v>131470.43455963413</v>
      </c>
      <c r="J70" s="80">
        <f t="shared" si="76"/>
        <v>134641.90089282746</v>
      </c>
      <c r="K70" s="80">
        <f t="shared" si="76"/>
        <v>137880.01051802817</v>
      </c>
      <c r="L70" s="80">
        <f t="shared" si="76"/>
        <v>141186.10960928217</v>
      </c>
      <c r="M70" s="80">
        <f t="shared" si="76"/>
        <v>144561.63955295386</v>
      </c>
      <c r="N70" s="80">
        <f t="shared" si="76"/>
        <v>148008.0549214175</v>
      </c>
      <c r="O70" s="80">
        <f t="shared" si="76"/>
        <v>151526.84517400281</v>
      </c>
      <c r="P70" s="80">
        <f t="shared" si="76"/>
        <v>155119.53005360867</v>
      </c>
      <c r="Q70" s="80">
        <f t="shared" si="76"/>
        <v>158787.66102278975</v>
      </c>
      <c r="R70" s="80">
        <f t="shared" si="76"/>
        <v>162532.82392839959</v>
      </c>
      <c r="S70" s="80">
        <f t="shared" si="76"/>
        <v>166356.63061526458</v>
      </c>
      <c r="T70" s="80">
        <f t="shared" si="76"/>
        <v>170260.75535606791</v>
      </c>
      <c r="U70" s="80">
        <f t="shared" si="76"/>
        <v>174246.79599734835</v>
      </c>
      <c r="V70" s="80">
        <f t="shared" si="76"/>
        <v>178316.81964889239</v>
      </c>
      <c r="W70" s="80">
        <f t="shared" si="76"/>
        <v>182471.23480115255</v>
      </c>
      <c r="X70" s="181">
        <f t="shared" si="76"/>
        <v>186717.19949552728</v>
      </c>
    </row>
    <row r="71" spans="1:24" x14ac:dyDescent="0.2">
      <c r="A71" s="65"/>
      <c r="B71" s="268"/>
      <c r="C71" s="13" t="s">
        <v>50</v>
      </c>
      <c r="D71" s="78">
        <f>+('1.1 Demanda Histórica'!U15+'1.1 Demanda Histórica'!U16)*(D43+1)*'1.2b Proyección CNE'!D315</f>
        <v>6408202.723642325</v>
      </c>
      <c r="E71" s="79">
        <f t="shared" ref="E71:X71" si="77">+D71*(1+E43)</f>
        <v>6450449.9434623681</v>
      </c>
      <c r="F71" s="79">
        <f t="shared" si="77"/>
        <v>6520351.7251101537</v>
      </c>
      <c r="G71" s="79">
        <f t="shared" si="77"/>
        <v>6593607.3490982754</v>
      </c>
      <c r="H71" s="79">
        <f t="shared" si="77"/>
        <v>6668336.1199232489</v>
      </c>
      <c r="I71" s="79">
        <f t="shared" si="77"/>
        <v>6744650.0715793986</v>
      </c>
      <c r="J71" s="80">
        <f t="shared" si="77"/>
        <v>6822562.5609292788</v>
      </c>
      <c r="K71" s="80">
        <f t="shared" si="77"/>
        <v>6902112.2493920783</v>
      </c>
      <c r="L71" s="80">
        <f t="shared" si="77"/>
        <v>6983332.2161895707</v>
      </c>
      <c r="M71" s="80">
        <f t="shared" si="77"/>
        <v>7066257.8700633431</v>
      </c>
      <c r="N71" s="80">
        <f t="shared" si="77"/>
        <v>7150924.9454514617</v>
      </c>
      <c r="O71" s="80">
        <f t="shared" si="77"/>
        <v>7237370.0333665526</v>
      </c>
      <c r="P71" s="80">
        <f t="shared" si="77"/>
        <v>7325630.4689150481</v>
      </c>
      <c r="Q71" s="80">
        <f t="shared" si="77"/>
        <v>7415744.3664020393</v>
      </c>
      <c r="R71" s="80">
        <f t="shared" si="77"/>
        <v>7507750.6849182257</v>
      </c>
      <c r="S71" s="80">
        <f t="shared" si="77"/>
        <v>7601689.0219694246</v>
      </c>
      <c r="T71" s="80">
        <f t="shared" si="77"/>
        <v>7697600.5097507127</v>
      </c>
      <c r="U71" s="80">
        <f t="shared" si="77"/>
        <v>7795524.3988578711</v>
      </c>
      <c r="V71" s="80">
        <f t="shared" si="77"/>
        <v>7895511.4839687683</v>
      </c>
      <c r="W71" s="80">
        <f t="shared" si="77"/>
        <v>7997571.7511159293</v>
      </c>
      <c r="X71" s="181">
        <f t="shared" si="77"/>
        <v>8101881.2655922733</v>
      </c>
    </row>
    <row r="72" spans="1:24" x14ac:dyDescent="0.2">
      <c r="A72" s="65"/>
      <c r="B72" s="268"/>
      <c r="C72" s="3" t="s">
        <v>52</v>
      </c>
      <c r="D72" s="78">
        <f>+'1.1 Demanda Histórica'!U17*(D44+1)*'1.2b Proyección CNE'!D316</f>
        <v>15398.020886187667</v>
      </c>
      <c r="E72" s="79">
        <f t="shared" ref="E72:X72" si="78">+D72*(1+E44)</f>
        <v>15838.728637334918</v>
      </c>
      <c r="F72" s="79">
        <f t="shared" si="78"/>
        <v>16165.152516548887</v>
      </c>
      <c r="G72" s="79">
        <f t="shared" si="78"/>
        <v>16491.97591377861</v>
      </c>
      <c r="H72" s="79">
        <f t="shared" si="78"/>
        <v>16818.799949375516</v>
      </c>
      <c r="I72" s="79">
        <f t="shared" si="78"/>
        <v>17145.623985992454</v>
      </c>
      <c r="J72" s="80">
        <f t="shared" si="78"/>
        <v>17472.448022611021</v>
      </c>
      <c r="K72" s="80">
        <f t="shared" si="78"/>
        <v>17799.272059229588</v>
      </c>
      <c r="L72" s="80">
        <f t="shared" si="78"/>
        <v>18126.096095848137</v>
      </c>
      <c r="M72" s="80">
        <f t="shared" si="78"/>
        <v>18452.920132466712</v>
      </c>
      <c r="N72" s="80">
        <f t="shared" si="78"/>
        <v>18779.744169085287</v>
      </c>
      <c r="O72" s="80">
        <f t="shared" si="78"/>
        <v>19106.568205703847</v>
      </c>
      <c r="P72" s="80">
        <f t="shared" si="78"/>
        <v>19433.392242322403</v>
      </c>
      <c r="Q72" s="80">
        <f t="shared" si="78"/>
        <v>19760.216278940974</v>
      </c>
      <c r="R72" s="80">
        <f t="shared" si="78"/>
        <v>20087.040315559523</v>
      </c>
      <c r="S72" s="80">
        <f t="shared" si="78"/>
        <v>20413.864352178098</v>
      </c>
      <c r="T72" s="80">
        <f t="shared" si="78"/>
        <v>20740.688388796672</v>
      </c>
      <c r="U72" s="80">
        <f t="shared" si="78"/>
        <v>21067.512425415222</v>
      </c>
      <c r="V72" s="80">
        <f t="shared" si="78"/>
        <v>21394.336462033792</v>
      </c>
      <c r="W72" s="80">
        <f t="shared" si="78"/>
        <v>21721.160498652356</v>
      </c>
      <c r="X72" s="181">
        <f t="shared" si="78"/>
        <v>22047.984535270916</v>
      </c>
    </row>
    <row r="73" spans="1:24" x14ac:dyDescent="0.2">
      <c r="A73" s="65"/>
      <c r="B73" s="268"/>
      <c r="C73" s="3" t="s">
        <v>53</v>
      </c>
      <c r="D73" s="78">
        <f>+'1.1 Demanda Histórica'!U18*(D45+1)*'1.2b Proyección CNE'!D317</f>
        <v>172342.13945159741</v>
      </c>
      <c r="E73" s="79">
        <f t="shared" ref="E73:X73" si="79">+D73*(1+E45)</f>
        <v>173238.27009613131</v>
      </c>
      <c r="F73" s="79">
        <f t="shared" si="79"/>
        <v>174885.5957699063</v>
      </c>
      <c r="G73" s="79">
        <f t="shared" si="79"/>
        <v>176782.27049120524</v>
      </c>
      <c r="H73" s="79">
        <f t="shared" si="79"/>
        <v>178717.08674174396</v>
      </c>
      <c r="I73" s="79">
        <f t="shared" si="79"/>
        <v>180692.94519425774</v>
      </c>
      <c r="J73" s="80">
        <f t="shared" si="79"/>
        <v>182710.19167911177</v>
      </c>
      <c r="K73" s="80">
        <f t="shared" si="79"/>
        <v>184769.82718478725</v>
      </c>
      <c r="L73" s="80">
        <f t="shared" si="79"/>
        <v>186872.70817180575</v>
      </c>
      <c r="M73" s="80">
        <f t="shared" si="79"/>
        <v>189019.7514142702</v>
      </c>
      <c r="N73" s="80">
        <f t="shared" si="79"/>
        <v>191211.88211906329</v>
      </c>
      <c r="O73" s="80">
        <f t="shared" si="79"/>
        <v>193450.04767076561</v>
      </c>
      <c r="P73" s="80">
        <f t="shared" si="79"/>
        <v>195735.21471943421</v>
      </c>
      <c r="Q73" s="80">
        <f t="shared" si="79"/>
        <v>198068.37008950408</v>
      </c>
      <c r="R73" s="80">
        <f t="shared" si="79"/>
        <v>200450.52247788684</v>
      </c>
      <c r="S73" s="80">
        <f t="shared" si="79"/>
        <v>202882.69711090435</v>
      </c>
      <c r="T73" s="80">
        <f t="shared" si="79"/>
        <v>205365.95894945273</v>
      </c>
      <c r="U73" s="80">
        <f t="shared" si="79"/>
        <v>207901.32423894969</v>
      </c>
      <c r="V73" s="80">
        <f t="shared" si="79"/>
        <v>210490.10810946173</v>
      </c>
      <c r="W73" s="80">
        <f t="shared" si="79"/>
        <v>213132.56912762846</v>
      </c>
      <c r="X73" s="181">
        <f t="shared" si="79"/>
        <v>215833.2657684357</v>
      </c>
    </row>
    <row r="74" spans="1:24" x14ac:dyDescent="0.2">
      <c r="A74" s="65"/>
      <c r="B74" s="268"/>
      <c r="C74" s="3" t="s">
        <v>55</v>
      </c>
      <c r="D74" s="78">
        <f>+('1.1 Demanda Histórica'!U20)*(D46+1)*'1.2b Proyección CNE'!D318</f>
        <v>8892017.7464998662</v>
      </c>
      <c r="E74" s="79">
        <f t="shared" ref="E74:X74" si="80">+D74*(1+E46)</f>
        <v>9157641.4870229792</v>
      </c>
      <c r="F74" s="79">
        <f t="shared" si="80"/>
        <v>9422113.9971545655</v>
      </c>
      <c r="G74" s="79">
        <f t="shared" si="80"/>
        <v>9703339.9826095589</v>
      </c>
      <c r="H74" s="79">
        <f t="shared" si="80"/>
        <v>9979032.5622489136</v>
      </c>
      <c r="I74" s="79">
        <f t="shared" si="80"/>
        <v>10258747.595555384</v>
      </c>
      <c r="J74" s="80">
        <f t="shared" si="80"/>
        <v>10539945.969195049</v>
      </c>
      <c r="K74" s="80">
        <f t="shared" si="80"/>
        <v>10822718.565692304</v>
      </c>
      <c r="L74" s="80">
        <f t="shared" si="80"/>
        <v>11107582.195352798</v>
      </c>
      <c r="M74" s="80">
        <f t="shared" si="80"/>
        <v>11394196.634449968</v>
      </c>
      <c r="N74" s="80">
        <f t="shared" si="80"/>
        <v>11682794.164708521</v>
      </c>
      <c r="O74" s="80">
        <f t="shared" si="80"/>
        <v>11973344.911436716</v>
      </c>
      <c r="P74" s="80">
        <f t="shared" si="80"/>
        <v>12265904.79416612</v>
      </c>
      <c r="Q74" s="80">
        <f t="shared" si="80"/>
        <v>12560519.180085067</v>
      </c>
      <c r="R74" s="80">
        <f t="shared" si="80"/>
        <v>12857225.764291476</v>
      </c>
      <c r="S74" s="80">
        <f t="shared" si="80"/>
        <v>13156071.885553099</v>
      </c>
      <c r="T74" s="80">
        <f t="shared" si="80"/>
        <v>13457101.48331452</v>
      </c>
      <c r="U74" s="80">
        <f t="shared" si="80"/>
        <v>13760358.499389369</v>
      </c>
      <c r="V74" s="80">
        <f t="shared" si="80"/>
        <v>14065899.094688285</v>
      </c>
      <c r="W74" s="80">
        <f t="shared" si="80"/>
        <v>14373734.265590573</v>
      </c>
      <c r="X74" s="181">
        <f t="shared" si="80"/>
        <v>14684058.935077732</v>
      </c>
    </row>
    <row r="75" spans="1:24" x14ac:dyDescent="0.2">
      <c r="A75" s="65"/>
      <c r="B75" s="268"/>
      <c r="C75" s="3" t="s">
        <v>56</v>
      </c>
      <c r="D75" s="78">
        <f>+('1.1 Demanda Histórica'!U21)*(D47+1)*'1.2b Proyección CNE'!D319</f>
        <v>876.57771269301452</v>
      </c>
      <c r="E75" s="79">
        <f t="shared" ref="E75:X75" si="81">+D75*(1+E47)</f>
        <v>909.01108806265597</v>
      </c>
      <c r="F75" s="79">
        <f t="shared" si="81"/>
        <v>942.64449832097421</v>
      </c>
      <c r="G75" s="79">
        <f t="shared" si="81"/>
        <v>977.52234475885018</v>
      </c>
      <c r="H75" s="79">
        <f t="shared" si="81"/>
        <v>1013.6906715149273</v>
      </c>
      <c r="I75" s="79">
        <f t="shared" si="81"/>
        <v>1051.1972263609796</v>
      </c>
      <c r="J75" s="80">
        <f t="shared" si="81"/>
        <v>1090.0915237363358</v>
      </c>
      <c r="K75" s="80">
        <f t="shared" si="81"/>
        <v>1130.4249101145799</v>
      </c>
      <c r="L75" s="80">
        <f t="shared" si="81"/>
        <v>1172.2506317888196</v>
      </c>
      <c r="M75" s="80">
        <f t="shared" si="81"/>
        <v>1215.6239051650057</v>
      </c>
      <c r="N75" s="80">
        <f t="shared" si="81"/>
        <v>1260.6019896561108</v>
      </c>
      <c r="O75" s="80">
        <f t="shared" si="81"/>
        <v>1307.2442632733869</v>
      </c>
      <c r="P75" s="80">
        <f t="shared" si="81"/>
        <v>1355.612301014502</v>
      </c>
      <c r="Q75" s="80">
        <f t="shared" si="81"/>
        <v>1405.7699561520385</v>
      </c>
      <c r="R75" s="80">
        <f t="shared" si="81"/>
        <v>1457.7834445296637</v>
      </c>
      <c r="S75" s="80">
        <f t="shared" si="81"/>
        <v>1511.7214319772611</v>
      </c>
      <c r="T75" s="80">
        <f t="shared" si="81"/>
        <v>1567.6551249604197</v>
      </c>
      <c r="U75" s="80">
        <f t="shared" si="81"/>
        <v>1625.6583645839551</v>
      </c>
      <c r="V75" s="80">
        <f t="shared" si="81"/>
        <v>1685.8077240735613</v>
      </c>
      <c r="W75" s="80">
        <f t="shared" si="81"/>
        <v>1748.182609864283</v>
      </c>
      <c r="X75" s="181">
        <f t="shared" si="81"/>
        <v>1812.8653664292613</v>
      </c>
    </row>
    <row r="76" spans="1:24" x14ac:dyDescent="0.2">
      <c r="A76" s="65"/>
      <c r="B76" s="268"/>
      <c r="C76" s="3" t="s">
        <v>57</v>
      </c>
      <c r="D76" s="78">
        <f>+'1.1 Demanda Histórica'!U22*(D48+1)*'1.2b Proyección CNE'!D320</f>
        <v>91227.472594635372</v>
      </c>
      <c r="E76" s="79">
        <f t="shared" ref="E76:X76" si="82">+D76*(1+E48)</f>
        <v>95491.679598890885</v>
      </c>
      <c r="F76" s="79">
        <f t="shared" si="82"/>
        <v>99625.540129516798</v>
      </c>
      <c r="G76" s="79">
        <f t="shared" si="82"/>
        <v>103766.16959306727</v>
      </c>
      <c r="H76" s="79">
        <f t="shared" si="82"/>
        <v>107907.89564039791</v>
      </c>
      <c r="I76" s="79">
        <f t="shared" si="82"/>
        <v>112049.74127683643</v>
      </c>
      <c r="J76" s="80">
        <f t="shared" si="82"/>
        <v>116197.09140108674</v>
      </c>
      <c r="K76" s="80">
        <f t="shared" si="82"/>
        <v>120352.95996100246</v>
      </c>
      <c r="L76" s="80">
        <f t="shared" si="82"/>
        <v>124510.68614832968</v>
      </c>
      <c r="M76" s="80">
        <f t="shared" si="82"/>
        <v>128668.41233565687</v>
      </c>
      <c r="N76" s="80">
        <f t="shared" si="82"/>
        <v>132826.13852298391</v>
      </c>
      <c r="O76" s="80">
        <f t="shared" si="82"/>
        <v>136983.86471031085</v>
      </c>
      <c r="P76" s="80">
        <f t="shared" si="82"/>
        <v>141141.59089763803</v>
      </c>
      <c r="Q76" s="80">
        <f t="shared" si="82"/>
        <v>145299.3170849653</v>
      </c>
      <c r="R76" s="80">
        <f t="shared" si="82"/>
        <v>149457.04327229259</v>
      </c>
      <c r="S76" s="80">
        <f t="shared" si="82"/>
        <v>153614.76945961974</v>
      </c>
      <c r="T76" s="80">
        <f t="shared" si="82"/>
        <v>157772.49564694666</v>
      </c>
      <c r="U76" s="80">
        <f t="shared" si="82"/>
        <v>161930.22183427375</v>
      </c>
      <c r="V76" s="80">
        <f t="shared" si="82"/>
        <v>166087.94802160084</v>
      </c>
      <c r="W76" s="80">
        <f t="shared" si="82"/>
        <v>170245.67420892813</v>
      </c>
      <c r="X76" s="181">
        <f t="shared" si="82"/>
        <v>174403.4003962554</v>
      </c>
    </row>
    <row r="77" spans="1:24" x14ac:dyDescent="0.2">
      <c r="A77" s="65"/>
      <c r="B77" s="268"/>
      <c r="C77" s="3" t="s">
        <v>58</v>
      </c>
      <c r="D77" s="78">
        <f>+'1.1 Demanda Histórica'!U23*(D49+1)*'1.2b Proyección CNE'!D321</f>
        <v>893175.26358052355</v>
      </c>
      <c r="E77" s="79">
        <f t="shared" ref="E77:X77" si="83">+D77*(1+E49)</f>
        <v>922215.84670190443</v>
      </c>
      <c r="F77" s="79">
        <f t="shared" si="83"/>
        <v>952835.0263712696</v>
      </c>
      <c r="G77" s="79">
        <f t="shared" si="83"/>
        <v>983791.12495955266</v>
      </c>
      <c r="H77" s="79">
        <f t="shared" si="83"/>
        <v>1014946.5070236532</v>
      </c>
      <c r="I77" s="79">
        <f t="shared" si="83"/>
        <v>1046316.2469836309</v>
      </c>
      <c r="J77" s="80">
        <f t="shared" si="83"/>
        <v>1077902.1502644448</v>
      </c>
      <c r="K77" s="80">
        <f t="shared" si="83"/>
        <v>1109709.4448662563</v>
      </c>
      <c r="L77" s="80">
        <f t="shared" si="83"/>
        <v>1141742.6039502416</v>
      </c>
      <c r="M77" s="80">
        <f t="shared" si="83"/>
        <v>1174006.4156862169</v>
      </c>
      <c r="N77" s="80">
        <f t="shared" si="83"/>
        <v>1206505.71228709</v>
      </c>
      <c r="O77" s="80">
        <f t="shared" si="83"/>
        <v>1239245.4417964725</v>
      </c>
      <c r="P77" s="80">
        <f t="shared" si="83"/>
        <v>1272230.6528785932</v>
      </c>
      <c r="Q77" s="80">
        <f t="shared" si="83"/>
        <v>1305466.4995653464</v>
      </c>
      <c r="R77" s="80">
        <f t="shared" si="83"/>
        <v>1338958.2501251895</v>
      </c>
      <c r="S77" s="80">
        <f t="shared" si="83"/>
        <v>1372711.2591571556</v>
      </c>
      <c r="T77" s="80">
        <f t="shared" si="83"/>
        <v>1406731.088787823</v>
      </c>
      <c r="U77" s="80">
        <f t="shared" si="83"/>
        <v>1441023.0467103405</v>
      </c>
      <c r="V77" s="80">
        <f t="shared" si="83"/>
        <v>1475594.001646304</v>
      </c>
      <c r="W77" s="80">
        <f t="shared" si="83"/>
        <v>1510445.3040494104</v>
      </c>
      <c r="X77" s="181">
        <f t="shared" si="83"/>
        <v>1545600.762131752</v>
      </c>
    </row>
    <row r="78" spans="1:24" x14ac:dyDescent="0.2">
      <c r="A78" s="65"/>
      <c r="B78" s="268"/>
      <c r="C78" s="3" t="s">
        <v>59</v>
      </c>
      <c r="D78" s="78">
        <f>+'1.1 Demanda Histórica'!U24*(D50+1)*'1.2b Proyección CNE'!D322</f>
        <v>1361824.477356378</v>
      </c>
      <c r="E78" s="79">
        <f t="shared" ref="E78:X78" si="84">+D78*(1+E50)</f>
        <v>1433927.7604736863</v>
      </c>
      <c r="F78" s="79">
        <f t="shared" si="84"/>
        <v>1506553.1052765024</v>
      </c>
      <c r="G78" s="79">
        <f t="shared" si="84"/>
        <v>1579360.9604287278</v>
      </c>
      <c r="H78" s="79">
        <f t="shared" si="84"/>
        <v>1652322.8301624947</v>
      </c>
      <c r="I78" s="79">
        <f t="shared" si="84"/>
        <v>1725504.5788531911</v>
      </c>
      <c r="J78" s="80">
        <f t="shared" si="84"/>
        <v>1798927.0273729207</v>
      </c>
      <c r="K78" s="80">
        <f t="shared" si="84"/>
        <v>1872603.5533626627</v>
      </c>
      <c r="L78" s="80">
        <f t="shared" si="84"/>
        <v>1946542.2075112169</v>
      </c>
      <c r="M78" s="80">
        <f t="shared" si="84"/>
        <v>2020749.6817991557</v>
      </c>
      <c r="N78" s="80">
        <f t="shared" si="84"/>
        <v>2095232.048832692</v>
      </c>
      <c r="O78" s="80">
        <f t="shared" si="84"/>
        <v>2169995.2559533445</v>
      </c>
      <c r="P78" s="80">
        <f t="shared" si="84"/>
        <v>2245045.2668328034</v>
      </c>
      <c r="Q78" s="80">
        <f t="shared" si="84"/>
        <v>2320388.1289322465</v>
      </c>
      <c r="R78" s="80">
        <f t="shared" si="84"/>
        <v>2396030.0079178857</v>
      </c>
      <c r="S78" s="80">
        <f t="shared" si="84"/>
        <v>2471977.1643968332</v>
      </c>
      <c r="T78" s="80">
        <f t="shared" si="84"/>
        <v>2548236.0991655188</v>
      </c>
      <c r="U78" s="80">
        <f t="shared" si="84"/>
        <v>2624813.0148196304</v>
      </c>
      <c r="V78" s="80">
        <f t="shared" si="84"/>
        <v>2701715.93766475</v>
      </c>
      <c r="W78" s="80">
        <f t="shared" si="84"/>
        <v>2778946.4457886387</v>
      </c>
      <c r="X78" s="181">
        <f t="shared" si="84"/>
        <v>2856532.3590625813</v>
      </c>
    </row>
    <row r="79" spans="1:24" x14ac:dyDescent="0.2">
      <c r="A79" s="65"/>
      <c r="B79" s="268"/>
      <c r="C79" s="3" t="s">
        <v>60</v>
      </c>
      <c r="D79" s="78">
        <f>+'1.1 Demanda Histórica'!U25*(D51+1)*'1.2b Proyección CNE'!D323</f>
        <v>44326.182189863088</v>
      </c>
      <c r="E79" s="79">
        <f t="shared" ref="E79:X79" si="85">+D79*(1+E51)</f>
        <v>45158.204462473906</v>
      </c>
      <c r="F79" s="79">
        <f t="shared" si="85"/>
        <v>45990.19410545125</v>
      </c>
      <c r="G79" s="79">
        <f t="shared" si="85"/>
        <v>46822.705394733246</v>
      </c>
      <c r="H79" s="79">
        <f t="shared" si="85"/>
        <v>47226.423421579973</v>
      </c>
      <c r="I79" s="79">
        <f t="shared" si="85"/>
        <v>48732.90173649021</v>
      </c>
      <c r="J79" s="80">
        <f t="shared" si="85"/>
        <v>49356.232857601237</v>
      </c>
      <c r="K79" s="80">
        <f t="shared" si="85"/>
        <v>50346.802977196989</v>
      </c>
      <c r="L79" s="80">
        <f t="shared" si="85"/>
        <v>50983.17525592466</v>
      </c>
      <c r="M79" s="80">
        <f t="shared" si="85"/>
        <v>51814.643252597336</v>
      </c>
      <c r="N79" s="80">
        <f t="shared" si="85"/>
        <v>52646.632895574701</v>
      </c>
      <c r="O79" s="80">
        <f t="shared" si="85"/>
        <v>53479.144184856719</v>
      </c>
      <c r="P79" s="80">
        <f t="shared" si="85"/>
        <v>54362.25516569132</v>
      </c>
      <c r="Q79" s="80">
        <f t="shared" si="85"/>
        <v>55231.803342604609</v>
      </c>
      <c r="R79" s="80">
        <f t="shared" si="85"/>
        <v>56459.513161183357</v>
      </c>
      <c r="S79" s="80">
        <f t="shared" si="85"/>
        <v>57715.045996488181</v>
      </c>
      <c r="T79" s="80">
        <f t="shared" si="85"/>
        <v>58976.890189130543</v>
      </c>
      <c r="U79" s="80">
        <f t="shared" si="85"/>
        <v>60265.868237152856</v>
      </c>
      <c r="V79" s="80">
        <f t="shared" si="85"/>
        <v>60678.422766897478</v>
      </c>
      <c r="W79" s="80">
        <f t="shared" si="85"/>
        <v>61184.313449294124</v>
      </c>
      <c r="X79" s="181">
        <f t="shared" si="85"/>
        <v>61694.56921311983</v>
      </c>
    </row>
    <row r="80" spans="1:24" x14ac:dyDescent="0.2">
      <c r="A80" s="65"/>
      <c r="B80" s="268"/>
      <c r="C80" s="3" t="s">
        <v>61</v>
      </c>
      <c r="D80" s="78">
        <f>+'1.1 Demanda Histórica'!U26*(D52+1)*'1.2b Proyección CNE'!D324</f>
        <v>20599.886305043361</v>
      </c>
      <c r="E80" s="79">
        <f t="shared" ref="E80:X80" si="86">+D80*(1+E52)</f>
        <v>20960.768454371515</v>
      </c>
      <c r="F80" s="79">
        <f t="shared" si="86"/>
        <v>20965.15282610061</v>
      </c>
      <c r="G80" s="79">
        <f t="shared" si="86"/>
        <v>20965.206092008873</v>
      </c>
      <c r="H80" s="79">
        <f t="shared" si="86"/>
        <v>20965.206739138532</v>
      </c>
      <c r="I80" s="79">
        <f t="shared" si="86"/>
        <v>20965.206747000535</v>
      </c>
      <c r="J80" s="80">
        <f t="shared" si="86"/>
        <v>20965.206747096046</v>
      </c>
      <c r="K80" s="80">
        <f t="shared" si="86"/>
        <v>20965.206747097214</v>
      </c>
      <c r="L80" s="80">
        <f t="shared" si="86"/>
        <v>20965.206747097214</v>
      </c>
      <c r="M80" s="80">
        <f t="shared" si="86"/>
        <v>20965.206747097214</v>
      </c>
      <c r="N80" s="80">
        <f t="shared" si="86"/>
        <v>20965.206747097214</v>
      </c>
      <c r="O80" s="80">
        <f t="shared" si="86"/>
        <v>20965.206747097214</v>
      </c>
      <c r="P80" s="80">
        <f t="shared" si="86"/>
        <v>20965.206747097214</v>
      </c>
      <c r="Q80" s="80">
        <f t="shared" si="86"/>
        <v>20965.206747097214</v>
      </c>
      <c r="R80" s="80">
        <f t="shared" si="86"/>
        <v>20965.206747097214</v>
      </c>
      <c r="S80" s="80">
        <f t="shared" si="86"/>
        <v>20965.206747097214</v>
      </c>
      <c r="T80" s="80">
        <f t="shared" si="86"/>
        <v>20965.206747097214</v>
      </c>
      <c r="U80" s="80">
        <f t="shared" si="86"/>
        <v>20965.206747097214</v>
      </c>
      <c r="V80" s="80">
        <f t="shared" si="86"/>
        <v>20965.206747097214</v>
      </c>
      <c r="W80" s="80">
        <f t="shared" si="86"/>
        <v>20965.206747097214</v>
      </c>
      <c r="X80" s="181">
        <f t="shared" si="86"/>
        <v>20965.206747097214</v>
      </c>
    </row>
    <row r="81" spans="1:24" x14ac:dyDescent="0.2">
      <c r="A81" s="65"/>
      <c r="B81" s="268"/>
      <c r="C81" s="3" t="s">
        <v>62</v>
      </c>
      <c r="D81" s="78">
        <f>+'1.1 Demanda Histórica'!U27*(D53+1)*'1.2b Proyección CNE'!D325</f>
        <v>42093.084789559507</v>
      </c>
      <c r="E81" s="79">
        <f t="shared" ref="E81:X81" si="87">+D81*(1+E53)</f>
        <v>42522.127770453779</v>
      </c>
      <c r="F81" s="79">
        <f t="shared" si="87"/>
        <v>43501.409410042106</v>
      </c>
      <c r="G81" s="79">
        <f t="shared" si="87"/>
        <v>44345.668096419358</v>
      </c>
      <c r="H81" s="79">
        <f t="shared" si="87"/>
        <v>45243.268396078376</v>
      </c>
      <c r="I81" s="79">
        <f t="shared" si="87"/>
        <v>46119.795780131186</v>
      </c>
      <c r="J81" s="80">
        <f t="shared" si="87"/>
        <v>47004.648142468577</v>
      </c>
      <c r="K81" s="80">
        <f t="shared" si="87"/>
        <v>47886.211673552971</v>
      </c>
      <c r="L81" s="80">
        <f t="shared" si="87"/>
        <v>48769.074476616333</v>
      </c>
      <c r="M81" s="80">
        <f t="shared" si="87"/>
        <v>49651.423994702294</v>
      </c>
      <c r="N81" s="80">
        <f t="shared" si="87"/>
        <v>50533.976289013975</v>
      </c>
      <c r="O81" s="80">
        <f t="shared" si="87"/>
        <v>51416.448475394296</v>
      </c>
      <c r="P81" s="80">
        <f t="shared" si="87"/>
        <v>52298.952308880369</v>
      </c>
      <c r="Q81" s="80">
        <f t="shared" si="87"/>
        <v>53181.4436399927</v>
      </c>
      <c r="R81" s="80">
        <f t="shared" si="87"/>
        <v>54063.939910240639</v>
      </c>
      <c r="S81" s="80">
        <f t="shared" si="87"/>
        <v>54946.434229254352</v>
      </c>
      <c r="T81" s="80">
        <f t="shared" si="87"/>
        <v>55828.929319114417</v>
      </c>
      <c r="U81" s="80">
        <f t="shared" si="87"/>
        <v>56711.424104447178</v>
      </c>
      <c r="V81" s="80">
        <f t="shared" si="87"/>
        <v>57593.919010085294</v>
      </c>
      <c r="W81" s="80">
        <f t="shared" si="87"/>
        <v>58476.413868196076</v>
      </c>
      <c r="X81" s="181">
        <f t="shared" si="87"/>
        <v>59358.908745082699</v>
      </c>
    </row>
    <row r="82" spans="1:24" x14ac:dyDescent="0.2">
      <c r="A82" s="65"/>
      <c r="B82" s="268"/>
      <c r="C82" s="3" t="s">
        <v>63</v>
      </c>
      <c r="D82" s="78">
        <f>+'1.1 Demanda Histórica'!U28*(D54+1)*'1.2b Proyección CNE'!D326</f>
        <v>87102.191508602671</v>
      </c>
      <c r="E82" s="79">
        <f t="shared" ref="E82:X82" si="88">+D82*(1+E54)</f>
        <v>89537.313556233086</v>
      </c>
      <c r="F82" s="79">
        <f t="shared" si="88"/>
        <v>91648.296004616946</v>
      </c>
      <c r="G82" s="79">
        <f t="shared" si="88"/>
        <v>93646.80833219504</v>
      </c>
      <c r="H82" s="79">
        <f t="shared" si="88"/>
        <v>95624.738135616222</v>
      </c>
      <c r="I82" s="79">
        <f t="shared" si="88"/>
        <v>97624.255089569633</v>
      </c>
      <c r="J82" s="80">
        <f t="shared" si="88"/>
        <v>99658.841988482469</v>
      </c>
      <c r="K82" s="80">
        <f t="shared" si="88"/>
        <v>101733.9020066807</v>
      </c>
      <c r="L82" s="80">
        <f t="shared" si="88"/>
        <v>103851.76833619311</v>
      </c>
      <c r="M82" s="80">
        <f t="shared" si="88"/>
        <v>106013.85628984371</v>
      </c>
      <c r="N82" s="80">
        <f t="shared" si="88"/>
        <v>108221.26219850541</v>
      </c>
      <c r="O82" s="80">
        <f t="shared" si="88"/>
        <v>110474.99514216059</v>
      </c>
      <c r="P82" s="80">
        <f t="shared" si="88"/>
        <v>112776.04693042379</v>
      </c>
      <c r="Q82" s="80">
        <f t="shared" si="88"/>
        <v>115125.41741667138</v>
      </c>
      <c r="R82" s="80">
        <f t="shared" si="88"/>
        <v>117524.12437253006</v>
      </c>
      <c r="S82" s="80">
        <f t="shared" si="88"/>
        <v>119973.2008399636</v>
      </c>
      <c r="T82" s="80">
        <f t="shared" si="88"/>
        <v>122473.71941136714</v>
      </c>
      <c r="U82" s="80">
        <f t="shared" si="88"/>
        <v>125026.70347307131</v>
      </c>
      <c r="V82" s="80">
        <f t="shared" si="88"/>
        <v>127633.47731450338</v>
      </c>
      <c r="W82" s="80">
        <f t="shared" si="88"/>
        <v>130294.3013297913</v>
      </c>
      <c r="X82" s="181">
        <f t="shared" si="88"/>
        <v>133013.76558909539</v>
      </c>
    </row>
    <row r="83" spans="1:24" x14ac:dyDescent="0.2">
      <c r="A83" s="65"/>
      <c r="B83" s="268"/>
      <c r="C83" s="3" t="s">
        <v>64</v>
      </c>
      <c r="D83" s="78">
        <f>+'1.1 Demanda Histórica'!U29*(D55+1)*'1.2b Proyección CNE'!D327</f>
        <v>61505.989990260365</v>
      </c>
      <c r="E83" s="79">
        <f t="shared" ref="E83:X83" si="89">+D83*(1+E55)</f>
        <v>63569.711486077758</v>
      </c>
      <c r="F83" s="79">
        <f t="shared" si="89"/>
        <v>65213.735895258949</v>
      </c>
      <c r="G83" s="79">
        <f t="shared" si="89"/>
        <v>66914.359973257364</v>
      </c>
      <c r="H83" s="79">
        <f t="shared" si="89"/>
        <v>68649.183063662014</v>
      </c>
      <c r="I83" s="79">
        <f t="shared" si="89"/>
        <v>70420.806010201588</v>
      </c>
      <c r="J83" s="79">
        <f t="shared" si="89"/>
        <v>72229.538896328653</v>
      </c>
      <c r="K83" s="79">
        <f t="shared" si="89"/>
        <v>74076.279242895558</v>
      </c>
      <c r="L83" s="79">
        <f t="shared" si="89"/>
        <v>75961.794981993124</v>
      </c>
      <c r="M83" s="79">
        <f t="shared" si="89"/>
        <v>77886.908124953232</v>
      </c>
      <c r="N83" s="79">
        <f t="shared" si="89"/>
        <v>79852.448244228755</v>
      </c>
      <c r="O83" s="79">
        <f t="shared" si="89"/>
        <v>81859.26479756301</v>
      </c>
      <c r="P83" s="79">
        <f t="shared" si="89"/>
        <v>83908.22451679135</v>
      </c>
      <c r="Q83" s="79">
        <f t="shared" si="89"/>
        <v>86000.212222792805</v>
      </c>
      <c r="R83" s="79">
        <f t="shared" si="89"/>
        <v>88136.132348064784</v>
      </c>
      <c r="S83" s="79">
        <f t="shared" si="89"/>
        <v>90316.904145945169</v>
      </c>
      <c r="T83" s="79">
        <f t="shared" si="89"/>
        <v>92543.482497163335</v>
      </c>
      <c r="U83" s="79">
        <f t="shared" si="89"/>
        <v>94816.778602467981</v>
      </c>
      <c r="V83" s="79">
        <f t="shared" si="89"/>
        <v>97137.971652909153</v>
      </c>
      <c r="W83" s="79">
        <f t="shared" si="89"/>
        <v>99507.293488268784</v>
      </c>
      <c r="X83" s="96">
        <f t="shared" si="89"/>
        <v>101928.83139469565</v>
      </c>
    </row>
    <row r="84" spans="1:24" x14ac:dyDescent="0.2">
      <c r="A84" s="65"/>
      <c r="B84" s="268"/>
      <c r="C84" s="3" t="s">
        <v>65</v>
      </c>
      <c r="D84" s="78">
        <f>+'1.1 Demanda Histórica'!U30*(D56+1)*'1.2b Proyección CNE'!D328</f>
        <v>212487.62338276461</v>
      </c>
      <c r="E84" s="79">
        <f t="shared" ref="E84:X84" si="90">+D84*(1+E56)</f>
        <v>228163.12209866638</v>
      </c>
      <c r="F84" s="79">
        <f t="shared" si="90"/>
        <v>243153.37336000259</v>
      </c>
      <c r="G84" s="79">
        <f t="shared" si="90"/>
        <v>258032.1236206459</v>
      </c>
      <c r="H84" s="79">
        <f t="shared" si="90"/>
        <v>277727.34335039416</v>
      </c>
      <c r="I84" s="79">
        <f t="shared" si="90"/>
        <v>297220.45006048825</v>
      </c>
      <c r="J84" s="80">
        <f t="shared" si="90"/>
        <v>313469.03668608074</v>
      </c>
      <c r="K84" s="80">
        <f t="shared" si="90"/>
        <v>329733.46817804198</v>
      </c>
      <c r="L84" s="80">
        <f t="shared" si="90"/>
        <v>346014.18524728646</v>
      </c>
      <c r="M84" s="80">
        <f t="shared" si="90"/>
        <v>357485.050215917</v>
      </c>
      <c r="N84" s="80">
        <f t="shared" si="90"/>
        <v>368972.92059748597</v>
      </c>
      <c r="O84" s="80">
        <f t="shared" si="90"/>
        <v>380478.15442185034</v>
      </c>
      <c r="P84" s="80">
        <f t="shared" si="90"/>
        <v>392001.11641854257</v>
      </c>
      <c r="Q84" s="80">
        <f t="shared" si="90"/>
        <v>403542.1788242177</v>
      </c>
      <c r="R84" s="80">
        <f t="shared" si="90"/>
        <v>415101.72210700362</v>
      </c>
      <c r="S84" s="80">
        <f t="shared" si="90"/>
        <v>426680.13296632026</v>
      </c>
      <c r="T84" s="80">
        <f t="shared" si="90"/>
        <v>438277.81308822054</v>
      </c>
      <c r="U84" s="80">
        <f t="shared" si="90"/>
        <v>449895.14578396431</v>
      </c>
      <c r="V84" s="80">
        <f t="shared" si="90"/>
        <v>461532.62709921459</v>
      </c>
      <c r="W84" s="80">
        <f t="shared" si="90"/>
        <v>473190.35456110234</v>
      </c>
      <c r="X84" s="181">
        <f t="shared" si="90"/>
        <v>484870.04755221523</v>
      </c>
    </row>
    <row r="85" spans="1:24" x14ac:dyDescent="0.2">
      <c r="A85" s="65"/>
      <c r="B85" s="268"/>
      <c r="C85" s="3" t="s">
        <v>66</v>
      </c>
      <c r="D85" s="78">
        <f>+'1.1 Demanda Histórica'!U31*(D57+1)*'1.2b Proyección CNE'!D329</f>
        <v>46528.401620997669</v>
      </c>
      <c r="E85" s="79">
        <f t="shared" ref="E85:X85" si="91">+D85*(1+E57)</f>
        <v>48874.487505116325</v>
      </c>
      <c r="F85" s="79">
        <f t="shared" si="91"/>
        <v>51508.578200776101</v>
      </c>
      <c r="G85" s="79">
        <f t="shared" si="91"/>
        <v>54192.71222527638</v>
      </c>
      <c r="H85" s="79">
        <f t="shared" si="91"/>
        <v>56915.045706153061</v>
      </c>
      <c r="I85" s="79">
        <f t="shared" si="91"/>
        <v>59675.397832159993</v>
      </c>
      <c r="J85" s="80">
        <f t="shared" si="91"/>
        <v>62473.384901617028</v>
      </c>
      <c r="K85" s="80">
        <f t="shared" si="91"/>
        <v>65308.896448461586</v>
      </c>
      <c r="L85" s="80">
        <f t="shared" si="91"/>
        <v>68181.824504484626</v>
      </c>
      <c r="M85" s="80">
        <f t="shared" si="91"/>
        <v>71092.112975955955</v>
      </c>
      <c r="N85" s="80">
        <f t="shared" si="91"/>
        <v>74039.739896211162</v>
      </c>
      <c r="O85" s="80">
        <f t="shared" si="91"/>
        <v>77024.719094681161</v>
      </c>
      <c r="P85" s="80">
        <f t="shared" si="91"/>
        <v>80047.097426434571</v>
      </c>
      <c r="Q85" s="80">
        <f t="shared" si="91"/>
        <v>83106.953333330894</v>
      </c>
      <c r="R85" s="80">
        <f t="shared" si="91"/>
        <v>86204.395846337691</v>
      </c>
      <c r="S85" s="80">
        <f t="shared" si="91"/>
        <v>89339.561641328197</v>
      </c>
      <c r="T85" s="80">
        <f t="shared" si="91"/>
        <v>92512.620889097016</v>
      </c>
      <c r="U85" s="80">
        <f t="shared" si="91"/>
        <v>95723.749188897462</v>
      </c>
      <c r="V85" s="80">
        <f t="shared" si="91"/>
        <v>98973.23352602472</v>
      </c>
      <c r="W85" s="80">
        <f t="shared" si="91"/>
        <v>102261.05174221341</v>
      </c>
      <c r="X85" s="181">
        <f t="shared" si="91"/>
        <v>105588.54167094268</v>
      </c>
    </row>
    <row r="86" spans="1:24" x14ac:dyDescent="0.2">
      <c r="A86" s="65"/>
      <c r="B86" s="268"/>
      <c r="C86" s="3" t="s">
        <v>67</v>
      </c>
      <c r="D86" s="78">
        <f>+'1.1 Demanda Histórica'!U32*(D58+1)*'1.2b Proyección CNE'!D330</f>
        <v>25617.232122487385</v>
      </c>
      <c r="E86" s="79">
        <f t="shared" ref="E86:X86" si="92">+D86*(1+E58)</f>
        <v>26535.80719311786</v>
      </c>
      <c r="F86" s="79">
        <f t="shared" si="92"/>
        <v>27373.526438998389</v>
      </c>
      <c r="G86" s="79">
        <f t="shared" si="92"/>
        <v>28340.098032209851</v>
      </c>
      <c r="H86" s="79">
        <f t="shared" si="92"/>
        <v>29343.964064259904</v>
      </c>
      <c r="I86" s="79">
        <f t="shared" si="92"/>
        <v>30371.840805813827</v>
      </c>
      <c r="J86" s="80">
        <f t="shared" si="92"/>
        <v>31425.38603513729</v>
      </c>
      <c r="K86" s="80">
        <f t="shared" si="92"/>
        <v>32504.911809392161</v>
      </c>
      <c r="L86" s="80">
        <f t="shared" si="92"/>
        <v>33611.082704024884</v>
      </c>
      <c r="M86" s="80">
        <f t="shared" si="92"/>
        <v>34744.491096655744</v>
      </c>
      <c r="N86" s="80">
        <f t="shared" si="92"/>
        <v>35905.766480228471</v>
      </c>
      <c r="O86" s="80">
        <f t="shared" si="92"/>
        <v>37095.547801465276</v>
      </c>
      <c r="P86" s="80">
        <f t="shared" si="92"/>
        <v>38314.490949193525</v>
      </c>
      <c r="Q86" s="80">
        <f t="shared" si="92"/>
        <v>39563.267296262267</v>
      </c>
      <c r="R86" s="80">
        <f t="shared" si="92"/>
        <v>40842.564305242115</v>
      </c>
      <c r="S86" s="80">
        <f t="shared" si="92"/>
        <v>42153.086576977803</v>
      </c>
      <c r="T86" s="80">
        <f t="shared" si="92"/>
        <v>43495.553039400627</v>
      </c>
      <c r="U86" s="80">
        <f t="shared" si="92"/>
        <v>44870.709859074101</v>
      </c>
      <c r="V86" s="80">
        <f t="shared" si="92"/>
        <v>46279.281679038591</v>
      </c>
      <c r="W86" s="80">
        <f t="shared" si="92"/>
        <v>47722.164540683298</v>
      </c>
      <c r="X86" s="181">
        <f t="shared" si="92"/>
        <v>49199.671783055812</v>
      </c>
    </row>
    <row r="87" spans="1:24" x14ac:dyDescent="0.2">
      <c r="A87" s="65"/>
      <c r="B87" s="268"/>
      <c r="C87" s="3" t="s">
        <v>68</v>
      </c>
      <c r="D87" s="78">
        <f>+'1.1 Demanda Histórica'!U33*(D59+1)*'1.2b Proyección CNE'!D331</f>
        <v>28664.69379867028</v>
      </c>
      <c r="E87" s="79">
        <f t="shared" ref="E87:X87" si="93">+D87*(1+E59)</f>
        <v>30549.507989581463</v>
      </c>
      <c r="F87" s="79">
        <f t="shared" si="93"/>
        <v>32375.345528921338</v>
      </c>
      <c r="G87" s="79">
        <f t="shared" si="93"/>
        <v>34179.393168427974</v>
      </c>
      <c r="H87" s="79">
        <f t="shared" si="93"/>
        <v>35970.274775865881</v>
      </c>
      <c r="I87" s="79">
        <f t="shared" si="93"/>
        <v>37746.98907109486</v>
      </c>
      <c r="J87" s="80">
        <f t="shared" si="93"/>
        <v>39509.416677314395</v>
      </c>
      <c r="K87" s="80">
        <f t="shared" si="93"/>
        <v>41257.212064420157</v>
      </c>
      <c r="L87" s="80">
        <f t="shared" si="93"/>
        <v>42990.079591754024</v>
      </c>
      <c r="M87" s="80">
        <f t="shared" si="93"/>
        <v>44707.702799079532</v>
      </c>
      <c r="N87" s="80">
        <f t="shared" si="93"/>
        <v>46409.762315258413</v>
      </c>
      <c r="O87" s="80">
        <f t="shared" si="93"/>
        <v>48095.93111365736</v>
      </c>
      <c r="P87" s="80">
        <f t="shared" si="93"/>
        <v>49765.875517414395</v>
      </c>
      <c r="Q87" s="80">
        <f t="shared" si="93"/>
        <v>51419.254885696864</v>
      </c>
      <c r="R87" s="80">
        <f t="shared" si="93"/>
        <v>53055.721027535692</v>
      </c>
      <c r="S87" s="80">
        <f t="shared" si="93"/>
        <v>54674.920046193292</v>
      </c>
      <c r="T87" s="80">
        <f t="shared" si="93"/>
        <v>56276.484328998238</v>
      </c>
      <c r="U87" s="80">
        <f t="shared" si="93"/>
        <v>57860.063079321299</v>
      </c>
      <c r="V87" s="80">
        <f t="shared" si="93"/>
        <v>59425.202328872438</v>
      </c>
      <c r="W87" s="80">
        <f t="shared" si="93"/>
        <v>60971.812823319757</v>
      </c>
      <c r="X87" s="181">
        <f t="shared" si="93"/>
        <v>62498.321027735925</v>
      </c>
    </row>
    <row r="88" spans="1:24" x14ac:dyDescent="0.2">
      <c r="A88" s="65"/>
      <c r="B88" s="268"/>
      <c r="C88" s="3" t="s">
        <v>69</v>
      </c>
      <c r="D88" s="78">
        <f>+'1.1 Demanda Histórica'!U34*(D60+1)*'1.2b Proyección CNE'!D332</f>
        <v>80788.098831983822</v>
      </c>
      <c r="E88" s="79">
        <f t="shared" ref="E88:X88" si="94">+D88*(1+E60)</f>
        <v>85566.60895960193</v>
      </c>
      <c r="F88" s="79">
        <f t="shared" si="94"/>
        <v>90182.589032759613</v>
      </c>
      <c r="G88" s="79">
        <f t="shared" si="94"/>
        <v>94761.31418446613</v>
      </c>
      <c r="H88" s="79">
        <f t="shared" si="94"/>
        <v>99327.028636376024</v>
      </c>
      <c r="I88" s="79">
        <f t="shared" si="94"/>
        <v>103878.74292140847</v>
      </c>
      <c r="J88" s="80">
        <f t="shared" si="94"/>
        <v>108416.33907116533</v>
      </c>
      <c r="K88" s="80">
        <f t="shared" si="94"/>
        <v>112939.47563209146</v>
      </c>
      <c r="L88" s="80">
        <f t="shared" si="94"/>
        <v>117447.86045148422</v>
      </c>
      <c r="M88" s="80">
        <f t="shared" si="94"/>
        <v>121941.18080269132</v>
      </c>
      <c r="N88" s="80">
        <f t="shared" si="94"/>
        <v>126419.12108250115</v>
      </c>
      <c r="O88" s="80">
        <f t="shared" si="94"/>
        <v>130881.35812252644</v>
      </c>
      <c r="P88" s="80">
        <f t="shared" si="94"/>
        <v>135327.56218261021</v>
      </c>
      <c r="Q88" s="80">
        <f t="shared" si="94"/>
        <v>139757.39664078518</v>
      </c>
      <c r="R88" s="80">
        <f t="shared" si="94"/>
        <v>144170.51741402477</v>
      </c>
      <c r="S88" s="80">
        <f t="shared" si="94"/>
        <v>148566.57478084927</v>
      </c>
      <c r="T88" s="80">
        <f t="shared" si="94"/>
        <v>152945.20546566581</v>
      </c>
      <c r="U88" s="80">
        <f t="shared" si="94"/>
        <v>157306.06281052824</v>
      </c>
      <c r="V88" s="80">
        <f t="shared" si="94"/>
        <v>161648.69820304471</v>
      </c>
      <c r="W88" s="80">
        <f t="shared" si="94"/>
        <v>165973.02344190195</v>
      </c>
      <c r="X88" s="181">
        <f t="shared" si="94"/>
        <v>170277.48355666891</v>
      </c>
    </row>
    <row r="89" spans="1:24" x14ac:dyDescent="0.2">
      <c r="A89" s="65"/>
      <c r="B89" s="268"/>
      <c r="C89" s="3" t="s">
        <v>70</v>
      </c>
      <c r="D89" s="78">
        <f>+'1.1 Demanda Histórica'!U35*(D61+1)*'1.2b Proyección CNE'!D333</f>
        <v>120677.40239168325</v>
      </c>
      <c r="E89" s="79">
        <f t="shared" ref="E89:X89" si="95">+D89*(1+E61)</f>
        <v>128488.01506484198</v>
      </c>
      <c r="F89" s="79">
        <f t="shared" si="95"/>
        <v>138423.93326534957</v>
      </c>
      <c r="G89" s="79">
        <f t="shared" si="95"/>
        <v>147325.88821332762</v>
      </c>
      <c r="H89" s="79">
        <f t="shared" si="95"/>
        <v>154892.70627282918</v>
      </c>
      <c r="I89" s="79">
        <f t="shared" si="95"/>
        <v>162461.92679508071</v>
      </c>
      <c r="J89" s="80">
        <f t="shared" si="95"/>
        <v>170033.73248799494</v>
      </c>
      <c r="K89" s="80">
        <f t="shared" si="95"/>
        <v>177608.14513477223</v>
      </c>
      <c r="L89" s="80">
        <f t="shared" si="95"/>
        <v>185185.2277857837</v>
      </c>
      <c r="M89" s="80">
        <f t="shared" si="95"/>
        <v>192765.03438785722</v>
      </c>
      <c r="N89" s="80">
        <f t="shared" si="95"/>
        <v>200347.62268685951</v>
      </c>
      <c r="O89" s="80">
        <f t="shared" si="95"/>
        <v>207933.05095982176</v>
      </c>
      <c r="P89" s="80">
        <f t="shared" si="95"/>
        <v>215521.37888070644</v>
      </c>
      <c r="Q89" s="80">
        <f t="shared" si="95"/>
        <v>223112.66733697211</v>
      </c>
      <c r="R89" s="80">
        <f t="shared" si="95"/>
        <v>230706.97848682359</v>
      </c>
      <c r="S89" s="80">
        <f t="shared" si="95"/>
        <v>238304.37586617013</v>
      </c>
      <c r="T89" s="80">
        <f t="shared" si="95"/>
        <v>245904.92405207918</v>
      </c>
      <c r="U89" s="80">
        <f t="shared" si="95"/>
        <v>253508.69012442275</v>
      </c>
      <c r="V89" s="80">
        <f t="shared" si="95"/>
        <v>261115.73809457762</v>
      </c>
      <c r="W89" s="80">
        <f t="shared" si="95"/>
        <v>268726.15080009802</v>
      </c>
      <c r="X89" s="181">
        <f t="shared" si="95"/>
        <v>276339.94452760811</v>
      </c>
    </row>
    <row r="90" spans="1:24" x14ac:dyDescent="0.2">
      <c r="A90" s="65"/>
      <c r="B90" s="268"/>
      <c r="C90" s="3" t="s">
        <v>71</v>
      </c>
      <c r="D90" s="78">
        <f>+'1.1 Demanda Histórica'!U36*(D62+1)*'1.2b Proyección CNE'!D334</f>
        <v>814.2750534603183</v>
      </c>
      <c r="E90" s="79">
        <f t="shared" ref="E90:X90" si="96">+D90*(1+E62)</f>
        <v>824.63012912737838</v>
      </c>
      <c r="F90" s="79">
        <f t="shared" si="96"/>
        <v>835.02805086859564</v>
      </c>
      <c r="G90" s="79">
        <f t="shared" si="96"/>
        <v>846.38226052025823</v>
      </c>
      <c r="H90" s="79">
        <f t="shared" si="96"/>
        <v>856.86952088418627</v>
      </c>
      <c r="I90" s="79">
        <f t="shared" si="96"/>
        <v>868.31306915855941</v>
      </c>
      <c r="J90" s="80">
        <f t="shared" si="96"/>
        <v>879.80310998148616</v>
      </c>
      <c r="K90" s="80">
        <f t="shared" si="96"/>
        <v>891.33873173436734</v>
      </c>
      <c r="L90" s="80">
        <f t="shared" si="96"/>
        <v>902.92084603580236</v>
      </c>
      <c r="M90" s="80">
        <f t="shared" si="96"/>
        <v>914.55036450438956</v>
      </c>
      <c r="N90" s="80">
        <f t="shared" si="96"/>
        <v>926.22728714012976</v>
      </c>
      <c r="O90" s="80">
        <f t="shared" si="96"/>
        <v>938.86505577931041</v>
      </c>
      <c r="P90" s="80">
        <f t="shared" si="96"/>
        <v>950.63952160515328</v>
      </c>
      <c r="Q90" s="80">
        <f t="shared" si="96"/>
        <v>963.37392181583755</v>
      </c>
      <c r="R90" s="80">
        <f t="shared" si="96"/>
        <v>975.24775406898107</v>
      </c>
      <c r="S90" s="80">
        <f t="shared" si="96"/>
        <v>988.08334394416431</v>
      </c>
      <c r="T90" s="80">
        <f t="shared" si="96"/>
        <v>1000.9690728422974</v>
      </c>
      <c r="U90" s="80">
        <f t="shared" si="96"/>
        <v>1013.9067640005787</v>
      </c>
      <c r="V90" s="80">
        <f t="shared" si="96"/>
        <v>1027.8089476366968</v>
      </c>
      <c r="W90" s="80">
        <f t="shared" si="96"/>
        <v>1040.8514749338735</v>
      </c>
      <c r="X90" s="181">
        <f t="shared" si="96"/>
        <v>1054.8584947088868</v>
      </c>
    </row>
    <row r="91" spans="1:24" ht="13.5" thickBot="1" x14ac:dyDescent="0.25">
      <c r="A91" s="65"/>
      <c r="B91" s="268"/>
      <c r="C91" s="76" t="s">
        <v>72</v>
      </c>
      <c r="D91" s="81">
        <f>+'1.1 Demanda Histórica'!U37*(D63+1)*'1.2b Proyección CNE'!D335</f>
        <v>7.9133764539979117</v>
      </c>
      <c r="E91" s="82">
        <f t="shared" ref="E91:X91" si="97">+D91*(1+E63)</f>
        <v>14.313833591776142</v>
      </c>
      <c r="F91" s="82">
        <f t="shared" si="97"/>
        <v>16.198371812977648</v>
      </c>
      <c r="G91" s="82">
        <f t="shared" si="97"/>
        <v>17.239973179642913</v>
      </c>
      <c r="H91" s="82">
        <f t="shared" si="97"/>
        <v>18.399219452932062</v>
      </c>
      <c r="I91" s="82">
        <f t="shared" si="97"/>
        <v>19.630606470849067</v>
      </c>
      <c r="J91" s="83">
        <f t="shared" si="97"/>
        <v>21.724907780276194</v>
      </c>
      <c r="K91" s="83">
        <f t="shared" si="97"/>
        <v>24.724297970380487</v>
      </c>
      <c r="L91" s="83">
        <f t="shared" si="97"/>
        <v>31.174235468915576</v>
      </c>
      <c r="M91" s="83">
        <f t="shared" si="97"/>
        <v>32.39262126643689</v>
      </c>
      <c r="N91" s="83">
        <f t="shared" si="97"/>
        <v>33.65862535929962</v>
      </c>
      <c r="O91" s="83">
        <f t="shared" si="97"/>
        <v>34.974108818156289</v>
      </c>
      <c r="P91" s="83">
        <f t="shared" si="97"/>
        <v>36.341005450071954</v>
      </c>
      <c r="Q91" s="83">
        <f t="shared" si="97"/>
        <v>37.761324641288752</v>
      </c>
      <c r="R91" s="83">
        <f t="shared" si="97"/>
        <v>39.23715431109455</v>
      </c>
      <c r="S91" s="83">
        <f t="shared" si="97"/>
        <v>40.770663981137879</v>
      </c>
      <c r="T91" s="83">
        <f t="shared" si="97"/>
        <v>42.364107964701276</v>
      </c>
      <c r="U91" s="83">
        <f t="shared" si="97"/>
        <v>44.019828680621274</v>
      </c>
      <c r="V91" s="83">
        <f t="shared" si="97"/>
        <v>45.740260096726693</v>
      </c>
      <c r="W91" s="83">
        <f t="shared" si="97"/>
        <v>47.527931307857159</v>
      </c>
      <c r="X91" s="182">
        <f t="shared" si="97"/>
        <v>49.385470253721678</v>
      </c>
    </row>
    <row r="92" spans="1:24" ht="13.5" thickBot="1" x14ac:dyDescent="0.25">
      <c r="A92" s="65"/>
      <c r="B92" s="268"/>
      <c r="C92" s="21" t="s">
        <v>73</v>
      </c>
      <c r="D92" s="82">
        <f t="shared" ref="D92:X92" si="98">+SUM(D68:D91)</f>
        <v>20371802.92564835</v>
      </c>
      <c r="E92" s="82">
        <f t="shared" si="98"/>
        <v>20845065.637618985</v>
      </c>
      <c r="F92" s="82">
        <f t="shared" si="98"/>
        <v>21351711.451792348</v>
      </c>
      <c r="G92" s="82">
        <f t="shared" si="98"/>
        <v>21877274.660877708</v>
      </c>
      <c r="H92" s="82">
        <f t="shared" si="98"/>
        <v>22402274.775826544</v>
      </c>
      <c r="I92" s="82">
        <f t="shared" si="98"/>
        <v>22934611.222066335</v>
      </c>
      <c r="J92" s="82">
        <f t="shared" si="98"/>
        <v>23466911.350694872</v>
      </c>
      <c r="K92" s="82">
        <f t="shared" si="98"/>
        <v>24003878.462214991</v>
      </c>
      <c r="L92" s="82">
        <f t="shared" si="98"/>
        <v>24545379.532636933</v>
      </c>
      <c r="M92" s="82">
        <f t="shared" si="98"/>
        <v>25086848.959039737</v>
      </c>
      <c r="N92" s="82">
        <f t="shared" si="98"/>
        <v>25633218.052694861</v>
      </c>
      <c r="O92" s="82">
        <f t="shared" si="98"/>
        <v>26184518.848251522</v>
      </c>
      <c r="P92" s="82">
        <f t="shared" si="98"/>
        <v>26740917.737198349</v>
      </c>
      <c r="Q92" s="82">
        <f t="shared" si="98"/>
        <v>27302460.979920629</v>
      </c>
      <c r="R92" s="82">
        <f t="shared" si="98"/>
        <v>27869620.847089868</v>
      </c>
      <c r="S92" s="82">
        <f t="shared" si="98"/>
        <v>28442181.881991979</v>
      </c>
      <c r="T92" s="82">
        <f t="shared" si="98"/>
        <v>29020233.885161836</v>
      </c>
      <c r="U92" s="82">
        <f t="shared" si="98"/>
        <v>29603906.862615813</v>
      </c>
      <c r="V92" s="82">
        <f t="shared" si="98"/>
        <v>30192438.53429256</v>
      </c>
      <c r="W92" s="82">
        <f t="shared" si="98"/>
        <v>30786825.200249638</v>
      </c>
      <c r="X92" s="82">
        <f t="shared" si="98"/>
        <v>31387464.244286589</v>
      </c>
    </row>
    <row r="93" spans="1:24" x14ac:dyDescent="0.2">
      <c r="B93" s="12"/>
    </row>
    <row r="95" spans="1:24" x14ac:dyDescent="0.2">
      <c r="B95" s="12" t="s">
        <v>129</v>
      </c>
    </row>
    <row r="96" spans="1:24" ht="13.5" thickBot="1" x14ac:dyDescent="0.25">
      <c r="B96" s="12"/>
    </row>
    <row r="97" spans="2:24" ht="13.5" thickBot="1" x14ac:dyDescent="0.25">
      <c r="B97" s="12"/>
      <c r="C97" s="103" t="s">
        <v>38</v>
      </c>
      <c r="D97" s="123">
        <f t="shared" ref="D97:X97" si="99">+D67</f>
        <v>2024</v>
      </c>
      <c r="E97" s="124">
        <f t="shared" si="99"/>
        <v>2025</v>
      </c>
      <c r="F97" s="124">
        <f t="shared" si="99"/>
        <v>2026</v>
      </c>
      <c r="G97" s="124">
        <f t="shared" si="99"/>
        <v>2027</v>
      </c>
      <c r="H97" s="124">
        <f t="shared" si="99"/>
        <v>2028</v>
      </c>
      <c r="I97" s="124">
        <f t="shared" si="99"/>
        <v>2029</v>
      </c>
      <c r="J97" s="124">
        <f t="shared" si="99"/>
        <v>2030</v>
      </c>
      <c r="K97" s="124">
        <f t="shared" si="99"/>
        <v>2031</v>
      </c>
      <c r="L97" s="124">
        <f t="shared" si="99"/>
        <v>2032</v>
      </c>
      <c r="M97" s="124">
        <f t="shared" si="99"/>
        <v>2033</v>
      </c>
      <c r="N97" s="124">
        <f t="shared" si="99"/>
        <v>2034</v>
      </c>
      <c r="O97" s="124">
        <f t="shared" si="99"/>
        <v>2035</v>
      </c>
      <c r="P97" s="124">
        <f t="shared" si="99"/>
        <v>2036</v>
      </c>
      <c r="Q97" s="124">
        <f t="shared" si="99"/>
        <v>2037</v>
      </c>
      <c r="R97" s="124">
        <f t="shared" si="99"/>
        <v>2038</v>
      </c>
      <c r="S97" s="124">
        <f t="shared" si="99"/>
        <v>2039</v>
      </c>
      <c r="T97" s="124">
        <f t="shared" si="99"/>
        <v>2040</v>
      </c>
      <c r="U97" s="124">
        <f t="shared" si="99"/>
        <v>2041</v>
      </c>
      <c r="V97" s="124">
        <f t="shared" si="99"/>
        <v>2042</v>
      </c>
      <c r="W97" s="124">
        <f t="shared" si="99"/>
        <v>2043</v>
      </c>
      <c r="X97" s="180">
        <f t="shared" si="99"/>
        <v>2044</v>
      </c>
    </row>
    <row r="98" spans="2:24" x14ac:dyDescent="0.2">
      <c r="B98" s="12"/>
      <c r="C98" s="3" t="s">
        <v>46</v>
      </c>
      <c r="D98" s="132">
        <f>+'1.1 Demanda Histórica'!U11*(D40+1)*'1.2b Proyección CNE'!H312</f>
        <v>361632.33535087469</v>
      </c>
      <c r="E98" s="278">
        <f t="shared" ref="E98:X98" si="100">+D98*(1+E40)</f>
        <v>365109.90794090932</v>
      </c>
      <c r="F98" s="278">
        <f t="shared" si="100"/>
        <v>369260.12961620215</v>
      </c>
      <c r="G98" s="278">
        <f t="shared" si="100"/>
        <v>373227.14297254448</v>
      </c>
      <c r="H98" s="278">
        <f t="shared" si="100"/>
        <v>377166.21986604738</v>
      </c>
      <c r="I98" s="278">
        <f t="shared" si="100"/>
        <v>381152.46159647411</v>
      </c>
      <c r="J98" s="279">
        <f t="shared" si="100"/>
        <v>385209.93107519852</v>
      </c>
      <c r="K98" s="279">
        <f t="shared" si="100"/>
        <v>389348.52147977107</v>
      </c>
      <c r="L98" s="279">
        <f t="shared" si="100"/>
        <v>393572.61200871872</v>
      </c>
      <c r="M98" s="279">
        <f t="shared" si="100"/>
        <v>397884.9408879375</v>
      </c>
      <c r="N98" s="279">
        <f t="shared" si="100"/>
        <v>402287.6688714035</v>
      </c>
      <c r="O98" s="279">
        <f t="shared" si="100"/>
        <v>406782.80074377614</v>
      </c>
      <c r="P98" s="279">
        <f t="shared" si="100"/>
        <v>411372.31234431284</v>
      </c>
      <c r="Q98" s="279">
        <f t="shared" si="100"/>
        <v>416058.19721405278</v>
      </c>
      <c r="R98" s="279">
        <f t="shared" si="100"/>
        <v>420842.48512590874</v>
      </c>
      <c r="S98" s="279">
        <f t="shared" si="100"/>
        <v>425727.23645400442</v>
      </c>
      <c r="T98" s="279">
        <f t="shared" si="100"/>
        <v>430714.59049911797</v>
      </c>
      <c r="U98" s="279">
        <f t="shared" si="100"/>
        <v>435806.58842700667</v>
      </c>
      <c r="V98" s="279">
        <f t="shared" si="100"/>
        <v>441005.87158018921</v>
      </c>
      <c r="W98" s="279">
        <f t="shared" si="100"/>
        <v>446312.95927798253</v>
      </c>
      <c r="X98" s="280">
        <f t="shared" si="100"/>
        <v>451737.00671381509</v>
      </c>
    </row>
    <row r="99" spans="2:24" x14ac:dyDescent="0.2">
      <c r="B99" s="12"/>
      <c r="C99" s="3" t="s">
        <v>48</v>
      </c>
      <c r="D99" s="78">
        <f>+'1.1 Demanda Histórica'!U13*(D41+1)*'1.2b Proyección CNE'!H313</f>
        <v>2072.8466740823969</v>
      </c>
      <c r="E99" s="79">
        <f t="shared" ref="E99:X99" si="101">+D99*(1+E41)</f>
        <v>2163.0583309382878</v>
      </c>
      <c r="F99" s="79">
        <f t="shared" si="101"/>
        <v>2251.2472255982016</v>
      </c>
      <c r="G99" s="79">
        <f t="shared" si="101"/>
        <v>2335.3610410814804</v>
      </c>
      <c r="H99" s="79">
        <f t="shared" si="101"/>
        <v>2419.4793789517485</v>
      </c>
      <c r="I99" s="79">
        <f t="shared" si="101"/>
        <v>2503.597719255331</v>
      </c>
      <c r="J99" s="80">
        <f t="shared" si="101"/>
        <v>2587.7160595602209</v>
      </c>
      <c r="K99" s="80">
        <f t="shared" si="101"/>
        <v>2671.834399865113</v>
      </c>
      <c r="L99" s="80">
        <f t="shared" si="101"/>
        <v>2755.9527401700047</v>
      </c>
      <c r="M99" s="80">
        <f t="shared" si="101"/>
        <v>2840.0710804748969</v>
      </c>
      <c r="N99" s="80">
        <f t="shared" si="101"/>
        <v>2924.1894207797882</v>
      </c>
      <c r="O99" s="80">
        <f t="shared" si="101"/>
        <v>3008.3077610846772</v>
      </c>
      <c r="P99" s="80">
        <f t="shared" si="101"/>
        <v>3092.4261013895684</v>
      </c>
      <c r="Q99" s="80">
        <f t="shared" si="101"/>
        <v>3176.5444416944624</v>
      </c>
      <c r="R99" s="80">
        <f t="shared" si="101"/>
        <v>3260.6627819993541</v>
      </c>
      <c r="S99" s="80">
        <f t="shared" si="101"/>
        <v>3344.781122304244</v>
      </c>
      <c r="T99" s="80">
        <f t="shared" si="101"/>
        <v>3428.8994626091358</v>
      </c>
      <c r="U99" s="80">
        <f t="shared" si="101"/>
        <v>3513.0178029140275</v>
      </c>
      <c r="V99" s="80">
        <f t="shared" si="101"/>
        <v>3597.1361432189187</v>
      </c>
      <c r="W99" s="80">
        <f t="shared" si="101"/>
        <v>3681.2544835238114</v>
      </c>
      <c r="X99" s="181">
        <f t="shared" si="101"/>
        <v>3765.3728238287013</v>
      </c>
    </row>
    <row r="100" spans="2:24" x14ac:dyDescent="0.2">
      <c r="B100" s="12"/>
      <c r="C100" s="3" t="s">
        <v>49</v>
      </c>
      <c r="D100" s="78">
        <f>+'1.1 Demanda Histórica'!U14*(D42+1)*'1.2b Proyección CNE'!H314</f>
        <v>34358.90692264786</v>
      </c>
      <c r="E100" s="79">
        <f t="shared" ref="E100:X100" si="102">+D100*(1+E42)</f>
        <v>35082.448910549414</v>
      </c>
      <c r="F100" s="79">
        <f t="shared" si="102"/>
        <v>35922.372071114136</v>
      </c>
      <c r="G100" s="79">
        <f t="shared" si="102"/>
        <v>36797.635081599241</v>
      </c>
      <c r="H100" s="79">
        <f t="shared" si="102"/>
        <v>37690.787473831086</v>
      </c>
      <c r="I100" s="79">
        <f t="shared" si="102"/>
        <v>38602.900394512195</v>
      </c>
      <c r="J100" s="80">
        <f t="shared" si="102"/>
        <v>39534.119640686346</v>
      </c>
      <c r="K100" s="80">
        <f t="shared" si="102"/>
        <v>40484.906969767813</v>
      </c>
      <c r="L100" s="80">
        <f t="shared" si="102"/>
        <v>41455.657651025933</v>
      </c>
      <c r="M100" s="80">
        <f t="shared" si="102"/>
        <v>42446.794910370321</v>
      </c>
      <c r="N100" s="80">
        <f t="shared" si="102"/>
        <v>43458.745845442121</v>
      </c>
      <c r="O100" s="80">
        <f t="shared" si="102"/>
        <v>44491.947797536654</v>
      </c>
      <c r="P100" s="80">
        <f t="shared" si="102"/>
        <v>45546.846999937836</v>
      </c>
      <c r="Q100" s="80">
        <f t="shared" si="102"/>
        <v>46623.898999587938</v>
      </c>
      <c r="R100" s="80">
        <f t="shared" si="102"/>
        <v>47723.569439491293</v>
      </c>
      <c r="S100" s="80">
        <f t="shared" si="102"/>
        <v>48846.331596286051</v>
      </c>
      <c r="T100" s="80">
        <f t="shared" si="102"/>
        <v>49992.677076939493</v>
      </c>
      <c r="U100" s="80">
        <f t="shared" si="102"/>
        <v>51163.075047853861</v>
      </c>
      <c r="V100" s="80">
        <f t="shared" si="102"/>
        <v>52358.132462474307</v>
      </c>
      <c r="W100" s="80">
        <f t="shared" si="102"/>
        <v>53577.969263480751</v>
      </c>
      <c r="X100" s="181">
        <f t="shared" si="102"/>
        <v>54824.687225010086</v>
      </c>
    </row>
    <row r="101" spans="2:24" x14ac:dyDescent="0.2">
      <c r="B101" s="12"/>
      <c r="C101" s="13" t="s">
        <v>50</v>
      </c>
      <c r="D101" s="78">
        <f>+('1.1 Demanda Histórica'!U15+'1.1 Demanda Histórica'!U16)*(D43+1)*'1.2b Proyección CNE'!H315</f>
        <v>1562436.5941787953</v>
      </c>
      <c r="E101" s="79">
        <f t="shared" ref="E101:X101" si="103">+D101*(1+E43)</f>
        <v>1572737.2361990015</v>
      </c>
      <c r="F101" s="79">
        <f t="shared" si="103"/>
        <v>1589780.5643137398</v>
      </c>
      <c r="G101" s="79">
        <f t="shared" si="103"/>
        <v>1607641.620304707</v>
      </c>
      <c r="H101" s="79">
        <f t="shared" si="103"/>
        <v>1625861.8563381536</v>
      </c>
      <c r="I101" s="79">
        <f t="shared" si="103"/>
        <v>1644468.5883433777</v>
      </c>
      <c r="J101" s="80">
        <f t="shared" si="103"/>
        <v>1663465.0729668585</v>
      </c>
      <c r="K101" s="80">
        <f t="shared" si="103"/>
        <v>1682860.7365670817</v>
      </c>
      <c r="L101" s="80">
        <f t="shared" si="103"/>
        <v>1702663.6444610846</v>
      </c>
      <c r="M101" s="80">
        <f t="shared" si="103"/>
        <v>1722882.429945284</v>
      </c>
      <c r="N101" s="80">
        <f t="shared" si="103"/>
        <v>1743525.8057268327</v>
      </c>
      <c r="O101" s="80">
        <f t="shared" si="103"/>
        <v>1764602.6933613694</v>
      </c>
      <c r="P101" s="80">
        <f t="shared" si="103"/>
        <v>1786122.1958281621</v>
      </c>
      <c r="Q101" s="80">
        <f t="shared" si="103"/>
        <v>1808093.6060893103</v>
      </c>
      <c r="R101" s="80">
        <f t="shared" si="103"/>
        <v>1830526.4230810381</v>
      </c>
      <c r="S101" s="80">
        <f t="shared" si="103"/>
        <v>1853430.3013968088</v>
      </c>
      <c r="T101" s="80">
        <f t="shared" si="103"/>
        <v>1876815.2698152924</v>
      </c>
      <c r="U101" s="80">
        <f t="shared" si="103"/>
        <v>1900690.898346964</v>
      </c>
      <c r="V101" s="80">
        <f t="shared" si="103"/>
        <v>1925069.5716598677</v>
      </c>
      <c r="W101" s="80">
        <f t="shared" si="103"/>
        <v>1949953.724530698</v>
      </c>
      <c r="X101" s="181">
        <f t="shared" si="103"/>
        <v>1975386.2848861278</v>
      </c>
    </row>
    <row r="102" spans="2:24" x14ac:dyDescent="0.2">
      <c r="B102" s="12"/>
      <c r="C102" s="3" t="s">
        <v>52</v>
      </c>
      <c r="D102" s="78">
        <f>+'1.1 Demanda Histórica'!U17*(D44+1)*'1.2b Proyección CNE'!H316</f>
        <v>1687.9146703575796</v>
      </c>
      <c r="E102" s="79">
        <f t="shared" ref="E102:X102" si="104">+D102*(1+E44)</f>
        <v>1736.224585248591</v>
      </c>
      <c r="F102" s="79">
        <f t="shared" si="104"/>
        <v>1772.0068236643424</v>
      </c>
      <c r="G102" s="79">
        <f t="shared" si="104"/>
        <v>1807.8328568200054</v>
      </c>
      <c r="H102" s="79">
        <f t="shared" si="104"/>
        <v>1843.6589599528002</v>
      </c>
      <c r="I102" s="79">
        <f t="shared" si="104"/>
        <v>1879.4850631974095</v>
      </c>
      <c r="J102" s="80">
        <f t="shared" si="104"/>
        <v>1915.3111664421974</v>
      </c>
      <c r="K102" s="80">
        <f t="shared" si="104"/>
        <v>1951.1372696869855</v>
      </c>
      <c r="L102" s="80">
        <f t="shared" si="104"/>
        <v>1986.9633729317718</v>
      </c>
      <c r="M102" s="80">
        <f t="shared" si="104"/>
        <v>2022.7894761765606</v>
      </c>
      <c r="N102" s="80">
        <f t="shared" si="104"/>
        <v>2058.6155794213496</v>
      </c>
      <c r="O102" s="80">
        <f t="shared" si="104"/>
        <v>2094.4416826661368</v>
      </c>
      <c r="P102" s="80">
        <f t="shared" si="104"/>
        <v>2130.267785910924</v>
      </c>
      <c r="Q102" s="80">
        <f t="shared" si="104"/>
        <v>2166.0938891557125</v>
      </c>
      <c r="R102" s="80">
        <f t="shared" si="104"/>
        <v>2201.9199924004988</v>
      </c>
      <c r="S102" s="80">
        <f t="shared" si="104"/>
        <v>2237.7460956452874</v>
      </c>
      <c r="T102" s="80">
        <f t="shared" si="104"/>
        <v>2273.5721988900764</v>
      </c>
      <c r="U102" s="80">
        <f t="shared" si="104"/>
        <v>2309.3983021348622</v>
      </c>
      <c r="V102" s="80">
        <f t="shared" si="104"/>
        <v>2345.2244053796508</v>
      </c>
      <c r="W102" s="80">
        <f t="shared" si="104"/>
        <v>2381.0505086244384</v>
      </c>
      <c r="X102" s="181">
        <f t="shared" si="104"/>
        <v>2416.8766118692256</v>
      </c>
    </row>
    <row r="103" spans="2:24" x14ac:dyDescent="0.2">
      <c r="B103" s="12"/>
      <c r="C103" s="3" t="s">
        <v>53</v>
      </c>
      <c r="D103" s="78">
        <f>+'1.1 Demanda Histórica'!U18*(D45+1)*'1.2b Proyección CNE'!H317</f>
        <v>25996.94386856784</v>
      </c>
      <c r="E103" s="79">
        <f t="shared" ref="E103:X103" si="105">+D103*(1+E45)</f>
        <v>26132.120663627844</v>
      </c>
      <c r="F103" s="79">
        <f t="shared" si="105"/>
        <v>26380.611446036906</v>
      </c>
      <c r="G103" s="79">
        <f t="shared" si="105"/>
        <v>26666.715276611598</v>
      </c>
      <c r="H103" s="79">
        <f t="shared" si="105"/>
        <v>26958.572564801842</v>
      </c>
      <c r="I103" s="79">
        <f t="shared" si="105"/>
        <v>27256.62086248276</v>
      </c>
      <c r="J103" s="80">
        <f t="shared" si="105"/>
        <v>27560.912336423436</v>
      </c>
      <c r="K103" s="80">
        <f t="shared" si="105"/>
        <v>27871.597980695555</v>
      </c>
      <c r="L103" s="80">
        <f t="shared" si="105"/>
        <v>28188.806988055894</v>
      </c>
      <c r="M103" s="80">
        <f t="shared" si="105"/>
        <v>28512.677649261259</v>
      </c>
      <c r="N103" s="80">
        <f t="shared" si="105"/>
        <v>28843.349527110819</v>
      </c>
      <c r="O103" s="80">
        <f t="shared" si="105"/>
        <v>29180.965529797781</v>
      </c>
      <c r="P103" s="80">
        <f t="shared" si="105"/>
        <v>29525.671471615471</v>
      </c>
      <c r="Q103" s="80">
        <f t="shared" si="105"/>
        <v>29877.616210060529</v>
      </c>
      <c r="R103" s="80">
        <f t="shared" si="105"/>
        <v>30236.951901982553</v>
      </c>
      <c r="S103" s="80">
        <f t="shared" si="105"/>
        <v>30603.833197609434</v>
      </c>
      <c r="T103" s="80">
        <f t="shared" si="105"/>
        <v>30978.420740929505</v>
      </c>
      <c r="U103" s="80">
        <f t="shared" si="105"/>
        <v>31360.867827446491</v>
      </c>
      <c r="V103" s="80">
        <f t="shared" si="105"/>
        <v>31751.372837908293</v>
      </c>
      <c r="W103" s="80">
        <f t="shared" si="105"/>
        <v>32149.974775790422</v>
      </c>
      <c r="X103" s="181">
        <f t="shared" si="105"/>
        <v>32557.361264089264</v>
      </c>
    </row>
    <row r="104" spans="2:24" x14ac:dyDescent="0.2">
      <c r="B104" s="12"/>
      <c r="C104" s="3" t="s">
        <v>55</v>
      </c>
      <c r="D104" s="78">
        <f>+('1.1 Demanda Histórica'!U20)*(D46+1)*'1.2b Proyección CNE'!H318</f>
        <v>2488594.8792761695</v>
      </c>
      <c r="E104" s="79">
        <f t="shared" ref="E104:X104" si="106">+D104*(1+E46)</f>
        <v>2562934.5735193798</v>
      </c>
      <c r="F104" s="79">
        <f t="shared" si="106"/>
        <v>2636952.0747419624</v>
      </c>
      <c r="G104" s="79">
        <f t="shared" si="106"/>
        <v>2715658.3444857644</v>
      </c>
      <c r="H104" s="79">
        <f t="shared" si="106"/>
        <v>2792815.9887352935</v>
      </c>
      <c r="I104" s="79">
        <f t="shared" si="106"/>
        <v>2871099.3907018546</v>
      </c>
      <c r="J104" s="80">
        <f t="shared" si="106"/>
        <v>2949797.9327707696</v>
      </c>
      <c r="K104" s="80">
        <f t="shared" si="106"/>
        <v>3028937.0500897486</v>
      </c>
      <c r="L104" s="80">
        <f t="shared" si="106"/>
        <v>3108661.3815379371</v>
      </c>
      <c r="M104" s="80">
        <f t="shared" si="106"/>
        <v>3188875.7092415215</v>
      </c>
      <c r="N104" s="80">
        <f t="shared" si="106"/>
        <v>3269645.0415177518</v>
      </c>
      <c r="O104" s="80">
        <f t="shared" si="106"/>
        <v>3350961.0173841142</v>
      </c>
      <c r="P104" s="80">
        <f t="shared" si="106"/>
        <v>3432839.2869510655</v>
      </c>
      <c r="Q104" s="80">
        <f t="shared" si="106"/>
        <v>3515292.5470615258</v>
      </c>
      <c r="R104" s="80">
        <f t="shared" si="106"/>
        <v>3598331.347382661</v>
      </c>
      <c r="S104" s="80">
        <f t="shared" si="106"/>
        <v>3681968.9365401906</v>
      </c>
      <c r="T104" s="80">
        <f t="shared" si="106"/>
        <v>3766217.6117966603</v>
      </c>
      <c r="U104" s="80">
        <f t="shared" si="106"/>
        <v>3851089.6710776379</v>
      </c>
      <c r="V104" s="80">
        <f t="shared" si="106"/>
        <v>3936600.8320479561</v>
      </c>
      <c r="W104" s="80">
        <f t="shared" si="106"/>
        <v>4022754.1722468198</v>
      </c>
      <c r="X104" s="181">
        <f t="shared" si="106"/>
        <v>4109604.2444593729</v>
      </c>
    </row>
    <row r="105" spans="2:24" x14ac:dyDescent="0.2">
      <c r="B105" s="12"/>
      <c r="C105" s="3" t="s">
        <v>56</v>
      </c>
      <c r="D105" s="78">
        <f>+('1.1 Demanda Histórica'!U21)*(D47+1)*'1.2b Proyección CNE'!H319</f>
        <v>548.85790035498246</v>
      </c>
      <c r="E105" s="79">
        <f t="shared" ref="E105:X105" si="107">+D105*(1+E47)</f>
        <v>569.16564266811679</v>
      </c>
      <c r="F105" s="79">
        <f t="shared" si="107"/>
        <v>590.22477144683705</v>
      </c>
      <c r="G105" s="79">
        <f t="shared" si="107"/>
        <v>612.06308799036992</v>
      </c>
      <c r="H105" s="79">
        <f t="shared" si="107"/>
        <v>634.70942224601345</v>
      </c>
      <c r="I105" s="79">
        <f t="shared" si="107"/>
        <v>658.19367086911586</v>
      </c>
      <c r="J105" s="80">
        <f t="shared" si="107"/>
        <v>682.54683669127314</v>
      </c>
      <c r="K105" s="80">
        <f t="shared" si="107"/>
        <v>707.80106964884999</v>
      </c>
      <c r="L105" s="80">
        <f t="shared" si="107"/>
        <v>733.9897092258575</v>
      </c>
      <c r="M105" s="80">
        <f t="shared" si="107"/>
        <v>761.14732846721404</v>
      </c>
      <c r="N105" s="80">
        <f t="shared" si="107"/>
        <v>789.30977962050088</v>
      </c>
      <c r="O105" s="80">
        <f t="shared" si="107"/>
        <v>818.51424146645934</v>
      </c>
      <c r="P105" s="80">
        <f t="shared" si="107"/>
        <v>848.79926840071823</v>
      </c>
      <c r="Q105" s="80">
        <f t="shared" si="107"/>
        <v>880.20484133154469</v>
      </c>
      <c r="R105" s="80">
        <f t="shared" si="107"/>
        <v>912.77242046081176</v>
      </c>
      <c r="S105" s="80">
        <f t="shared" si="107"/>
        <v>946.54500001786175</v>
      </c>
      <c r="T105" s="80">
        <f t="shared" si="107"/>
        <v>981.56716501852259</v>
      </c>
      <c r="U105" s="80">
        <f t="shared" si="107"/>
        <v>1017.8851501242078</v>
      </c>
      <c r="V105" s="80">
        <f t="shared" si="107"/>
        <v>1055.5469006788035</v>
      </c>
      <c r="W105" s="80">
        <f t="shared" si="107"/>
        <v>1094.6021360039192</v>
      </c>
      <c r="X105" s="181">
        <f t="shared" si="107"/>
        <v>1135.102415036064</v>
      </c>
    </row>
    <row r="106" spans="2:24" x14ac:dyDescent="0.2">
      <c r="B106" s="12"/>
      <c r="C106" s="3" t="s">
        <v>57</v>
      </c>
      <c r="D106" s="78">
        <f>+'1.1 Demanda Histórica'!U22*(D48+1)*'1.2b Proyección CNE'!H320</f>
        <v>26296.115950130657</v>
      </c>
      <c r="E106" s="79">
        <f t="shared" ref="E106:X106" si="108">+D106*(1+E48)</f>
        <v>27525.264129183208</v>
      </c>
      <c r="F106" s="79">
        <f t="shared" si="108"/>
        <v>28716.840227296005</v>
      </c>
      <c r="G106" s="79">
        <f t="shared" si="108"/>
        <v>29910.367455260155</v>
      </c>
      <c r="H106" s="79">
        <f t="shared" si="108"/>
        <v>31104.210771058508</v>
      </c>
      <c r="I106" s="79">
        <f t="shared" si="108"/>
        <v>32298.088558151063</v>
      </c>
      <c r="J106" s="80">
        <f t="shared" si="108"/>
        <v>33493.553001605214</v>
      </c>
      <c r="K106" s="80">
        <f t="shared" si="108"/>
        <v>34691.472865182281</v>
      </c>
      <c r="L106" s="80">
        <f t="shared" si="108"/>
        <v>35889.928185726596</v>
      </c>
      <c r="M106" s="80">
        <f t="shared" si="108"/>
        <v>37088.383506270904</v>
      </c>
      <c r="N106" s="80">
        <f t="shared" si="108"/>
        <v>38286.838826815161</v>
      </c>
      <c r="O106" s="80">
        <f t="shared" si="108"/>
        <v>39485.294147359396</v>
      </c>
      <c r="P106" s="80">
        <f t="shared" si="108"/>
        <v>40683.749467903697</v>
      </c>
      <c r="Q106" s="80">
        <f t="shared" si="108"/>
        <v>41882.204788448027</v>
      </c>
      <c r="R106" s="80">
        <f t="shared" si="108"/>
        <v>43080.660108992364</v>
      </c>
      <c r="S106" s="80">
        <f t="shared" si="108"/>
        <v>44279.115429536658</v>
      </c>
      <c r="T106" s="80">
        <f t="shared" si="108"/>
        <v>45477.570750080878</v>
      </c>
      <c r="U106" s="80">
        <f t="shared" si="108"/>
        <v>46676.02607062515</v>
      </c>
      <c r="V106" s="80">
        <f t="shared" si="108"/>
        <v>47874.481391169429</v>
      </c>
      <c r="W106" s="80">
        <f t="shared" si="108"/>
        <v>49072.936711713759</v>
      </c>
      <c r="X106" s="181">
        <f t="shared" si="108"/>
        <v>50271.392032258082</v>
      </c>
    </row>
    <row r="107" spans="2:24" x14ac:dyDescent="0.2">
      <c r="B107" s="12"/>
      <c r="C107" s="3" t="s">
        <v>58</v>
      </c>
      <c r="D107" s="78">
        <f>+'1.1 Demanda Histórica'!U23*(D49+1)*'1.2b Proyección CNE'!H321</f>
        <v>190797.36126181178</v>
      </c>
      <c r="E107" s="79">
        <f t="shared" ref="E107:X107" si="109">+D107*(1+E49)</f>
        <v>197000.92158753306</v>
      </c>
      <c r="F107" s="79">
        <f t="shared" si="109"/>
        <v>203541.69686773594</v>
      </c>
      <c r="G107" s="79">
        <f t="shared" si="109"/>
        <v>210154.44373437867</v>
      </c>
      <c r="H107" s="79">
        <f t="shared" si="109"/>
        <v>216809.76092610703</v>
      </c>
      <c r="I107" s="79">
        <f t="shared" si="109"/>
        <v>223510.86859431482</v>
      </c>
      <c r="J107" s="80">
        <f t="shared" si="109"/>
        <v>230258.15240834618</v>
      </c>
      <c r="K107" s="80">
        <f t="shared" si="109"/>
        <v>237052.72915756624</v>
      </c>
      <c r="L107" s="80">
        <f t="shared" si="109"/>
        <v>243895.55438495029</v>
      </c>
      <c r="M107" s="80">
        <f t="shared" si="109"/>
        <v>250787.65092465363</v>
      </c>
      <c r="N107" s="80">
        <f t="shared" si="109"/>
        <v>257730.0510191817</v>
      </c>
      <c r="O107" s="80">
        <f t="shared" si="109"/>
        <v>264723.81165443966</v>
      </c>
      <c r="P107" s="80">
        <f t="shared" si="109"/>
        <v>271770.01131060056</v>
      </c>
      <c r="Q107" s="80">
        <f t="shared" si="109"/>
        <v>278869.75097615493</v>
      </c>
      <c r="R107" s="80">
        <f t="shared" si="109"/>
        <v>286024.15604245779</v>
      </c>
      <c r="S107" s="80">
        <f t="shared" si="109"/>
        <v>293234.37034253695</v>
      </c>
      <c r="T107" s="80">
        <f t="shared" si="109"/>
        <v>300501.58204081806</v>
      </c>
      <c r="U107" s="80">
        <f t="shared" si="109"/>
        <v>307826.92495043791</v>
      </c>
      <c r="V107" s="80">
        <f t="shared" si="109"/>
        <v>315211.86634664371</v>
      </c>
      <c r="W107" s="80">
        <f t="shared" si="109"/>
        <v>322656.69470921363</v>
      </c>
      <c r="X107" s="181">
        <f t="shared" si="109"/>
        <v>330166.49587541696</v>
      </c>
    </row>
    <row r="108" spans="2:24" x14ac:dyDescent="0.2">
      <c r="B108" s="12"/>
      <c r="C108" s="3" t="s">
        <v>59</v>
      </c>
      <c r="D108" s="78">
        <f>+'1.1 Demanda Histórica'!U24*(D50+1)*'1.2b Proyección CNE'!H322</f>
        <v>300510.05744911224</v>
      </c>
      <c r="E108" s="79">
        <f t="shared" ref="E108:X108" si="110">+D108*(1+E50)</f>
        <v>316420.89038840128</v>
      </c>
      <c r="F108" s="79">
        <f t="shared" si="110"/>
        <v>332446.92524226342</v>
      </c>
      <c r="G108" s="79">
        <f t="shared" si="110"/>
        <v>348513.23415236257</v>
      </c>
      <c r="H108" s="79">
        <f t="shared" si="110"/>
        <v>364613.52903607034</v>
      </c>
      <c r="I108" s="79">
        <f t="shared" si="110"/>
        <v>380762.34400373715</v>
      </c>
      <c r="J108" s="80">
        <f t="shared" si="110"/>
        <v>396964.27353987697</v>
      </c>
      <c r="K108" s="80">
        <f t="shared" si="110"/>
        <v>413222.26965168747</v>
      </c>
      <c r="L108" s="80">
        <f t="shared" si="110"/>
        <v>429538.10886249749</v>
      </c>
      <c r="M108" s="80">
        <f t="shared" si="110"/>
        <v>445913.26787323266</v>
      </c>
      <c r="N108" s="80">
        <f t="shared" si="110"/>
        <v>462349.08670918422</v>
      </c>
      <c r="O108" s="80">
        <f t="shared" si="110"/>
        <v>478846.8777538283</v>
      </c>
      <c r="P108" s="80">
        <f t="shared" si="110"/>
        <v>495407.95699417498</v>
      </c>
      <c r="Q108" s="80">
        <f t="shared" si="110"/>
        <v>512033.65890682989</v>
      </c>
      <c r="R108" s="80">
        <f t="shared" si="110"/>
        <v>528725.34405237797</v>
      </c>
      <c r="S108" s="80">
        <f t="shared" si="110"/>
        <v>545484.39394175133</v>
      </c>
      <c r="T108" s="80">
        <f t="shared" si="110"/>
        <v>562312.24308779719</v>
      </c>
      <c r="U108" s="80">
        <f t="shared" si="110"/>
        <v>579210.26020022621</v>
      </c>
      <c r="V108" s="80">
        <f t="shared" si="110"/>
        <v>596180.21642178996</v>
      </c>
      <c r="W108" s="80">
        <f t="shared" si="110"/>
        <v>613222.45998476888</v>
      </c>
      <c r="X108" s="181">
        <f t="shared" si="110"/>
        <v>630343.12982355384</v>
      </c>
    </row>
    <row r="109" spans="2:24" x14ac:dyDescent="0.2">
      <c r="B109" s="12"/>
      <c r="C109" s="3" t="s">
        <v>60</v>
      </c>
      <c r="D109" s="78">
        <f>+'1.1 Demanda Histórica'!U25*(D51+1)*'1.2b Proyección CNE'!H323</f>
        <v>20289.406707386202</v>
      </c>
      <c r="E109" s="79">
        <f t="shared" ref="E109:X109" si="111">+D109*(1+E51)</f>
        <v>20670.247949392946</v>
      </c>
      <c r="F109" s="79">
        <f t="shared" si="111"/>
        <v>21051.074255849828</v>
      </c>
      <c r="G109" s="79">
        <f t="shared" si="111"/>
        <v>21432.139335273605</v>
      </c>
      <c r="H109" s="79">
        <f t="shared" si="111"/>
        <v>21616.93303590659</v>
      </c>
      <c r="I109" s="79">
        <f t="shared" si="111"/>
        <v>22306.492788563603</v>
      </c>
      <c r="J109" s="80">
        <f t="shared" si="111"/>
        <v>22591.809908260973</v>
      </c>
      <c r="K109" s="80">
        <f t="shared" si="111"/>
        <v>23045.223196655086</v>
      </c>
      <c r="L109" s="80">
        <f t="shared" si="111"/>
        <v>23336.509640524924</v>
      </c>
      <c r="M109" s="80">
        <f t="shared" si="111"/>
        <v>23717.097174014907</v>
      </c>
      <c r="N109" s="80">
        <f t="shared" si="111"/>
        <v>24097.923480471796</v>
      </c>
      <c r="O109" s="80">
        <f t="shared" si="111"/>
        <v>24478.988559895581</v>
      </c>
      <c r="P109" s="80">
        <f t="shared" si="111"/>
        <v>24883.214617108548</v>
      </c>
      <c r="Q109" s="80">
        <f t="shared" si="111"/>
        <v>25281.232577182145</v>
      </c>
      <c r="R109" s="80">
        <f t="shared" si="111"/>
        <v>25843.191730828636</v>
      </c>
      <c r="S109" s="80">
        <f t="shared" si="111"/>
        <v>26417.886303459865</v>
      </c>
      <c r="T109" s="80">
        <f t="shared" si="111"/>
        <v>26995.469771312171</v>
      </c>
      <c r="U109" s="80">
        <f t="shared" si="111"/>
        <v>27585.473208585376</v>
      </c>
      <c r="V109" s="80">
        <f t="shared" si="111"/>
        <v>27774.311638367344</v>
      </c>
      <c r="W109" s="80">
        <f t="shared" si="111"/>
        <v>28005.872790208883</v>
      </c>
      <c r="X109" s="181">
        <f t="shared" si="111"/>
        <v>28239.431969131703</v>
      </c>
    </row>
    <row r="110" spans="2:24" x14ac:dyDescent="0.2">
      <c r="B110" s="12"/>
      <c r="C110" s="3" t="s">
        <v>61</v>
      </c>
      <c r="D110" s="78">
        <f>+'1.1 Demanda Histórica'!U26*(D52+1)*'1.2b Proyección CNE'!H324</f>
        <v>18631.7504000927</v>
      </c>
      <c r="E110" s="79">
        <f t="shared" ref="E110:X110" si="112">+D110*(1+E52)</f>
        <v>18958.153470020567</v>
      </c>
      <c r="F110" s="79">
        <f t="shared" si="112"/>
        <v>18962.118954028978</v>
      </c>
      <c r="G110" s="79">
        <f t="shared" si="112"/>
        <v>18962.167130853497</v>
      </c>
      <c r="H110" s="79">
        <f t="shared" si="112"/>
        <v>18962.167716155673</v>
      </c>
      <c r="I110" s="79">
        <f t="shared" si="112"/>
        <v>18962.167723266532</v>
      </c>
      <c r="J110" s="80">
        <f t="shared" si="112"/>
        <v>18962.167723352919</v>
      </c>
      <c r="K110" s="80">
        <f t="shared" si="112"/>
        <v>18962.167723353974</v>
      </c>
      <c r="L110" s="80">
        <f t="shared" si="112"/>
        <v>18962.167723353974</v>
      </c>
      <c r="M110" s="80">
        <f t="shared" si="112"/>
        <v>18962.167723353974</v>
      </c>
      <c r="N110" s="80">
        <f t="shared" si="112"/>
        <v>18962.167723353974</v>
      </c>
      <c r="O110" s="80">
        <f t="shared" si="112"/>
        <v>18962.167723353974</v>
      </c>
      <c r="P110" s="80">
        <f t="shared" si="112"/>
        <v>18962.167723353974</v>
      </c>
      <c r="Q110" s="80">
        <f t="shared" si="112"/>
        <v>18962.167723353974</v>
      </c>
      <c r="R110" s="80">
        <f t="shared" si="112"/>
        <v>18962.167723353974</v>
      </c>
      <c r="S110" s="80">
        <f t="shared" si="112"/>
        <v>18962.167723353974</v>
      </c>
      <c r="T110" s="80">
        <f t="shared" si="112"/>
        <v>18962.167723353974</v>
      </c>
      <c r="U110" s="80">
        <f t="shared" si="112"/>
        <v>18962.167723353974</v>
      </c>
      <c r="V110" s="80">
        <f t="shared" si="112"/>
        <v>18962.167723353974</v>
      </c>
      <c r="W110" s="80">
        <f t="shared" si="112"/>
        <v>18962.167723353974</v>
      </c>
      <c r="X110" s="181">
        <f t="shared" si="112"/>
        <v>18962.167723353974</v>
      </c>
    </row>
    <row r="111" spans="2:24" x14ac:dyDescent="0.2">
      <c r="B111" s="12"/>
      <c r="C111" s="3" t="s">
        <v>62</v>
      </c>
      <c r="D111" s="78">
        <f>+'1.1 Demanda Histórica'!U27*(D53+1)*'1.2b Proyección CNE'!H325</f>
        <v>20188.763076364783</v>
      </c>
      <c r="E111" s="79">
        <f t="shared" ref="E111:X111" si="113">+D111*(1+E53)</f>
        <v>20394.541463341073</v>
      </c>
      <c r="F111" s="79">
        <f t="shared" si="113"/>
        <v>20864.226332138962</v>
      </c>
      <c r="G111" s="79">
        <f t="shared" si="113"/>
        <v>21269.151242718595</v>
      </c>
      <c r="H111" s="79">
        <f t="shared" si="113"/>
        <v>21699.659956387037</v>
      </c>
      <c r="I111" s="79">
        <f t="shared" si="113"/>
        <v>22120.061639348918</v>
      </c>
      <c r="J111" s="80">
        <f t="shared" si="113"/>
        <v>22544.456163772611</v>
      </c>
      <c r="K111" s="80">
        <f t="shared" si="113"/>
        <v>22967.273292875983</v>
      </c>
      <c r="L111" s="80">
        <f t="shared" si="113"/>
        <v>23390.713581205775</v>
      </c>
      <c r="M111" s="80">
        <f t="shared" si="113"/>
        <v>23813.907686846625</v>
      </c>
      <c r="N111" s="80">
        <f t="shared" si="113"/>
        <v>24237.1990483954</v>
      </c>
      <c r="O111" s="80">
        <f t="shared" si="113"/>
        <v>24660.45198843017</v>
      </c>
      <c r="P111" s="80">
        <f t="shared" si="113"/>
        <v>25083.720107108253</v>
      </c>
      <c r="Q111" s="80">
        <f t="shared" si="113"/>
        <v>25506.982229374753</v>
      </c>
      <c r="R111" s="80">
        <f t="shared" si="113"/>
        <v>25930.246720558593</v>
      </c>
      <c r="S111" s="80">
        <f t="shared" si="113"/>
        <v>26353.510275887871</v>
      </c>
      <c r="T111" s="80">
        <f t="shared" si="113"/>
        <v>26776.774200931901</v>
      </c>
      <c r="U111" s="80">
        <f t="shared" si="113"/>
        <v>27200.037979917983</v>
      </c>
      <c r="V111" s="80">
        <f t="shared" si="113"/>
        <v>27623.301816605141</v>
      </c>
      <c r="W111" s="80">
        <f t="shared" si="113"/>
        <v>28046.565630497149</v>
      </c>
      <c r="X111" s="181">
        <f t="shared" si="113"/>
        <v>28469.829453394461</v>
      </c>
    </row>
    <row r="112" spans="2:24" x14ac:dyDescent="0.2">
      <c r="B112" s="12"/>
      <c r="C112" s="3" t="s">
        <v>63</v>
      </c>
      <c r="D112" s="78">
        <f>+'1.1 Demanda Histórica'!U28*(D54+1)*'1.2b Proyección CNE'!H326</f>
        <v>35097.848819864819</v>
      </c>
      <c r="E112" s="79">
        <f t="shared" ref="E112:X112" si="114">+D112*(1+E54)</f>
        <v>36079.081829107883</v>
      </c>
      <c r="F112" s="79">
        <f t="shared" si="114"/>
        <v>36929.70270961061</v>
      </c>
      <c r="G112" s="79">
        <f t="shared" si="114"/>
        <v>37735.003728139454</v>
      </c>
      <c r="H112" s="79">
        <f t="shared" si="114"/>
        <v>38532.011013655632</v>
      </c>
      <c r="I112" s="79">
        <f t="shared" si="114"/>
        <v>39337.716846621755</v>
      </c>
      <c r="J112" s="80">
        <f t="shared" si="114"/>
        <v>40157.554122264439</v>
      </c>
      <c r="K112" s="80">
        <f t="shared" si="114"/>
        <v>40993.700050965599</v>
      </c>
      <c r="L112" s="80">
        <f t="shared" si="114"/>
        <v>41847.094793009113</v>
      </c>
      <c r="M112" s="80">
        <f t="shared" si="114"/>
        <v>42718.308649034596</v>
      </c>
      <c r="N112" s="80">
        <f t="shared" si="114"/>
        <v>43607.783385828479</v>
      </c>
      <c r="O112" s="80">
        <f t="shared" si="114"/>
        <v>44515.925612410072</v>
      </c>
      <c r="P112" s="80">
        <f t="shared" si="114"/>
        <v>45443.13497869984</v>
      </c>
      <c r="Q112" s="80">
        <f t="shared" si="114"/>
        <v>46389.814375854003</v>
      </c>
      <c r="R112" s="80">
        <f t="shared" si="114"/>
        <v>47356.373915192009</v>
      </c>
      <c r="S112" s="80">
        <f t="shared" si="114"/>
        <v>48343.229861219283</v>
      </c>
      <c r="T112" s="80">
        <f t="shared" si="114"/>
        <v>49350.814415296983</v>
      </c>
      <c r="U112" s="80">
        <f t="shared" si="114"/>
        <v>50379.539951190847</v>
      </c>
      <c r="V112" s="80">
        <f t="shared" si="114"/>
        <v>51429.940091641103</v>
      </c>
      <c r="W112" s="80">
        <f t="shared" si="114"/>
        <v>52502.119762523638</v>
      </c>
      <c r="X112" s="181">
        <f t="shared" si="114"/>
        <v>53597.928533703111</v>
      </c>
    </row>
    <row r="113" spans="2:24" x14ac:dyDescent="0.2">
      <c r="B113" s="12"/>
      <c r="C113" s="3" t="s">
        <v>64</v>
      </c>
      <c r="D113" s="78">
        <f>+'1.1 Demanda Histórica'!U29*(D55+1)*'1.2b Proyección CNE'!H327</f>
        <v>21349.016964337548</v>
      </c>
      <c r="E113" s="79">
        <f t="shared" ref="E113:X113" si="115">+D113*(1+E55)</f>
        <v>22065.344353439817</v>
      </c>
      <c r="F113" s="79">
        <f t="shared" si="115"/>
        <v>22635.992919651861</v>
      </c>
      <c r="G113" s="79">
        <f t="shared" si="115"/>
        <v>23226.287495788238</v>
      </c>
      <c r="H113" s="79">
        <f t="shared" si="115"/>
        <v>23828.452709177021</v>
      </c>
      <c r="I113" s="79">
        <f t="shared" si="115"/>
        <v>24443.391324847988</v>
      </c>
      <c r="J113" s="79">
        <f t="shared" si="115"/>
        <v>25071.210974218673</v>
      </c>
      <c r="K113" s="79">
        <f t="shared" si="115"/>
        <v>25712.223190977184</v>
      </c>
      <c r="L113" s="79">
        <f t="shared" si="115"/>
        <v>26366.694527946049</v>
      </c>
      <c r="M113" s="79">
        <f t="shared" si="115"/>
        <v>27034.910309105457</v>
      </c>
      <c r="N113" s="79">
        <f t="shared" si="115"/>
        <v>27717.158482936069</v>
      </c>
      <c r="O113" s="79">
        <f t="shared" si="115"/>
        <v>28413.73390019593</v>
      </c>
      <c r="P113" s="79">
        <f t="shared" si="115"/>
        <v>29124.937407561261</v>
      </c>
      <c r="Q113" s="79">
        <f t="shared" si="115"/>
        <v>29851.076130500001</v>
      </c>
      <c r="R113" s="79">
        <f t="shared" si="115"/>
        <v>30592.464001764612</v>
      </c>
      <c r="S113" s="79">
        <f t="shared" si="115"/>
        <v>31349.420098490635</v>
      </c>
      <c r="T113" s="79">
        <f t="shared" si="115"/>
        <v>32122.275864247931</v>
      </c>
      <c r="U113" s="79">
        <f t="shared" si="115"/>
        <v>32911.347581080663</v>
      </c>
      <c r="V113" s="79">
        <f t="shared" si="115"/>
        <v>33717.044551720734</v>
      </c>
      <c r="W113" s="79">
        <f t="shared" si="115"/>
        <v>34539.447248841418</v>
      </c>
      <c r="X113" s="96">
        <f t="shared" si="115"/>
        <v>35379.974388592847</v>
      </c>
    </row>
    <row r="114" spans="2:24" x14ac:dyDescent="0.2">
      <c r="B114" s="12"/>
      <c r="C114" s="3" t="s">
        <v>65</v>
      </c>
      <c r="D114" s="78">
        <f>+'1.1 Demanda Histórica'!U30*(D56+1)*'1.2b Proyección CNE'!H328</f>
        <v>48357.888163692834</v>
      </c>
      <c r="E114" s="79">
        <f t="shared" ref="E114:X114" si="116">+D114*(1+E56)</f>
        <v>51925.314829518938</v>
      </c>
      <c r="F114" s="79">
        <f t="shared" si="116"/>
        <v>55336.793025289233</v>
      </c>
      <c r="G114" s="79">
        <f t="shared" si="116"/>
        <v>58722.89584702217</v>
      </c>
      <c r="H114" s="79">
        <f t="shared" si="116"/>
        <v>63205.12976675915</v>
      </c>
      <c r="I114" s="79">
        <f t="shared" si="116"/>
        <v>67641.366848443795</v>
      </c>
      <c r="J114" s="80">
        <f t="shared" si="116"/>
        <v>71339.216738943403</v>
      </c>
      <c r="K114" s="80">
        <f t="shared" si="116"/>
        <v>75040.672600763268</v>
      </c>
      <c r="L114" s="80">
        <f t="shared" si="116"/>
        <v>78745.834730799645</v>
      </c>
      <c r="M114" s="80">
        <f t="shared" si="116"/>
        <v>81356.371742146584</v>
      </c>
      <c r="N114" s="80">
        <f t="shared" si="116"/>
        <v>83970.778841755426</v>
      </c>
      <c r="O114" s="80">
        <f t="shared" si="116"/>
        <v>86589.137509984939</v>
      </c>
      <c r="P114" s="80">
        <f t="shared" si="116"/>
        <v>89211.53075190456</v>
      </c>
      <c r="Q114" s="80">
        <f t="shared" si="116"/>
        <v>91838.043281053149</v>
      </c>
      <c r="R114" s="80">
        <f t="shared" si="116"/>
        <v>94468.761684286364</v>
      </c>
      <c r="S114" s="80">
        <f t="shared" si="116"/>
        <v>97103.773966576002</v>
      </c>
      <c r="T114" s="80">
        <f t="shared" si="116"/>
        <v>99743.171543548611</v>
      </c>
      <c r="U114" s="80">
        <f t="shared" si="116"/>
        <v>102387.04164909922</v>
      </c>
      <c r="V114" s="80">
        <f t="shared" si="116"/>
        <v>105035.4971731944</v>
      </c>
      <c r="W114" s="80">
        <f t="shared" si="116"/>
        <v>107688.56031103787</v>
      </c>
      <c r="X114" s="181">
        <f t="shared" si="116"/>
        <v>110346.62235935347</v>
      </c>
    </row>
    <row r="115" spans="2:24" x14ac:dyDescent="0.2">
      <c r="B115" s="12"/>
      <c r="C115" s="3" t="s">
        <v>66</v>
      </c>
      <c r="D115" s="78">
        <f>+'1.1 Demanda Histórica'!U31*(D57+1)*'1.2b Proyección CNE'!H329</f>
        <v>8744.6883394564575</v>
      </c>
      <c r="E115" s="79">
        <f t="shared" ref="E115:X115" si="117">+D115*(1+E57)</f>
        <v>9185.618806858487</v>
      </c>
      <c r="F115" s="79">
        <f t="shared" si="117"/>
        <v>9680.6777684586577</v>
      </c>
      <c r="G115" s="79">
        <f t="shared" si="117"/>
        <v>10185.142024436738</v>
      </c>
      <c r="H115" s="79">
        <f t="shared" si="117"/>
        <v>10696.785601627469</v>
      </c>
      <c r="I115" s="79">
        <f t="shared" si="117"/>
        <v>11215.574517819106</v>
      </c>
      <c r="J115" s="80">
        <f t="shared" si="117"/>
        <v>11741.436658958917</v>
      </c>
      <c r="K115" s="80">
        <f t="shared" si="117"/>
        <v>12274.351263721437</v>
      </c>
      <c r="L115" s="80">
        <f t="shared" si="117"/>
        <v>12814.298040235341</v>
      </c>
      <c r="M115" s="80">
        <f t="shared" si="117"/>
        <v>13361.266446075546</v>
      </c>
      <c r="N115" s="80">
        <f t="shared" si="117"/>
        <v>13915.252352760792</v>
      </c>
      <c r="O115" s="80">
        <f t="shared" si="117"/>
        <v>14476.258359436097</v>
      </c>
      <c r="P115" s="80">
        <f t="shared" si="117"/>
        <v>15044.293272184583</v>
      </c>
      <c r="Q115" s="80">
        <f t="shared" si="117"/>
        <v>15619.371833606257</v>
      </c>
      <c r="R115" s="80">
        <f t="shared" si="117"/>
        <v>16201.514535310493</v>
      </c>
      <c r="S115" s="80">
        <f t="shared" si="117"/>
        <v>16790.747064573734</v>
      </c>
      <c r="T115" s="80">
        <f t="shared" si="117"/>
        <v>17387.101403809116</v>
      </c>
      <c r="U115" s="80">
        <f t="shared" si="117"/>
        <v>17990.610555670704</v>
      </c>
      <c r="V115" s="80">
        <f t="shared" si="117"/>
        <v>18601.328457041713</v>
      </c>
      <c r="W115" s="80">
        <f t="shared" si="117"/>
        <v>19219.250943430819</v>
      </c>
      <c r="X115" s="181">
        <f t="shared" si="117"/>
        <v>19844.629451303012</v>
      </c>
    </row>
    <row r="116" spans="2:24" x14ac:dyDescent="0.2">
      <c r="B116" s="12"/>
      <c r="C116" s="3" t="s">
        <v>67</v>
      </c>
      <c r="D116" s="78">
        <f>+'1.1 Demanda Histórica'!U32*(D58+1)*'1.2b Proyección CNE'!H330</f>
        <v>16598.724168635221</v>
      </c>
      <c r="E116" s="79">
        <f t="shared" ref="E116:X116" si="118">+D116*(1+E58)</f>
        <v>17193.916270290716</v>
      </c>
      <c r="F116" s="79">
        <f t="shared" si="118"/>
        <v>17736.717718419135</v>
      </c>
      <c r="G116" s="79">
        <f t="shared" si="118"/>
        <v>18363.009239229912</v>
      </c>
      <c r="H116" s="79">
        <f t="shared" si="118"/>
        <v>19013.465747902996</v>
      </c>
      <c r="I116" s="79">
        <f t="shared" si="118"/>
        <v>19679.480031992345</v>
      </c>
      <c r="J116" s="80">
        <f t="shared" si="118"/>
        <v>20362.126251424099</v>
      </c>
      <c r="K116" s="80">
        <f t="shared" si="118"/>
        <v>21061.606604106681</v>
      </c>
      <c r="L116" s="80">
        <f t="shared" si="118"/>
        <v>21778.351702702377</v>
      </c>
      <c r="M116" s="80">
        <f t="shared" si="118"/>
        <v>22512.745379183187</v>
      </c>
      <c r="N116" s="80">
        <f t="shared" si="118"/>
        <v>23265.19551445089</v>
      </c>
      <c r="O116" s="80">
        <f t="shared" si="118"/>
        <v>24036.116114997276</v>
      </c>
      <c r="P116" s="80">
        <f t="shared" si="118"/>
        <v>24825.932164976708</v>
      </c>
      <c r="Q116" s="80">
        <f t="shared" si="118"/>
        <v>25635.078681438739</v>
      </c>
      <c r="R116" s="80">
        <f t="shared" si="118"/>
        <v>26464.001106792268</v>
      </c>
      <c r="S116" s="80">
        <f t="shared" si="118"/>
        <v>27313.155988216738</v>
      </c>
      <c r="T116" s="80">
        <f t="shared" si="118"/>
        <v>28183.009156148928</v>
      </c>
      <c r="U116" s="80">
        <f t="shared" si="118"/>
        <v>29074.044090338422</v>
      </c>
      <c r="V116" s="80">
        <f t="shared" si="118"/>
        <v>29986.730324335545</v>
      </c>
      <c r="W116" s="80">
        <f t="shared" si="118"/>
        <v>30921.648449509095</v>
      </c>
      <c r="X116" s="181">
        <f t="shared" si="118"/>
        <v>31879.001494367283</v>
      </c>
    </row>
    <row r="117" spans="2:24" x14ac:dyDescent="0.2">
      <c r="B117" s="12"/>
      <c r="C117" s="3" t="s">
        <v>68</v>
      </c>
      <c r="D117" s="78">
        <f>+'1.1 Demanda Histórica'!U33*(D59+1)*'1.2b Proyección CNE'!H331</f>
        <v>18446.642400871075</v>
      </c>
      <c r="E117" s="79">
        <f t="shared" ref="E117:X117" si="119">+D117*(1+E59)</f>
        <v>19659.580296389031</v>
      </c>
      <c r="F117" s="79">
        <f t="shared" si="119"/>
        <v>20834.564840331775</v>
      </c>
      <c r="G117" s="79">
        <f t="shared" si="119"/>
        <v>21995.526890505789</v>
      </c>
      <c r="H117" s="79">
        <f t="shared" si="119"/>
        <v>23148.016180178118</v>
      </c>
      <c r="I117" s="79">
        <f t="shared" si="119"/>
        <v>24291.388353723716</v>
      </c>
      <c r="J117" s="80">
        <f t="shared" si="119"/>
        <v>25425.566588373586</v>
      </c>
      <c r="K117" s="80">
        <f t="shared" si="119"/>
        <v>26550.328524512865</v>
      </c>
      <c r="L117" s="80">
        <f t="shared" si="119"/>
        <v>27665.483907972513</v>
      </c>
      <c r="M117" s="80">
        <f t="shared" si="119"/>
        <v>28770.829086522466</v>
      </c>
      <c r="N117" s="80">
        <f t="shared" si="119"/>
        <v>29866.158534674742</v>
      </c>
      <c r="O117" s="80">
        <f t="shared" si="119"/>
        <v>30951.26180038675</v>
      </c>
      <c r="P117" s="80">
        <f t="shared" si="119"/>
        <v>32025.924151982181</v>
      </c>
      <c r="Q117" s="80">
        <f t="shared" si="119"/>
        <v>33089.926376248033</v>
      </c>
      <c r="R117" s="80">
        <f t="shared" si="119"/>
        <v>34143.044401218329</v>
      </c>
      <c r="S117" s="80">
        <f t="shared" si="119"/>
        <v>35185.050483083527</v>
      </c>
      <c r="T117" s="80">
        <f t="shared" si="119"/>
        <v>36215.7080513943</v>
      </c>
      <c r="U117" s="80">
        <f t="shared" si="119"/>
        <v>37234.791357359456</v>
      </c>
      <c r="V117" s="80">
        <f t="shared" si="119"/>
        <v>38242.008257941765</v>
      </c>
      <c r="W117" s="80">
        <f t="shared" si="119"/>
        <v>39237.301315139106</v>
      </c>
      <c r="X117" s="181">
        <f t="shared" si="119"/>
        <v>40219.657909165137</v>
      </c>
    </row>
    <row r="118" spans="2:24" x14ac:dyDescent="0.2">
      <c r="B118" s="12"/>
      <c r="C118" s="3" t="s">
        <v>69</v>
      </c>
      <c r="D118" s="78">
        <f>+'1.1 Demanda Histórica'!U34*(D60+1)*'1.2b Proyección CNE'!H332</f>
        <v>65411.489960470608</v>
      </c>
      <c r="E118" s="79">
        <f t="shared" ref="E118:X118" si="120">+D118*(1+E60)</f>
        <v>69280.493833042899</v>
      </c>
      <c r="F118" s="79">
        <f t="shared" si="120"/>
        <v>73017.902418941565</v>
      </c>
      <c r="G118" s="79">
        <f t="shared" si="120"/>
        <v>76725.146909438641</v>
      </c>
      <c r="H118" s="79">
        <f t="shared" si="120"/>
        <v>80421.857060454655</v>
      </c>
      <c r="I118" s="79">
        <f t="shared" si="120"/>
        <v>84107.231732750544</v>
      </c>
      <c r="J118" s="80">
        <f t="shared" si="120"/>
        <v>87781.175411160075</v>
      </c>
      <c r="K118" s="80">
        <f t="shared" si="120"/>
        <v>91443.411631870898</v>
      </c>
      <c r="L118" s="80">
        <f t="shared" si="120"/>
        <v>95093.703848363773</v>
      </c>
      <c r="M118" s="80">
        <f t="shared" si="120"/>
        <v>98731.79885606312</v>
      </c>
      <c r="N118" s="80">
        <f t="shared" si="120"/>
        <v>102357.44112133705</v>
      </c>
      <c r="O118" s="80">
        <f t="shared" si="120"/>
        <v>105970.36898527756</v>
      </c>
      <c r="P118" s="80">
        <f t="shared" si="120"/>
        <v>109570.31546802897</v>
      </c>
      <c r="Q118" s="80">
        <f t="shared" si="120"/>
        <v>113157.00801775813</v>
      </c>
      <c r="R118" s="80">
        <f t="shared" si="120"/>
        <v>116730.16804165539</v>
      </c>
      <c r="S118" s="80">
        <f t="shared" si="120"/>
        <v>120289.51238163943</v>
      </c>
      <c r="T118" s="80">
        <f t="shared" si="120"/>
        <v>123834.74690530539</v>
      </c>
      <c r="U118" s="80">
        <f t="shared" si="120"/>
        <v>127365.59093501516</v>
      </c>
      <c r="V118" s="80">
        <f t="shared" si="120"/>
        <v>130881.68124393969</v>
      </c>
      <c r="W118" s="80">
        <f t="shared" si="120"/>
        <v>134382.94641835097</v>
      </c>
      <c r="X118" s="181">
        <f t="shared" si="120"/>
        <v>137868.12744938245</v>
      </c>
    </row>
    <row r="119" spans="2:24" x14ac:dyDescent="0.2">
      <c r="B119" s="12"/>
      <c r="C119" s="3" t="s">
        <v>70</v>
      </c>
      <c r="D119" s="78">
        <f>+'1.1 Demanda Histórica'!U35*(D61+1)*'1.2b Proyección CNE'!H333</f>
        <v>20486.529889725618</v>
      </c>
      <c r="E119" s="79">
        <f t="shared" ref="E119:X119" si="121">+D119*(1+E61)</f>
        <v>21812.48111849323</v>
      </c>
      <c r="F119" s="79">
        <f t="shared" si="121"/>
        <v>23499.230096863645</v>
      </c>
      <c r="G119" s="79">
        <f t="shared" si="121"/>
        <v>25010.450611263044</v>
      </c>
      <c r="H119" s="79">
        <f t="shared" si="121"/>
        <v>26295.014591542898</v>
      </c>
      <c r="I119" s="79">
        <f t="shared" si="121"/>
        <v>27579.986420549696</v>
      </c>
      <c r="J119" s="80">
        <f t="shared" si="121"/>
        <v>28865.397115284475</v>
      </c>
      <c r="K119" s="80">
        <f t="shared" si="121"/>
        <v>30151.250373723626</v>
      </c>
      <c r="L119" s="80">
        <f t="shared" si="121"/>
        <v>31437.556899472693</v>
      </c>
      <c r="M119" s="80">
        <f t="shared" si="121"/>
        <v>32724.325850694502</v>
      </c>
      <c r="N119" s="80">
        <f t="shared" si="121"/>
        <v>34011.567030487247</v>
      </c>
      <c r="O119" s="80">
        <f t="shared" si="121"/>
        <v>35299.290332121062</v>
      </c>
      <c r="P119" s="80">
        <f t="shared" si="121"/>
        <v>36587.505886013008</v>
      </c>
      <c r="Q119" s="80">
        <f t="shared" si="121"/>
        <v>37876.224028586599</v>
      </c>
      <c r="R119" s="80">
        <f t="shared" si="121"/>
        <v>39165.45531199075</v>
      </c>
      <c r="S119" s="80">
        <f t="shared" si="121"/>
        <v>40455.210522257294</v>
      </c>
      <c r="T119" s="80">
        <f t="shared" si="121"/>
        <v>41745.500622167972</v>
      </c>
      <c r="U119" s="80">
        <f t="shared" si="121"/>
        <v>43036.336999387539</v>
      </c>
      <c r="V119" s="80">
        <f t="shared" si="121"/>
        <v>44327.730520664518</v>
      </c>
      <c r="W119" s="80">
        <f t="shared" si="121"/>
        <v>45619.695248731427</v>
      </c>
      <c r="X119" s="181">
        <f t="shared" si="121"/>
        <v>46912.233948450659</v>
      </c>
    </row>
    <row r="120" spans="2:24" x14ac:dyDescent="0.2">
      <c r="B120" s="12"/>
      <c r="C120" s="3" t="s">
        <v>71</v>
      </c>
      <c r="D120" s="78">
        <f>+'1.1 Demanda Histórica'!U36*(D62+1)*'1.2b Proyección CNE'!H334</f>
        <v>0</v>
      </c>
      <c r="E120" s="79">
        <f t="shared" ref="E120:X120" si="122">+D120*(1+E62)</f>
        <v>0</v>
      </c>
      <c r="F120" s="79">
        <f t="shared" si="122"/>
        <v>0</v>
      </c>
      <c r="G120" s="79">
        <f t="shared" si="122"/>
        <v>0</v>
      </c>
      <c r="H120" s="79">
        <f t="shared" si="122"/>
        <v>0</v>
      </c>
      <c r="I120" s="79">
        <f t="shared" si="122"/>
        <v>0</v>
      </c>
      <c r="J120" s="80">
        <f t="shared" si="122"/>
        <v>0</v>
      </c>
      <c r="K120" s="80">
        <f t="shared" si="122"/>
        <v>0</v>
      </c>
      <c r="L120" s="80">
        <f t="shared" si="122"/>
        <v>0</v>
      </c>
      <c r="M120" s="80">
        <f t="shared" si="122"/>
        <v>0</v>
      </c>
      <c r="N120" s="80">
        <f t="shared" si="122"/>
        <v>0</v>
      </c>
      <c r="O120" s="80">
        <f t="shared" si="122"/>
        <v>0</v>
      </c>
      <c r="P120" s="80">
        <f t="shared" si="122"/>
        <v>0</v>
      </c>
      <c r="Q120" s="80">
        <f t="shared" si="122"/>
        <v>0</v>
      </c>
      <c r="R120" s="80">
        <f t="shared" si="122"/>
        <v>0</v>
      </c>
      <c r="S120" s="80">
        <f t="shared" si="122"/>
        <v>0</v>
      </c>
      <c r="T120" s="80">
        <f t="shared" si="122"/>
        <v>0</v>
      </c>
      <c r="U120" s="80">
        <f t="shared" si="122"/>
        <v>0</v>
      </c>
      <c r="V120" s="80">
        <f t="shared" si="122"/>
        <v>0</v>
      </c>
      <c r="W120" s="80">
        <f t="shared" si="122"/>
        <v>0</v>
      </c>
      <c r="X120" s="181">
        <f t="shared" si="122"/>
        <v>0</v>
      </c>
    </row>
    <row r="121" spans="2:24" ht="13.5" thickBot="1" x14ac:dyDescent="0.25">
      <c r="B121" s="12"/>
      <c r="C121" s="76" t="s">
        <v>72</v>
      </c>
      <c r="D121" s="81">
        <f>+'1.1 Demanda Histórica'!U37*(D63+1)*'1.2b Proyección CNE'!H335</f>
        <v>0</v>
      </c>
      <c r="E121" s="206">
        <f t="shared" ref="E121:X121" si="123">+D121*(1+E63)</f>
        <v>0</v>
      </c>
      <c r="F121" s="206">
        <f t="shared" si="123"/>
        <v>0</v>
      </c>
      <c r="G121" s="206">
        <f t="shared" si="123"/>
        <v>0</v>
      </c>
      <c r="H121" s="206">
        <f t="shared" si="123"/>
        <v>0</v>
      </c>
      <c r="I121" s="206">
        <f t="shared" si="123"/>
        <v>0</v>
      </c>
      <c r="J121" s="207">
        <f t="shared" si="123"/>
        <v>0</v>
      </c>
      <c r="K121" s="207">
        <f t="shared" si="123"/>
        <v>0</v>
      </c>
      <c r="L121" s="207">
        <f t="shared" si="123"/>
        <v>0</v>
      </c>
      <c r="M121" s="207">
        <f t="shared" si="123"/>
        <v>0</v>
      </c>
      <c r="N121" s="207">
        <f t="shared" si="123"/>
        <v>0</v>
      </c>
      <c r="O121" s="207">
        <f t="shared" si="123"/>
        <v>0</v>
      </c>
      <c r="P121" s="207">
        <f t="shared" si="123"/>
        <v>0</v>
      </c>
      <c r="Q121" s="207">
        <f t="shared" si="123"/>
        <v>0</v>
      </c>
      <c r="R121" s="207">
        <f t="shared" si="123"/>
        <v>0</v>
      </c>
      <c r="S121" s="207">
        <f t="shared" si="123"/>
        <v>0</v>
      </c>
      <c r="T121" s="207">
        <f t="shared" si="123"/>
        <v>0</v>
      </c>
      <c r="U121" s="207">
        <f t="shared" si="123"/>
        <v>0</v>
      </c>
      <c r="V121" s="207">
        <f t="shared" si="123"/>
        <v>0</v>
      </c>
      <c r="W121" s="207">
        <f t="shared" si="123"/>
        <v>0</v>
      </c>
      <c r="X121" s="208">
        <f t="shared" si="123"/>
        <v>0</v>
      </c>
    </row>
    <row r="122" spans="2:24" ht="13.5" thickBot="1" x14ac:dyDescent="0.25">
      <c r="B122" s="12"/>
      <c r="C122" s="21" t="s">
        <v>73</v>
      </c>
      <c r="D122" s="81">
        <f t="shared" ref="D122:X122" si="124">+SUM(D98:D121)</f>
        <v>5288535.562393805</v>
      </c>
      <c r="E122" s="81">
        <f t="shared" si="124"/>
        <v>5414636.5861173356</v>
      </c>
      <c r="F122" s="81">
        <f t="shared" si="124"/>
        <v>5548163.6943866443</v>
      </c>
      <c r="G122" s="81">
        <f t="shared" si="124"/>
        <v>5686951.6809037905</v>
      </c>
      <c r="H122" s="81">
        <f t="shared" si="124"/>
        <v>5825338.2668522615</v>
      </c>
      <c r="I122" s="81">
        <f t="shared" si="124"/>
        <v>5965877.3977361536</v>
      </c>
      <c r="J122" s="81">
        <f t="shared" si="124"/>
        <v>6106311.639458471</v>
      </c>
      <c r="K122" s="81">
        <f t="shared" si="124"/>
        <v>6248002.265954229</v>
      </c>
      <c r="L122" s="81">
        <f t="shared" si="124"/>
        <v>6390781.0092979111</v>
      </c>
      <c r="M122" s="81">
        <f t="shared" si="124"/>
        <v>6533719.5917266905</v>
      </c>
      <c r="N122" s="81">
        <f t="shared" si="124"/>
        <v>6677907.3283399967</v>
      </c>
      <c r="O122" s="81">
        <f t="shared" si="124"/>
        <v>6823350.3729439266</v>
      </c>
      <c r="P122" s="81">
        <f t="shared" si="124"/>
        <v>6970102.2010523956</v>
      </c>
      <c r="Q122" s="81">
        <f t="shared" si="124"/>
        <v>7118161.2486731075</v>
      </c>
      <c r="R122" s="81">
        <f t="shared" si="124"/>
        <v>7267723.6815027222</v>
      </c>
      <c r="S122" s="81">
        <f t="shared" si="124"/>
        <v>7418667.2557854503</v>
      </c>
      <c r="T122" s="81">
        <f t="shared" si="124"/>
        <v>7571010.7442916725</v>
      </c>
      <c r="U122" s="81">
        <f t="shared" si="124"/>
        <v>7724791.5952343736</v>
      </c>
      <c r="V122" s="81">
        <f t="shared" si="124"/>
        <v>7879631.99399608</v>
      </c>
      <c r="W122" s="81">
        <f t="shared" si="124"/>
        <v>8035983.3744702451</v>
      </c>
      <c r="X122" s="81">
        <f t="shared" si="124"/>
        <v>8193927.5588105749</v>
      </c>
    </row>
    <row r="125" spans="2:24" x14ac:dyDescent="0.2">
      <c r="B125" s="12" t="s">
        <v>130</v>
      </c>
    </row>
    <row r="126" spans="2:24" ht="13.5" thickBot="1" x14ac:dyDescent="0.25">
      <c r="B126" s="12"/>
    </row>
    <row r="127" spans="2:24" ht="13.5" thickBot="1" x14ac:dyDescent="0.25">
      <c r="B127" s="12"/>
      <c r="C127" s="103" t="s">
        <v>38</v>
      </c>
      <c r="D127" s="123">
        <f t="shared" ref="D127:X127" si="125">+D97</f>
        <v>2024</v>
      </c>
      <c r="E127" s="124">
        <f t="shared" si="125"/>
        <v>2025</v>
      </c>
      <c r="F127" s="124">
        <f t="shared" si="125"/>
        <v>2026</v>
      </c>
      <c r="G127" s="124">
        <f t="shared" si="125"/>
        <v>2027</v>
      </c>
      <c r="H127" s="124">
        <f t="shared" si="125"/>
        <v>2028</v>
      </c>
      <c r="I127" s="124">
        <f t="shared" si="125"/>
        <v>2029</v>
      </c>
      <c r="J127" s="124">
        <f t="shared" si="125"/>
        <v>2030</v>
      </c>
      <c r="K127" s="124">
        <f t="shared" si="125"/>
        <v>2031</v>
      </c>
      <c r="L127" s="124">
        <f t="shared" si="125"/>
        <v>2032</v>
      </c>
      <c r="M127" s="124">
        <f t="shared" si="125"/>
        <v>2033</v>
      </c>
      <c r="N127" s="124">
        <f t="shared" si="125"/>
        <v>2034</v>
      </c>
      <c r="O127" s="124">
        <f t="shared" si="125"/>
        <v>2035</v>
      </c>
      <c r="P127" s="124">
        <f t="shared" si="125"/>
        <v>2036</v>
      </c>
      <c r="Q127" s="124">
        <f t="shared" si="125"/>
        <v>2037</v>
      </c>
      <c r="R127" s="124">
        <f t="shared" si="125"/>
        <v>2038</v>
      </c>
      <c r="S127" s="124">
        <f t="shared" si="125"/>
        <v>2039</v>
      </c>
      <c r="T127" s="124">
        <f t="shared" si="125"/>
        <v>2040</v>
      </c>
      <c r="U127" s="124">
        <f t="shared" si="125"/>
        <v>2041</v>
      </c>
      <c r="V127" s="124">
        <f t="shared" si="125"/>
        <v>2042</v>
      </c>
      <c r="W127" s="124">
        <f t="shared" si="125"/>
        <v>2043</v>
      </c>
      <c r="X127" s="180">
        <f t="shared" si="125"/>
        <v>2044</v>
      </c>
    </row>
    <row r="128" spans="2:24" x14ac:dyDescent="0.2">
      <c r="B128" s="12"/>
      <c r="C128" s="3" t="s">
        <v>46</v>
      </c>
      <c r="D128" s="78">
        <f>+'1.1 Demanda Histórica'!U11*(D40+1)*'1.2b Proyección CNE'!L312</f>
        <v>77987.421062562862</v>
      </c>
      <c r="E128" s="79">
        <f t="shared" ref="E128:X128" si="126">+D128*(1+E40)</f>
        <v>78737.373130846579</v>
      </c>
      <c r="F128" s="79">
        <f t="shared" si="126"/>
        <v>79632.384593192721</v>
      </c>
      <c r="G128" s="79">
        <f t="shared" si="126"/>
        <v>80487.886468271739</v>
      </c>
      <c r="H128" s="79">
        <f t="shared" si="126"/>
        <v>81337.363736374333</v>
      </c>
      <c r="I128" s="79">
        <f t="shared" si="126"/>
        <v>82197.012285186531</v>
      </c>
      <c r="J128" s="80">
        <f t="shared" si="126"/>
        <v>83072.021375230324</v>
      </c>
      <c r="K128" s="80">
        <f t="shared" si="126"/>
        <v>83964.524508761577</v>
      </c>
      <c r="L128" s="80">
        <f t="shared" si="126"/>
        <v>84875.466076992176</v>
      </c>
      <c r="M128" s="80">
        <f t="shared" si="126"/>
        <v>85805.436588997356</v>
      </c>
      <c r="N128" s="80">
        <f t="shared" si="126"/>
        <v>86754.902019784524</v>
      </c>
      <c r="O128" s="80">
        <f t="shared" si="126"/>
        <v>87724.29470897073</v>
      </c>
      <c r="P128" s="80">
        <f t="shared" si="126"/>
        <v>88714.040753984358</v>
      </c>
      <c r="Q128" s="80">
        <f t="shared" si="126"/>
        <v>89724.570069711976</v>
      </c>
      <c r="R128" s="80">
        <f t="shared" si="126"/>
        <v>90756.320384584746</v>
      </c>
      <c r="S128" s="80">
        <f t="shared" si="126"/>
        <v>91809.736026304105</v>
      </c>
      <c r="T128" s="80">
        <f t="shared" si="126"/>
        <v>92885.278343411803</v>
      </c>
      <c r="U128" s="80">
        <f t="shared" si="126"/>
        <v>93983.387521250275</v>
      </c>
      <c r="V128" s="80">
        <f t="shared" si="126"/>
        <v>95104.633175617215</v>
      </c>
      <c r="W128" s="80">
        <f t="shared" si="126"/>
        <v>96249.127299745203</v>
      </c>
      <c r="X128" s="181">
        <f t="shared" si="126"/>
        <v>97418.844246741006</v>
      </c>
    </row>
    <row r="129" spans="2:24" x14ac:dyDescent="0.2">
      <c r="B129" s="12"/>
      <c r="C129" s="3" t="s">
        <v>48</v>
      </c>
      <c r="D129" s="78">
        <f>+'1.1 Demanda Histórica'!U13*(D41+1)*'1.2b Proyección CNE'!L313</f>
        <v>86.043883255831943</v>
      </c>
      <c r="E129" s="79">
        <f t="shared" ref="E129:X129" si="127">+D129*(1+E41)</f>
        <v>89.788569907226261</v>
      </c>
      <c r="F129" s="79">
        <f t="shared" si="127"/>
        <v>93.449291682481331</v>
      </c>
      <c r="G129" s="79">
        <f t="shared" si="127"/>
        <v>96.940856886091822</v>
      </c>
      <c r="H129" s="79">
        <f t="shared" si="127"/>
        <v>100.43260981402511</v>
      </c>
      <c r="I129" s="79">
        <f t="shared" si="127"/>
        <v>103.92436284296529</v>
      </c>
      <c r="J129" s="80">
        <f t="shared" si="127"/>
        <v>107.41611587195975</v>
      </c>
      <c r="K129" s="80">
        <f t="shared" si="127"/>
        <v>110.90786890095428</v>
      </c>
      <c r="L129" s="80">
        <f t="shared" si="127"/>
        <v>114.39962192994882</v>
      </c>
      <c r="M129" s="80">
        <f t="shared" si="127"/>
        <v>117.89137495894336</v>
      </c>
      <c r="N129" s="80">
        <f t="shared" si="127"/>
        <v>121.38312798793787</v>
      </c>
      <c r="O129" s="80">
        <f t="shared" si="127"/>
        <v>124.87488101693229</v>
      </c>
      <c r="P129" s="80">
        <f t="shared" si="127"/>
        <v>128.36663404592682</v>
      </c>
      <c r="Q129" s="80">
        <f t="shared" si="127"/>
        <v>131.85838707492144</v>
      </c>
      <c r="R129" s="80">
        <f t="shared" si="127"/>
        <v>135.35014010391595</v>
      </c>
      <c r="S129" s="80">
        <f t="shared" si="127"/>
        <v>138.8418931329104</v>
      </c>
      <c r="T129" s="80">
        <f t="shared" si="127"/>
        <v>142.33364616190491</v>
      </c>
      <c r="U129" s="80">
        <f t="shared" si="127"/>
        <v>145.82539919089942</v>
      </c>
      <c r="V129" s="80">
        <f t="shared" si="127"/>
        <v>149.31715221989393</v>
      </c>
      <c r="W129" s="80">
        <f t="shared" si="127"/>
        <v>152.80890524888849</v>
      </c>
      <c r="X129" s="181">
        <f t="shared" si="127"/>
        <v>156.30065827788295</v>
      </c>
    </row>
    <row r="130" spans="2:24" x14ac:dyDescent="0.2">
      <c r="B130" s="12"/>
      <c r="C130" s="3" t="s">
        <v>49</v>
      </c>
      <c r="D130" s="78">
        <f>+'1.1 Demanda Histórica'!U14*(D42+1)*'1.2b Proyección CNE'!L314</f>
        <v>2860.864389587075</v>
      </c>
      <c r="E130" s="79">
        <f t="shared" ref="E130:X130" si="128">+D130*(1+E42)</f>
        <v>2921.1094815575116</v>
      </c>
      <c r="F130" s="79">
        <f t="shared" si="128"/>
        <v>2991.0449502689785</v>
      </c>
      <c r="G130" s="79">
        <f t="shared" si="128"/>
        <v>3063.9229607323759</v>
      </c>
      <c r="H130" s="79">
        <f t="shared" si="128"/>
        <v>3138.2905149494845</v>
      </c>
      <c r="I130" s="79">
        <f t="shared" si="128"/>
        <v>3214.2368010153787</v>
      </c>
      <c r="J130" s="80">
        <f t="shared" si="128"/>
        <v>3291.7739585936283</v>
      </c>
      <c r="K130" s="80">
        <f t="shared" si="128"/>
        <v>3370.9404355122183</v>
      </c>
      <c r="L130" s="80">
        <f t="shared" si="128"/>
        <v>3451.7691435217898</v>
      </c>
      <c r="M130" s="80">
        <f t="shared" si="128"/>
        <v>3534.2953221582306</v>
      </c>
      <c r="N130" s="80">
        <f t="shared" si="128"/>
        <v>3618.554533333775</v>
      </c>
      <c r="O130" s="80">
        <f t="shared" si="128"/>
        <v>3704.5831918895783</v>
      </c>
      <c r="P130" s="80">
        <f t="shared" si="128"/>
        <v>3792.4184530504644</v>
      </c>
      <c r="Q130" s="80">
        <f t="shared" si="128"/>
        <v>3882.0982475348892</v>
      </c>
      <c r="R130" s="80">
        <f t="shared" si="128"/>
        <v>3973.6613467011016</v>
      </c>
      <c r="S130" s="80">
        <f t="shared" si="128"/>
        <v>4067.1471575152068</v>
      </c>
      <c r="T130" s="80">
        <f t="shared" si="128"/>
        <v>4162.5966132021631</v>
      </c>
      <c r="U130" s="80">
        <f t="shared" si="128"/>
        <v>4260.04877849287</v>
      </c>
      <c r="V130" s="80">
        <f t="shared" si="128"/>
        <v>4359.5541908360674</v>
      </c>
      <c r="W130" s="80">
        <f t="shared" si="128"/>
        <v>4461.1228371542902</v>
      </c>
      <c r="X130" s="181">
        <f t="shared" si="128"/>
        <v>4564.9297198361974</v>
      </c>
    </row>
    <row r="131" spans="2:24" x14ac:dyDescent="0.2">
      <c r="B131" s="12"/>
      <c r="C131" s="13" t="s">
        <v>50</v>
      </c>
      <c r="D131" s="78">
        <f>+('1.1 Demanda Histórica'!U15+'1.1 Demanda Histórica'!U16)*(D43+1)*'1.2b Proyección CNE'!L315</f>
        <v>974312.08052929933</v>
      </c>
      <c r="E131" s="79">
        <f t="shared" ref="E131:X131" si="129">+D131*(1+E43)</f>
        <v>980735.40675891156</v>
      </c>
      <c r="F131" s="79">
        <f t="shared" si="129"/>
        <v>991363.37114254269</v>
      </c>
      <c r="G131" s="79">
        <f t="shared" si="129"/>
        <v>1002501.2583936768</v>
      </c>
      <c r="H131" s="79">
        <f t="shared" si="129"/>
        <v>1013863.1249446921</v>
      </c>
      <c r="I131" s="79">
        <f t="shared" si="129"/>
        <v>1025466.0046003554</v>
      </c>
      <c r="J131" s="80">
        <f t="shared" si="129"/>
        <v>1037311.9281566801</v>
      </c>
      <c r="K131" s="80">
        <f t="shared" si="129"/>
        <v>1049406.7737497662</v>
      </c>
      <c r="L131" s="80">
        <f t="shared" si="129"/>
        <v>1061755.5707906324</v>
      </c>
      <c r="M131" s="80">
        <f t="shared" si="129"/>
        <v>1074363.7028737394</v>
      </c>
      <c r="N131" s="80">
        <f t="shared" si="129"/>
        <v>1087236.6031128943</v>
      </c>
      <c r="O131" s="80">
        <f t="shared" si="129"/>
        <v>1100379.8348566957</v>
      </c>
      <c r="P131" s="80">
        <f t="shared" si="129"/>
        <v>1113799.0745868022</v>
      </c>
      <c r="Q131" s="80">
        <f t="shared" si="129"/>
        <v>1127500.1172553229</v>
      </c>
      <c r="R131" s="80">
        <f t="shared" si="129"/>
        <v>1141488.8862567497</v>
      </c>
      <c r="S131" s="80">
        <f t="shared" si="129"/>
        <v>1155771.4020510993</v>
      </c>
      <c r="T131" s="80">
        <f t="shared" si="129"/>
        <v>1170353.9184346842</v>
      </c>
      <c r="U131" s="80">
        <f t="shared" si="129"/>
        <v>1185242.4031228351</v>
      </c>
      <c r="V131" s="80">
        <f t="shared" si="129"/>
        <v>1200444.5790092258</v>
      </c>
      <c r="W131" s="80">
        <f t="shared" si="129"/>
        <v>1215961.9643841702</v>
      </c>
      <c r="X131" s="181">
        <f t="shared" si="129"/>
        <v>1231821.328460387</v>
      </c>
    </row>
    <row r="132" spans="2:24" x14ac:dyDescent="0.2">
      <c r="B132" s="12"/>
      <c r="C132" s="3" t="s">
        <v>52</v>
      </c>
      <c r="D132" s="78">
        <f>+'1.1 Demanda Histórica'!U17*(D44+1)*'1.2b Proyección CNE'!L316</f>
        <v>105.23585883060404</v>
      </c>
      <c r="E132" s="79">
        <f t="shared" ref="E132:X132" si="130">+D132*(1+E44)</f>
        <v>108.247821148884</v>
      </c>
      <c r="F132" s="79">
        <f t="shared" si="130"/>
        <v>110.47872455691311</v>
      </c>
      <c r="G132" s="79">
        <f t="shared" si="130"/>
        <v>112.71235842113634</v>
      </c>
      <c r="H132" s="79">
        <f t="shared" si="130"/>
        <v>114.94599664820072</v>
      </c>
      <c r="I132" s="79">
        <f t="shared" si="130"/>
        <v>117.17963488223636</v>
      </c>
      <c r="J132" s="80">
        <f t="shared" si="130"/>
        <v>119.41327311628314</v>
      </c>
      <c r="K132" s="80">
        <f t="shared" si="130"/>
        <v>121.64691135032992</v>
      </c>
      <c r="L132" s="80">
        <f t="shared" si="130"/>
        <v>123.88054958437658</v>
      </c>
      <c r="M132" s="80">
        <f t="shared" si="130"/>
        <v>126.11418781842342</v>
      </c>
      <c r="N132" s="80">
        <f t="shared" si="130"/>
        <v>128.34782605247025</v>
      </c>
      <c r="O132" s="80">
        <f t="shared" si="130"/>
        <v>130.58146428651699</v>
      </c>
      <c r="P132" s="80">
        <f t="shared" si="130"/>
        <v>132.8151025205637</v>
      </c>
      <c r="Q132" s="80">
        <f t="shared" si="130"/>
        <v>135.04874075461052</v>
      </c>
      <c r="R132" s="80">
        <f t="shared" si="130"/>
        <v>137.2823789886572</v>
      </c>
      <c r="S132" s="80">
        <f t="shared" si="130"/>
        <v>139.51601722270402</v>
      </c>
      <c r="T132" s="80">
        <f t="shared" si="130"/>
        <v>141.74965545675084</v>
      </c>
      <c r="U132" s="80">
        <f t="shared" si="130"/>
        <v>143.9832936907975</v>
      </c>
      <c r="V132" s="80">
        <f t="shared" si="130"/>
        <v>146.21693192484432</v>
      </c>
      <c r="W132" s="80">
        <f t="shared" si="130"/>
        <v>148.45057015889108</v>
      </c>
      <c r="X132" s="181">
        <f t="shared" si="130"/>
        <v>150.68420839293782</v>
      </c>
    </row>
    <row r="133" spans="2:24" x14ac:dyDescent="0.2">
      <c r="B133" s="12"/>
      <c r="C133" s="3" t="s">
        <v>53</v>
      </c>
      <c r="D133" s="78">
        <f>+'1.1 Demanda Histórica'!U18*(D45+1)*'1.2b Proyección CNE'!L317</f>
        <v>13035.97940402042</v>
      </c>
      <c r="E133" s="79">
        <f t="shared" ref="E133:X133" si="131">+D133*(1+E45)</f>
        <v>13103.762829842033</v>
      </c>
      <c r="F133" s="79">
        <f t="shared" si="131"/>
        <v>13228.366734745256</v>
      </c>
      <c r="G133" s="79">
        <f t="shared" si="131"/>
        <v>13371.831430504839</v>
      </c>
      <c r="H133" s="79">
        <f t="shared" si="131"/>
        <v>13518.181155957043</v>
      </c>
      <c r="I133" s="79">
        <f t="shared" si="131"/>
        <v>13667.635318323777</v>
      </c>
      <c r="J133" s="80">
        <f t="shared" si="131"/>
        <v>13820.220076253947</v>
      </c>
      <c r="K133" s="80">
        <f t="shared" si="131"/>
        <v>13976.011144632295</v>
      </c>
      <c r="L133" s="80">
        <f t="shared" si="131"/>
        <v>14135.073306231945</v>
      </c>
      <c r="M133" s="80">
        <f t="shared" si="131"/>
        <v>14297.475905952302</v>
      </c>
      <c r="N133" s="80">
        <f t="shared" si="131"/>
        <v>14463.288926549214</v>
      </c>
      <c r="O133" s="80">
        <f t="shared" si="131"/>
        <v>14632.584028302166</v>
      </c>
      <c r="P133" s="80">
        <f t="shared" si="131"/>
        <v>14805.434328733516</v>
      </c>
      <c r="Q133" s="80">
        <f t="shared" si="131"/>
        <v>14981.914471357908</v>
      </c>
      <c r="R133" s="80">
        <f t="shared" si="131"/>
        <v>15162.100754126652</v>
      </c>
      <c r="S133" s="80">
        <f t="shared" si="131"/>
        <v>15346.070725277565</v>
      </c>
      <c r="T133" s="80">
        <f t="shared" si="131"/>
        <v>15533.90493857627</v>
      </c>
      <c r="U133" s="80">
        <f t="shared" si="131"/>
        <v>15725.680262943953</v>
      </c>
      <c r="V133" s="80">
        <f t="shared" si="131"/>
        <v>15921.49617497128</v>
      </c>
      <c r="W133" s="80">
        <f t="shared" si="131"/>
        <v>16121.37223266884</v>
      </c>
      <c r="X133" s="181">
        <f t="shared" si="131"/>
        <v>16325.653239612924</v>
      </c>
    </row>
    <row r="134" spans="2:24" x14ac:dyDescent="0.2">
      <c r="B134" s="12"/>
      <c r="C134" s="3" t="s">
        <v>55</v>
      </c>
      <c r="D134" s="78">
        <f>+('1.1 Demanda Histórica'!U20)*(D46+1)*'1.2b Proyección CNE'!L318</f>
        <v>839120.68852759828</v>
      </c>
      <c r="E134" s="79">
        <f t="shared" ref="E134:X134" si="132">+D134*(1+E46)</f>
        <v>864187.03256686497</v>
      </c>
      <c r="F134" s="79">
        <f t="shared" si="132"/>
        <v>889144.73745736573</v>
      </c>
      <c r="G134" s="79">
        <f t="shared" si="132"/>
        <v>915683.43196680211</v>
      </c>
      <c r="H134" s="79">
        <f t="shared" si="132"/>
        <v>941699.95080921974</v>
      </c>
      <c r="I134" s="79">
        <f t="shared" si="132"/>
        <v>968096.05999737734</v>
      </c>
      <c r="J134" s="80">
        <f t="shared" si="132"/>
        <v>994632.14883888199</v>
      </c>
      <c r="K134" s="80">
        <f t="shared" si="132"/>
        <v>1021316.7937231</v>
      </c>
      <c r="L134" s="80">
        <f t="shared" si="132"/>
        <v>1048198.7649327589</v>
      </c>
      <c r="M134" s="80">
        <f t="shared" si="132"/>
        <v>1075245.9562827579</v>
      </c>
      <c r="N134" s="80">
        <f t="shared" si="132"/>
        <v>1102480.2877024456</v>
      </c>
      <c r="O134" s="80">
        <f t="shared" si="132"/>
        <v>1129898.939981085</v>
      </c>
      <c r="P134" s="80">
        <f t="shared" si="132"/>
        <v>1157507.1901252195</v>
      </c>
      <c r="Q134" s="80">
        <f t="shared" si="132"/>
        <v>1185309.3193393401</v>
      </c>
      <c r="R134" s="80">
        <f t="shared" si="132"/>
        <v>1213308.8848291815</v>
      </c>
      <c r="S134" s="80">
        <f t="shared" si="132"/>
        <v>1241510.3538529656</v>
      </c>
      <c r="T134" s="80">
        <f t="shared" si="132"/>
        <v>1269917.8728820609</v>
      </c>
      <c r="U134" s="80">
        <f t="shared" si="132"/>
        <v>1298535.5886113979</v>
      </c>
      <c r="V134" s="80">
        <f t="shared" si="132"/>
        <v>1327368.800825946</v>
      </c>
      <c r="W134" s="80">
        <f t="shared" si="132"/>
        <v>1356418.5472304914</v>
      </c>
      <c r="X134" s="181">
        <f t="shared" si="132"/>
        <v>1385703.2222897226</v>
      </c>
    </row>
    <row r="135" spans="2:24" x14ac:dyDescent="0.2">
      <c r="B135" s="12"/>
      <c r="C135" s="3" t="s">
        <v>56</v>
      </c>
      <c r="D135" s="78">
        <f>+('1.1 Demanda Histórica'!U21)*(D47+1)*'1.2b Proyección CNE'!L319</f>
        <v>383.24452354845351</v>
      </c>
      <c r="E135" s="79">
        <f t="shared" ref="E135:X135" si="133">+D135*(1+E47)</f>
        <v>397.42457091974626</v>
      </c>
      <c r="F135" s="79">
        <f t="shared" si="133"/>
        <v>412.12928004377682</v>
      </c>
      <c r="G135" s="79">
        <f t="shared" si="133"/>
        <v>427.37806340539652</v>
      </c>
      <c r="H135" s="79">
        <f t="shared" si="133"/>
        <v>443.19105175139606</v>
      </c>
      <c r="I135" s="79">
        <f t="shared" si="133"/>
        <v>459.58912066619769</v>
      </c>
      <c r="J135" s="80">
        <f t="shared" si="133"/>
        <v>476.59391813084699</v>
      </c>
      <c r="K135" s="80">
        <f t="shared" si="133"/>
        <v>494.22789310168821</v>
      </c>
      <c r="L135" s="80">
        <f t="shared" si="133"/>
        <v>512.5143251464508</v>
      </c>
      <c r="M135" s="80">
        <f t="shared" si="133"/>
        <v>531.47735517686931</v>
      </c>
      <c r="N135" s="80">
        <f t="shared" si="133"/>
        <v>551.14201731841342</v>
      </c>
      <c r="O135" s="80">
        <f t="shared" si="133"/>
        <v>571.53427195919471</v>
      </c>
      <c r="P135" s="80">
        <f t="shared" si="133"/>
        <v>592.68104002168491</v>
      </c>
      <c r="Q135" s="80">
        <f t="shared" si="133"/>
        <v>614.61023850248716</v>
      </c>
      <c r="R135" s="80">
        <f t="shared" si="133"/>
        <v>637.35081732707908</v>
      </c>
      <c r="S135" s="80">
        <f t="shared" si="133"/>
        <v>660.93279756818094</v>
      </c>
      <c r="T135" s="80">
        <f t="shared" si="133"/>
        <v>685.38731107820354</v>
      </c>
      <c r="U135" s="80">
        <f t="shared" si="133"/>
        <v>710.74664158809696</v>
      </c>
      <c r="V135" s="80">
        <f t="shared" si="133"/>
        <v>737.04426732685647</v>
      </c>
      <c r="W135" s="80">
        <f t="shared" si="133"/>
        <v>764.31490521795013</v>
      </c>
      <c r="X135" s="181">
        <f t="shared" si="133"/>
        <v>792.59455671101421</v>
      </c>
    </row>
    <row r="136" spans="2:24" x14ac:dyDescent="0.2">
      <c r="B136" s="12"/>
      <c r="C136" s="3" t="s">
        <v>57</v>
      </c>
      <c r="D136" s="78">
        <f>+'1.1 Demanda Histórica'!U22*(D48+1)*'1.2b Proyección CNE'!L320</f>
        <v>6620.2766693460117</v>
      </c>
      <c r="E136" s="79">
        <f t="shared" ref="E136:X136" si="134">+D136*(1+E48)</f>
        <v>6929.7254498572756</v>
      </c>
      <c r="F136" s="79">
        <f t="shared" si="134"/>
        <v>7229.7151311108419</v>
      </c>
      <c r="G136" s="79">
        <f t="shared" si="134"/>
        <v>7530.196026331454</v>
      </c>
      <c r="H136" s="79">
        <f t="shared" si="134"/>
        <v>7830.7564994227378</v>
      </c>
      <c r="I136" s="79">
        <f t="shared" si="134"/>
        <v>8131.3256509631583</v>
      </c>
      <c r="J136" s="80">
        <f t="shared" si="134"/>
        <v>8432.2942570889209</v>
      </c>
      <c r="K136" s="80">
        <f t="shared" si="134"/>
        <v>8733.8810366583966</v>
      </c>
      <c r="L136" s="80">
        <f t="shared" si="134"/>
        <v>9035.6026221921602</v>
      </c>
      <c r="M136" s="80">
        <f t="shared" si="134"/>
        <v>9337.324207725922</v>
      </c>
      <c r="N136" s="80">
        <f t="shared" si="134"/>
        <v>9639.045793259671</v>
      </c>
      <c r="O136" s="80">
        <f t="shared" si="134"/>
        <v>9940.7673787934145</v>
      </c>
      <c r="P136" s="80">
        <f t="shared" si="134"/>
        <v>10242.488964327174</v>
      </c>
      <c r="Q136" s="80">
        <f t="shared" si="134"/>
        <v>10544.210549860942</v>
      </c>
      <c r="R136" s="80">
        <f t="shared" si="134"/>
        <v>10845.932135394711</v>
      </c>
      <c r="S136" s="80">
        <f t="shared" si="134"/>
        <v>11147.653720928469</v>
      </c>
      <c r="T136" s="80">
        <f t="shared" si="134"/>
        <v>11449.375306462211</v>
      </c>
      <c r="U136" s="80">
        <f t="shared" si="134"/>
        <v>11751.096891995963</v>
      </c>
      <c r="V136" s="80">
        <f t="shared" si="134"/>
        <v>12052.818477529718</v>
      </c>
      <c r="W136" s="80">
        <f t="shared" si="134"/>
        <v>12354.540063063485</v>
      </c>
      <c r="X136" s="181">
        <f t="shared" si="134"/>
        <v>12656.261648597252</v>
      </c>
    </row>
    <row r="137" spans="2:24" x14ac:dyDescent="0.2">
      <c r="B137" s="12"/>
      <c r="C137" s="3" t="s">
        <v>58</v>
      </c>
      <c r="D137" s="78">
        <f>+'1.1 Demanda Histórica'!U23*(D49+1)*'1.2b Proyección CNE'!L321</f>
        <v>71063.673472435854</v>
      </c>
      <c r="E137" s="79">
        <f t="shared" ref="E137:X137" si="135">+D137*(1+E49)</f>
        <v>73374.228411131699</v>
      </c>
      <c r="F137" s="79">
        <f t="shared" si="135"/>
        <v>75810.381173910762</v>
      </c>
      <c r="G137" s="79">
        <f t="shared" si="135"/>
        <v>78273.340205310262</v>
      </c>
      <c r="H137" s="79">
        <f t="shared" si="135"/>
        <v>80752.154821197386</v>
      </c>
      <c r="I137" s="79">
        <f t="shared" si="135"/>
        <v>83248.024387148587</v>
      </c>
      <c r="J137" s="80">
        <f t="shared" si="135"/>
        <v>85761.092548129207</v>
      </c>
      <c r="K137" s="80">
        <f t="shared" si="135"/>
        <v>88291.775259340371</v>
      </c>
      <c r="L137" s="80">
        <f t="shared" si="135"/>
        <v>90840.428418754353</v>
      </c>
      <c r="M137" s="80">
        <f t="shared" si="135"/>
        <v>93407.432987365304</v>
      </c>
      <c r="N137" s="80">
        <f t="shared" si="135"/>
        <v>95993.173430366369</v>
      </c>
      <c r="O137" s="80">
        <f t="shared" si="135"/>
        <v>98598.04342878508</v>
      </c>
      <c r="P137" s="80">
        <f t="shared" si="135"/>
        <v>101222.44466932377</v>
      </c>
      <c r="Q137" s="80">
        <f t="shared" si="135"/>
        <v>103866.78722204879</v>
      </c>
      <c r="R137" s="80">
        <f t="shared" si="135"/>
        <v>106531.49024602634</v>
      </c>
      <c r="S137" s="80">
        <f t="shared" si="135"/>
        <v>109216.97976903929</v>
      </c>
      <c r="T137" s="80">
        <f t="shared" si="135"/>
        <v>111923.69833037759</v>
      </c>
      <c r="U137" s="80">
        <f t="shared" si="135"/>
        <v>114652.06822585287</v>
      </c>
      <c r="V137" s="80">
        <f t="shared" si="135"/>
        <v>117402.63595133054</v>
      </c>
      <c r="W137" s="80">
        <f t="shared" si="135"/>
        <v>120175.5089529127</v>
      </c>
      <c r="X137" s="181">
        <f t="shared" si="135"/>
        <v>122972.58148257775</v>
      </c>
    </row>
    <row r="138" spans="2:24" x14ac:dyDescent="0.2">
      <c r="B138" s="12"/>
      <c r="C138" s="3" t="s">
        <v>59</v>
      </c>
      <c r="D138" s="78">
        <f>+'1.1 Demanda Histórica'!U24*(D50+1)*'1.2b Proyección CNE'!L322</f>
        <v>127564.77334697271</v>
      </c>
      <c r="E138" s="79">
        <f t="shared" ref="E138:X138" si="136">+D138*(1+E50)</f>
        <v>134318.82948369836</v>
      </c>
      <c r="F138" s="79">
        <f t="shared" si="136"/>
        <v>141121.78816380774</v>
      </c>
      <c r="G138" s="79">
        <f t="shared" si="136"/>
        <v>147941.84294678719</v>
      </c>
      <c r="H138" s="79">
        <f t="shared" si="136"/>
        <v>154776.32457809633</v>
      </c>
      <c r="I138" s="79">
        <f t="shared" si="136"/>
        <v>161631.40270313199</v>
      </c>
      <c r="J138" s="80">
        <f t="shared" si="136"/>
        <v>168509.02765387521</v>
      </c>
      <c r="K138" s="80">
        <f t="shared" si="136"/>
        <v>175410.45254022954</v>
      </c>
      <c r="L138" s="80">
        <f t="shared" si="136"/>
        <v>182336.43148602598</v>
      </c>
      <c r="M138" s="80">
        <f t="shared" si="136"/>
        <v>189287.59134222745</v>
      </c>
      <c r="N138" s="80">
        <f t="shared" si="136"/>
        <v>196264.50094178421</v>
      </c>
      <c r="O138" s="80">
        <f t="shared" si="136"/>
        <v>203267.71738385659</v>
      </c>
      <c r="P138" s="80">
        <f t="shared" si="136"/>
        <v>210297.79929728413</v>
      </c>
      <c r="Q138" s="80">
        <f t="shared" si="136"/>
        <v>217355.31315963229</v>
      </c>
      <c r="R138" s="80">
        <f t="shared" si="136"/>
        <v>224440.83652096416</v>
      </c>
      <c r="S138" s="80">
        <f t="shared" si="136"/>
        <v>231554.95582464349</v>
      </c>
      <c r="T138" s="80">
        <f t="shared" si="136"/>
        <v>238698.28001303907</v>
      </c>
      <c r="U138" s="80">
        <f t="shared" si="136"/>
        <v>245871.3900954705</v>
      </c>
      <c r="V138" s="80">
        <f t="shared" si="136"/>
        <v>253075.03791174499</v>
      </c>
      <c r="W138" s="80">
        <f t="shared" si="136"/>
        <v>260309.37128444234</v>
      </c>
      <c r="X138" s="181">
        <f t="shared" si="136"/>
        <v>267576.99615554267</v>
      </c>
    </row>
    <row r="139" spans="2:24" x14ac:dyDescent="0.2">
      <c r="B139" s="12"/>
      <c r="C139" s="3" t="s">
        <v>60</v>
      </c>
      <c r="D139" s="78">
        <f>+'1.1 Demanda Histórica'!U25*(D51+1)*'1.2b Proyección CNE'!L323</f>
        <v>7711.4803408259741</v>
      </c>
      <c r="E139" s="79">
        <f t="shared" ref="E139:X139" si="137">+D139*(1+E51)</f>
        <v>7856.2282771784749</v>
      </c>
      <c r="F139" s="79">
        <f t="shared" si="137"/>
        <v>8000.9705369135763</v>
      </c>
      <c r="G139" s="79">
        <f t="shared" si="137"/>
        <v>8145.8035480967947</v>
      </c>
      <c r="H139" s="79">
        <f t="shared" si="137"/>
        <v>8216.0388689266038</v>
      </c>
      <c r="I139" s="79">
        <f t="shared" si="137"/>
        <v>8478.1227510789377</v>
      </c>
      <c r="J139" s="80">
        <f t="shared" si="137"/>
        <v>8586.5644315666377</v>
      </c>
      <c r="K139" s="80">
        <f t="shared" si="137"/>
        <v>8758.8951315297654</v>
      </c>
      <c r="L139" s="80">
        <f t="shared" si="137"/>
        <v>8869.6055982204271</v>
      </c>
      <c r="M139" s="80">
        <f t="shared" si="137"/>
        <v>9014.2571065074098</v>
      </c>
      <c r="N139" s="80">
        <f t="shared" si="137"/>
        <v>9158.999366242515</v>
      </c>
      <c r="O139" s="80">
        <f t="shared" si="137"/>
        <v>9303.8323774257369</v>
      </c>
      <c r="P139" s="80">
        <f t="shared" si="137"/>
        <v>9457.4682790764527</v>
      </c>
      <c r="Q139" s="80">
        <f t="shared" si="137"/>
        <v>9608.7446430760883</v>
      </c>
      <c r="R139" s="80">
        <f t="shared" si="137"/>
        <v>9822.3308276398056</v>
      </c>
      <c r="S139" s="80">
        <f t="shared" si="137"/>
        <v>10040.757416585444</v>
      </c>
      <c r="T139" s="80">
        <f t="shared" si="137"/>
        <v>10260.2820001164</v>
      </c>
      <c r="U139" s="80">
        <f t="shared" si="137"/>
        <v>10484.527093783714</v>
      </c>
      <c r="V139" s="80">
        <f t="shared" si="137"/>
        <v>10556.299711872442</v>
      </c>
      <c r="W139" s="80">
        <f t="shared" si="137"/>
        <v>10644.310135039472</v>
      </c>
      <c r="X139" s="181">
        <f t="shared" si="137"/>
        <v>10733.079956782318</v>
      </c>
    </row>
    <row r="140" spans="2:24" x14ac:dyDescent="0.2">
      <c r="B140" s="12"/>
      <c r="C140" s="3" t="s">
        <v>61</v>
      </c>
      <c r="D140" s="78">
        <f>+'1.1 Demanda Histórica'!U26*(D52+1)*'1.2b Proyección CNE'!L324</f>
        <v>6521.5960189491243</v>
      </c>
      <c r="E140" s="79">
        <f t="shared" ref="E140:X140" si="138">+D140*(1+E52)</f>
        <v>6635.845561568789</v>
      </c>
      <c r="F140" s="79">
        <f t="shared" si="138"/>
        <v>6637.2335838515655</v>
      </c>
      <c r="G140" s="79">
        <f t="shared" si="138"/>
        <v>6637.2504469900387</v>
      </c>
      <c r="H140" s="79">
        <f t="shared" si="138"/>
        <v>6637.2506518609844</v>
      </c>
      <c r="I140" s="79">
        <f t="shared" si="138"/>
        <v>6637.2506543499694</v>
      </c>
      <c r="J140" s="80">
        <f t="shared" si="138"/>
        <v>6637.2506543802065</v>
      </c>
      <c r="K140" s="80">
        <f t="shared" si="138"/>
        <v>6637.2506543805766</v>
      </c>
      <c r="L140" s="80">
        <f t="shared" si="138"/>
        <v>6637.2506543805766</v>
      </c>
      <c r="M140" s="80">
        <f t="shared" si="138"/>
        <v>6637.2506543805766</v>
      </c>
      <c r="N140" s="80">
        <f t="shared" si="138"/>
        <v>6637.2506543805766</v>
      </c>
      <c r="O140" s="80">
        <f t="shared" si="138"/>
        <v>6637.2506543805766</v>
      </c>
      <c r="P140" s="80">
        <f t="shared" si="138"/>
        <v>6637.2506543805766</v>
      </c>
      <c r="Q140" s="80">
        <f t="shared" si="138"/>
        <v>6637.2506543805766</v>
      </c>
      <c r="R140" s="80">
        <f t="shared" si="138"/>
        <v>6637.2506543805766</v>
      </c>
      <c r="S140" s="80">
        <f t="shared" si="138"/>
        <v>6637.2506543805766</v>
      </c>
      <c r="T140" s="80">
        <f t="shared" si="138"/>
        <v>6637.2506543805766</v>
      </c>
      <c r="U140" s="80">
        <f t="shared" si="138"/>
        <v>6637.2506543805766</v>
      </c>
      <c r="V140" s="80">
        <f t="shared" si="138"/>
        <v>6637.2506543805766</v>
      </c>
      <c r="W140" s="80">
        <f t="shared" si="138"/>
        <v>6637.2506543805766</v>
      </c>
      <c r="X140" s="181">
        <f t="shared" si="138"/>
        <v>6637.2506543805766</v>
      </c>
    </row>
    <row r="141" spans="2:24" x14ac:dyDescent="0.2">
      <c r="B141" s="12"/>
      <c r="C141" s="3" t="s">
        <v>62</v>
      </c>
      <c r="D141" s="78">
        <f>+'1.1 Demanda Histórica'!U27*(D53+1)*'1.2b Proyección CNE'!L325</f>
        <v>9174.8833062273807</v>
      </c>
      <c r="E141" s="79">
        <f t="shared" ref="E141:X141" si="139">+D141*(1+E53)</f>
        <v>9268.4003127081523</v>
      </c>
      <c r="F141" s="79">
        <f t="shared" si="139"/>
        <v>9481.850926082594</v>
      </c>
      <c r="G141" s="79">
        <f t="shared" si="139"/>
        <v>9665.8710559092724</v>
      </c>
      <c r="H141" s="79">
        <f t="shared" si="139"/>
        <v>9861.5178716790888</v>
      </c>
      <c r="I141" s="79">
        <f t="shared" si="139"/>
        <v>10052.571497318613</v>
      </c>
      <c r="J141" s="80">
        <f t="shared" si="139"/>
        <v>10245.439689523402</v>
      </c>
      <c r="K141" s="80">
        <f t="shared" si="139"/>
        <v>10437.591026617405</v>
      </c>
      <c r="L141" s="80">
        <f t="shared" si="139"/>
        <v>10630.02556150624</v>
      </c>
      <c r="M141" s="80">
        <f t="shared" si="139"/>
        <v>10822.34821745358</v>
      </c>
      <c r="N141" s="80">
        <f t="shared" si="139"/>
        <v>11014.715071829654</v>
      </c>
      <c r="O141" s="80">
        <f t="shared" si="139"/>
        <v>11207.064465358519</v>
      </c>
      <c r="P141" s="80">
        <f t="shared" si="139"/>
        <v>11399.420756896963</v>
      </c>
      <c r="Q141" s="80">
        <f t="shared" si="139"/>
        <v>11591.774323336484</v>
      </c>
      <c r="R141" s="80">
        <f t="shared" si="139"/>
        <v>11784.128966342216</v>
      </c>
      <c r="S141" s="80">
        <f t="shared" si="139"/>
        <v>11976.483184044209</v>
      </c>
      <c r="T141" s="80">
        <f t="shared" si="139"/>
        <v>12168.837569764901</v>
      </c>
      <c r="U141" s="80">
        <f t="shared" si="139"/>
        <v>12361.191889108837</v>
      </c>
      <c r="V141" s="80">
        <f t="shared" si="139"/>
        <v>12553.546234675312</v>
      </c>
      <c r="W141" s="80">
        <f t="shared" si="139"/>
        <v>12745.900569882418</v>
      </c>
      <c r="X141" s="181">
        <f t="shared" si="139"/>
        <v>12938.254909182031</v>
      </c>
    </row>
    <row r="142" spans="2:24" x14ac:dyDescent="0.2">
      <c r="B142" s="12"/>
      <c r="C142" s="3" t="s">
        <v>63</v>
      </c>
      <c r="D142" s="78">
        <f>+'1.1 Demanda Histórica'!U28*(D54+1)*'1.2b Proyección CNE'!L326</f>
        <v>17155.722706159602</v>
      </c>
      <c r="E142" s="79">
        <f t="shared" ref="E142:X142" si="140">+D142*(1+E54)</f>
        <v>17635.34644330377</v>
      </c>
      <c r="F142" s="79">
        <f t="shared" si="140"/>
        <v>18051.127365629549</v>
      </c>
      <c r="G142" s="79">
        <f t="shared" si="140"/>
        <v>18444.756076032147</v>
      </c>
      <c r="H142" s="79">
        <f t="shared" si="140"/>
        <v>18834.330834738317</v>
      </c>
      <c r="I142" s="79">
        <f t="shared" si="140"/>
        <v>19228.157417217608</v>
      </c>
      <c r="J142" s="80">
        <f t="shared" si="140"/>
        <v>19628.891406280174</v>
      </c>
      <c r="K142" s="80">
        <f t="shared" si="140"/>
        <v>20037.597015797834</v>
      </c>
      <c r="L142" s="80">
        <f t="shared" si="140"/>
        <v>20454.733793283376</v>
      </c>
      <c r="M142" s="80">
        <f t="shared" si="140"/>
        <v>20880.580499970365</v>
      </c>
      <c r="N142" s="80">
        <f t="shared" si="140"/>
        <v>21315.353070132373</v>
      </c>
      <c r="O142" s="80">
        <f t="shared" si="140"/>
        <v>21759.250253032373</v>
      </c>
      <c r="P142" s="80">
        <f t="shared" si="140"/>
        <v>22212.467396346812</v>
      </c>
      <c r="Q142" s="80">
        <f t="shared" si="140"/>
        <v>22675.201432058398</v>
      </c>
      <c r="R142" s="80">
        <f t="shared" si="140"/>
        <v>23147.652821343861</v>
      </c>
      <c r="S142" s="80">
        <f t="shared" si="140"/>
        <v>23630.025033038684</v>
      </c>
      <c r="T142" s="80">
        <f t="shared" si="140"/>
        <v>24122.529325865402</v>
      </c>
      <c r="U142" s="80">
        <f t="shared" si="140"/>
        <v>24625.367266877667</v>
      </c>
      <c r="V142" s="80">
        <f t="shared" si="140"/>
        <v>25138.799689262381</v>
      </c>
      <c r="W142" s="80">
        <f t="shared" si="140"/>
        <v>25662.877880471395</v>
      </c>
      <c r="X142" s="181">
        <f t="shared" si="140"/>
        <v>26198.505904679318</v>
      </c>
    </row>
    <row r="143" spans="2:24" x14ac:dyDescent="0.2">
      <c r="B143" s="12"/>
      <c r="C143" s="3" t="s">
        <v>64</v>
      </c>
      <c r="D143" s="78">
        <f>+'1.1 Demanda Histórica'!U29*(D55+1)*'1.2b Proyección CNE'!L327</f>
        <v>13002.027858883799</v>
      </c>
      <c r="E143" s="79">
        <f t="shared" ref="E143:X143" si="141">+D143*(1+E55)</f>
        <v>13438.287227863049</v>
      </c>
      <c r="F143" s="79">
        <f t="shared" si="141"/>
        <v>13785.824942031111</v>
      </c>
      <c r="G143" s="79">
        <f t="shared" si="141"/>
        <v>14145.327514758181</v>
      </c>
      <c r="H143" s="79">
        <f t="shared" si="141"/>
        <v>14512.059570534342</v>
      </c>
      <c r="I143" s="79">
        <f t="shared" si="141"/>
        <v>14886.57091341319</v>
      </c>
      <c r="J143" s="79">
        <f t="shared" si="141"/>
        <v>15268.927093330423</v>
      </c>
      <c r="K143" s="79">
        <f t="shared" si="141"/>
        <v>15659.317841255786</v>
      </c>
      <c r="L143" s="79">
        <f t="shared" si="141"/>
        <v>16057.905493807879</v>
      </c>
      <c r="M143" s="79">
        <f t="shared" si="141"/>
        <v>16464.863819659302</v>
      </c>
      <c r="N143" s="79">
        <f t="shared" si="141"/>
        <v>16880.368185862022</v>
      </c>
      <c r="O143" s="79">
        <f t="shared" si="141"/>
        <v>17304.598163109004</v>
      </c>
      <c r="P143" s="79">
        <f t="shared" si="141"/>
        <v>17737.736973741208</v>
      </c>
      <c r="Q143" s="79">
        <f t="shared" si="141"/>
        <v>18179.971664023902</v>
      </c>
      <c r="R143" s="79">
        <f t="shared" si="141"/>
        <v>18631.493426010573</v>
      </c>
      <c r="S143" s="79">
        <f t="shared" si="141"/>
        <v>19092.496584798828</v>
      </c>
      <c r="T143" s="79">
        <f t="shared" si="141"/>
        <v>19563.182996920808</v>
      </c>
      <c r="U143" s="79">
        <f t="shared" si="141"/>
        <v>20043.745285201083</v>
      </c>
      <c r="V143" s="79">
        <f t="shared" si="141"/>
        <v>20534.432724139351</v>
      </c>
      <c r="W143" s="79">
        <f t="shared" si="141"/>
        <v>21035.294323389859</v>
      </c>
      <c r="X143" s="96">
        <f t="shared" si="141"/>
        <v>21547.194112754943</v>
      </c>
    </row>
    <row r="144" spans="2:24" x14ac:dyDescent="0.2">
      <c r="B144" s="12"/>
      <c r="C144" s="3" t="s">
        <v>65</v>
      </c>
      <c r="D144" s="78">
        <f>+'1.1 Demanda Histórica'!U30*(D56+1)*'1.2b Proyección CNE'!L328</f>
        <v>21000.461745205874</v>
      </c>
      <c r="E144" s="79">
        <f t="shared" ref="E144:X144" si="142">+D144*(1+E56)</f>
        <v>22549.694146978884</v>
      </c>
      <c r="F144" s="79">
        <f t="shared" si="142"/>
        <v>24031.202543341555</v>
      </c>
      <c r="G144" s="79">
        <f t="shared" si="142"/>
        <v>25501.691133174671</v>
      </c>
      <c r="H144" s="79">
        <f t="shared" si="142"/>
        <v>27448.198425756829</v>
      </c>
      <c r="I144" s="79">
        <f t="shared" si="142"/>
        <v>29374.730593812277</v>
      </c>
      <c r="J144" s="80">
        <f t="shared" si="142"/>
        <v>30980.602109584037</v>
      </c>
      <c r="K144" s="80">
        <f t="shared" si="142"/>
        <v>32588.039596609735</v>
      </c>
      <c r="L144" s="80">
        <f t="shared" si="142"/>
        <v>34197.086610991857</v>
      </c>
      <c r="M144" s="80">
        <f t="shared" si="142"/>
        <v>35330.76892680474</v>
      </c>
      <c r="N144" s="80">
        <f t="shared" si="142"/>
        <v>36466.131912381767</v>
      </c>
      <c r="O144" s="80">
        <f t="shared" si="142"/>
        <v>37603.210952335918</v>
      </c>
      <c r="P144" s="80">
        <f t="shared" si="142"/>
        <v>38742.042093418859</v>
      </c>
      <c r="Q144" s="80">
        <f t="shared" si="142"/>
        <v>39882.662124322138</v>
      </c>
      <c r="R144" s="80">
        <f t="shared" si="142"/>
        <v>41025.108647265777</v>
      </c>
      <c r="S144" s="80">
        <f t="shared" si="142"/>
        <v>42169.419880317473</v>
      </c>
      <c r="T144" s="80">
        <f t="shared" si="142"/>
        <v>43315.635522695717</v>
      </c>
      <c r="U144" s="80">
        <f t="shared" si="142"/>
        <v>44463.793457611398</v>
      </c>
      <c r="V144" s="80">
        <f t="shared" si="142"/>
        <v>45613.942709980911</v>
      </c>
      <c r="W144" s="80">
        <f t="shared" si="142"/>
        <v>46766.092918552858</v>
      </c>
      <c r="X144" s="181">
        <f t="shared" si="142"/>
        <v>47920.4140124162</v>
      </c>
    </row>
    <row r="145" spans="2:24" x14ac:dyDescent="0.2">
      <c r="B145" s="12"/>
      <c r="C145" s="3" t="s">
        <v>66</v>
      </c>
      <c r="D145" s="78">
        <f>+'1.1 Demanda Histórica'!U31*(D57+1)*'1.2b Proyección CNE'!L329</f>
        <v>4938.1686684954857</v>
      </c>
      <c r="E145" s="79">
        <f t="shared" ref="E145:X145" si="143">+D145*(1+E57)</f>
        <v>5187.164279841094</v>
      </c>
      <c r="F145" s="79">
        <f t="shared" si="143"/>
        <v>5466.7265190350672</v>
      </c>
      <c r="G145" s="79">
        <f t="shared" si="143"/>
        <v>5751.5999743881584</v>
      </c>
      <c r="H145" s="79">
        <f t="shared" si="143"/>
        <v>6040.5276278666879</v>
      </c>
      <c r="I145" s="79">
        <f t="shared" si="143"/>
        <v>6333.4902895479518</v>
      </c>
      <c r="J145" s="80">
        <f t="shared" si="143"/>
        <v>6630.44723627042</v>
      </c>
      <c r="K145" s="80">
        <f t="shared" si="143"/>
        <v>6931.386744011128</v>
      </c>
      <c r="L145" s="80">
        <f t="shared" si="143"/>
        <v>7236.2973538501774</v>
      </c>
      <c r="M145" s="80">
        <f t="shared" si="143"/>
        <v>7545.1731124280877</v>
      </c>
      <c r="N145" s="80">
        <f t="shared" si="143"/>
        <v>7858.0116883711144</v>
      </c>
      <c r="O145" s="80">
        <f t="shared" si="143"/>
        <v>8174.8145494292776</v>
      </c>
      <c r="P145" s="80">
        <f t="shared" si="143"/>
        <v>8495.5866684411812</v>
      </c>
      <c r="Q145" s="80">
        <f t="shared" si="143"/>
        <v>8820.3363706258206</v>
      </c>
      <c r="R145" s="80">
        <f t="shared" si="143"/>
        <v>9149.0752276961521</v>
      </c>
      <c r="S145" s="80">
        <f t="shared" si="143"/>
        <v>9481.8177453839744</v>
      </c>
      <c r="T145" s="80">
        <f t="shared" si="143"/>
        <v>9818.5819843158479</v>
      </c>
      <c r="U145" s="80">
        <f t="shared" si="143"/>
        <v>10159.386581253424</v>
      </c>
      <c r="V145" s="80">
        <f t="shared" si="143"/>
        <v>10504.261994620882</v>
      </c>
      <c r="W145" s="80">
        <f t="shared" si="143"/>
        <v>10853.205872709415</v>
      </c>
      <c r="X145" s="181">
        <f t="shared" si="143"/>
        <v>11206.360202931877</v>
      </c>
    </row>
    <row r="146" spans="2:24" x14ac:dyDescent="0.2">
      <c r="B146" s="12"/>
      <c r="C146" s="3" t="s">
        <v>67</v>
      </c>
      <c r="D146" s="78">
        <f>+'1.1 Demanda Histórica'!U32*(D58+1)*'1.2b Proyección CNE'!L330</f>
        <v>3851.23222960262</v>
      </c>
      <c r="E146" s="79">
        <f t="shared" ref="E146:X146" si="144">+D146*(1+E58)</f>
        <v>3989.3285664904829</v>
      </c>
      <c r="F146" s="79">
        <f t="shared" si="144"/>
        <v>4115.2692357894666</v>
      </c>
      <c r="G146" s="79">
        <f t="shared" si="144"/>
        <v>4260.5812528799725</v>
      </c>
      <c r="H146" s="79">
        <f t="shared" si="144"/>
        <v>4411.5000249919949</v>
      </c>
      <c r="I146" s="79">
        <f t="shared" si="144"/>
        <v>4566.0285086393924</v>
      </c>
      <c r="J146" s="80">
        <f t="shared" si="144"/>
        <v>4724.4159301654245</v>
      </c>
      <c r="K146" s="80">
        <f t="shared" si="144"/>
        <v>4886.7092034830966</v>
      </c>
      <c r="L146" s="80">
        <f t="shared" si="144"/>
        <v>5053.0082392449767</v>
      </c>
      <c r="M146" s="80">
        <f t="shared" si="144"/>
        <v>5223.402094058446</v>
      </c>
      <c r="N146" s="80">
        <f t="shared" si="144"/>
        <v>5397.9854043581372</v>
      </c>
      <c r="O146" s="80">
        <f t="shared" si="144"/>
        <v>5576.8542278366931</v>
      </c>
      <c r="P146" s="80">
        <f t="shared" si="144"/>
        <v>5760.1071692215446</v>
      </c>
      <c r="Q146" s="80">
        <f t="shared" si="144"/>
        <v>5947.8451610701968</v>
      </c>
      <c r="R146" s="80">
        <f t="shared" si="144"/>
        <v>6140.1715548296734</v>
      </c>
      <c r="S146" s="80">
        <f t="shared" si="144"/>
        <v>6337.1922784733515</v>
      </c>
      <c r="T146" s="80">
        <f t="shared" si="144"/>
        <v>6539.0154138738744</v>
      </c>
      <c r="U146" s="80">
        <f t="shared" si="144"/>
        <v>6745.7531378934536</v>
      </c>
      <c r="V146" s="80">
        <f t="shared" si="144"/>
        <v>6957.5143916003017</v>
      </c>
      <c r="W146" s="80">
        <f t="shared" si="144"/>
        <v>7174.4338836725701</v>
      </c>
      <c r="X146" s="181">
        <f t="shared" si="144"/>
        <v>7396.5587207388398</v>
      </c>
    </row>
    <row r="147" spans="2:24" x14ac:dyDescent="0.2">
      <c r="B147" s="12"/>
      <c r="C147" s="3" t="s">
        <v>68</v>
      </c>
      <c r="D147" s="78">
        <f>+'1.1 Demanda Histórica'!U33*(D59+1)*'1.2b Proyección CNE'!L331</f>
        <v>5401.7413895937279</v>
      </c>
      <c r="E147" s="79">
        <f t="shared" ref="E147:X147" si="145">+D147*(1+E59)</f>
        <v>5756.9267231000931</v>
      </c>
      <c r="F147" s="79">
        <f t="shared" si="145"/>
        <v>6100.9981538363836</v>
      </c>
      <c r="G147" s="79">
        <f t="shared" si="145"/>
        <v>6440.9633692880807</v>
      </c>
      <c r="H147" s="79">
        <f t="shared" si="145"/>
        <v>6778.4475011858458</v>
      </c>
      <c r="I147" s="79">
        <f t="shared" si="145"/>
        <v>7113.2618624844281</v>
      </c>
      <c r="J147" s="80">
        <f t="shared" si="145"/>
        <v>7445.3839571261742</v>
      </c>
      <c r="K147" s="80">
        <f t="shared" si="145"/>
        <v>7774.7486714113184</v>
      </c>
      <c r="L147" s="80">
        <f t="shared" si="145"/>
        <v>8101.3002930971052</v>
      </c>
      <c r="M147" s="80">
        <f t="shared" si="145"/>
        <v>8424.9791865785119</v>
      </c>
      <c r="N147" s="80">
        <f t="shared" si="145"/>
        <v>8745.7251677032727</v>
      </c>
      <c r="O147" s="80">
        <f t="shared" si="145"/>
        <v>9063.4766096731728</v>
      </c>
      <c r="P147" s="80">
        <f t="shared" si="145"/>
        <v>9378.170632482279</v>
      </c>
      <c r="Q147" s="80">
        <f t="shared" si="145"/>
        <v>9689.7430437935782</v>
      </c>
      <c r="R147" s="80">
        <f t="shared" si="145"/>
        <v>9998.1282284784957</v>
      </c>
      <c r="S147" s="80">
        <f t="shared" si="145"/>
        <v>10303.259496180301</v>
      </c>
      <c r="T147" s="80">
        <f t="shared" si="145"/>
        <v>10605.06757183202</v>
      </c>
      <c r="U147" s="80">
        <f t="shared" si="145"/>
        <v>10903.486349279348</v>
      </c>
      <c r="V147" s="80">
        <f t="shared" si="145"/>
        <v>11198.430280100973</v>
      </c>
      <c r="W147" s="80">
        <f t="shared" si="145"/>
        <v>11489.882544692184</v>
      </c>
      <c r="X147" s="181">
        <f t="shared" si="145"/>
        <v>11777.546616991875</v>
      </c>
    </row>
    <row r="148" spans="2:24" x14ac:dyDescent="0.2">
      <c r="B148" s="12"/>
      <c r="C148" s="3" t="s">
        <v>69</v>
      </c>
      <c r="D148" s="78">
        <f>+'1.1 Demanda Histórica'!U34*(D60+1)*'1.2b Proyección CNE'!L332</f>
        <v>16860.509657053182</v>
      </c>
      <c r="E148" s="79">
        <f t="shared" ref="E148:X148" si="146">+D148*(1+E60)</f>
        <v>17857.786698076143</v>
      </c>
      <c r="F148" s="79">
        <f t="shared" si="146"/>
        <v>18821.143649476864</v>
      </c>
      <c r="G148" s="79">
        <f t="shared" si="146"/>
        <v>19776.725483354316</v>
      </c>
      <c r="H148" s="79">
        <f t="shared" si="146"/>
        <v>20729.591978800276</v>
      </c>
      <c r="I148" s="79">
        <f t="shared" si="146"/>
        <v>21679.536633625517</v>
      </c>
      <c r="J148" s="80">
        <f t="shared" si="146"/>
        <v>22626.534827776541</v>
      </c>
      <c r="K148" s="80">
        <f t="shared" si="146"/>
        <v>23570.515299755083</v>
      </c>
      <c r="L148" s="80">
        <f t="shared" si="146"/>
        <v>24511.417077171212</v>
      </c>
      <c r="M148" s="80">
        <f t="shared" si="146"/>
        <v>25449.174893843188</v>
      </c>
      <c r="N148" s="80">
        <f t="shared" si="146"/>
        <v>26383.722883250146</v>
      </c>
      <c r="O148" s="80">
        <f t="shared" si="146"/>
        <v>27314.993600015932</v>
      </c>
      <c r="P148" s="80">
        <f t="shared" si="146"/>
        <v>28242.918227233342</v>
      </c>
      <c r="Q148" s="80">
        <f t="shared" si="146"/>
        <v>29167.426511758495</v>
      </c>
      <c r="R148" s="80">
        <f t="shared" si="146"/>
        <v>30088.446643321367</v>
      </c>
      <c r="S148" s="80">
        <f t="shared" si="146"/>
        <v>31005.905634904422</v>
      </c>
      <c r="T148" s="80">
        <f t="shared" si="146"/>
        <v>31919.727670741107</v>
      </c>
      <c r="U148" s="80">
        <f t="shared" si="146"/>
        <v>32829.840403174603</v>
      </c>
      <c r="V148" s="80">
        <f t="shared" si="146"/>
        <v>33736.1502066131</v>
      </c>
      <c r="W148" s="80">
        <f t="shared" si="146"/>
        <v>34638.638673406014</v>
      </c>
      <c r="X148" s="181">
        <f t="shared" si="146"/>
        <v>35536.981280580927</v>
      </c>
    </row>
    <row r="149" spans="2:24" x14ac:dyDescent="0.2">
      <c r="B149" s="12"/>
      <c r="C149" s="3" t="s">
        <v>70</v>
      </c>
      <c r="D149" s="78">
        <f>+'1.1 Demanda Histórica'!U35*(D61+1)*'1.2b Proyección CNE'!L333</f>
        <v>6427.5341335717767</v>
      </c>
      <c r="E149" s="79">
        <f t="shared" ref="E149:X149" si="147">+D149*(1+E61)</f>
        <v>6843.5439130820441</v>
      </c>
      <c r="F149" s="79">
        <f t="shared" si="147"/>
        <v>7372.7519679161851</v>
      </c>
      <c r="G149" s="79">
        <f t="shared" si="147"/>
        <v>7846.8889492371418</v>
      </c>
      <c r="H149" s="79">
        <f t="shared" si="147"/>
        <v>8249.9137110903648</v>
      </c>
      <c r="I149" s="79">
        <f t="shared" si="147"/>
        <v>8653.0664331998087</v>
      </c>
      <c r="J149" s="80">
        <f t="shared" si="147"/>
        <v>9056.3568469760121</v>
      </c>
      <c r="K149" s="80">
        <f t="shared" si="147"/>
        <v>9459.7861126383796</v>
      </c>
      <c r="L149" s="80">
        <f t="shared" si="147"/>
        <v>9863.3575883832636</v>
      </c>
      <c r="M149" s="80">
        <f t="shared" si="147"/>
        <v>10267.074147533014</v>
      </c>
      <c r="N149" s="80">
        <f t="shared" si="147"/>
        <v>10670.938865754841</v>
      </c>
      <c r="O149" s="80">
        <f t="shared" si="147"/>
        <v>11074.954847006898</v>
      </c>
      <c r="P149" s="80">
        <f t="shared" si="147"/>
        <v>11479.12526965086</v>
      </c>
      <c r="Q149" s="80">
        <f t="shared" si="147"/>
        <v>11883.453376681773</v>
      </c>
      <c r="R149" s="80">
        <f t="shared" si="147"/>
        <v>12287.942478777322</v>
      </c>
      <c r="S149" s="80">
        <f t="shared" si="147"/>
        <v>12692.595959994647</v>
      </c>
      <c r="T149" s="80">
        <f t="shared" si="147"/>
        <v>13097.417259845184</v>
      </c>
      <c r="U149" s="80">
        <f t="shared" si="147"/>
        <v>13502.409951145039</v>
      </c>
      <c r="V149" s="80">
        <f t="shared" si="147"/>
        <v>13907.577443275763</v>
      </c>
      <c r="W149" s="80">
        <f t="shared" si="147"/>
        <v>14312.924148341002</v>
      </c>
      <c r="X149" s="181">
        <f t="shared" si="147"/>
        <v>14718.450933800867</v>
      </c>
    </row>
    <row r="150" spans="2:24" x14ac:dyDescent="0.2">
      <c r="B150" s="12"/>
      <c r="C150" s="3" t="s">
        <v>71</v>
      </c>
      <c r="D150" s="78">
        <f>+'1.1 Demanda Histórica'!U36*(D62+1)*'1.2b Proyección CNE'!L334</f>
        <v>649.15743945069198</v>
      </c>
      <c r="E150" s="79">
        <f t="shared" ref="E150:X150" si="148">+D150*(1+E62)</f>
        <v>657.41272662519282</v>
      </c>
      <c r="F150" s="79">
        <f t="shared" si="148"/>
        <v>665.7021716038314</v>
      </c>
      <c r="G150" s="79">
        <f t="shared" si="148"/>
        <v>674.75398970035474</v>
      </c>
      <c r="H150" s="79">
        <f t="shared" si="148"/>
        <v>683.11465733442958</v>
      </c>
      <c r="I150" s="79">
        <f t="shared" si="148"/>
        <v>692.23769808638906</v>
      </c>
      <c r="J150" s="80">
        <f t="shared" si="148"/>
        <v>701.39780368964705</v>
      </c>
      <c r="K150" s="80">
        <f t="shared" si="148"/>
        <v>710.5942473824133</v>
      </c>
      <c r="L150" s="80">
        <f t="shared" si="148"/>
        <v>719.82775592647829</v>
      </c>
      <c r="M150" s="80">
        <f t="shared" si="148"/>
        <v>729.09905608363158</v>
      </c>
      <c r="N150" s="80">
        <f t="shared" si="148"/>
        <v>738.40814785387374</v>
      </c>
      <c r="O150" s="80">
        <f t="shared" si="148"/>
        <v>748.48324655095132</v>
      </c>
      <c r="P150" s="80">
        <f t="shared" si="148"/>
        <v>757.87010183274128</v>
      </c>
      <c r="Q150" s="80">
        <f t="shared" si="148"/>
        <v>768.02223727957653</v>
      </c>
      <c r="R150" s="80">
        <f t="shared" si="148"/>
        <v>777.48830959649456</v>
      </c>
      <c r="S150" s="80">
        <f t="shared" si="148"/>
        <v>787.72111560203825</v>
      </c>
      <c r="T150" s="80">
        <f t="shared" si="148"/>
        <v>797.9938935060411</v>
      </c>
      <c r="U150" s="80">
        <f t="shared" si="148"/>
        <v>808.30809683208349</v>
      </c>
      <c r="V150" s="80">
        <f t="shared" si="148"/>
        <v>819.39121413212195</v>
      </c>
      <c r="W150" s="80">
        <f t="shared" si="148"/>
        <v>829.78899506403354</v>
      </c>
      <c r="X150" s="181">
        <f t="shared" si="148"/>
        <v>840.95568996994098</v>
      </c>
    </row>
    <row r="151" spans="2:24" ht="13.5" thickBot="1" x14ac:dyDescent="0.25">
      <c r="B151" s="12"/>
      <c r="C151" s="76" t="s">
        <v>72</v>
      </c>
      <c r="D151" s="81">
        <f>+'1.1 Demanda Histórica'!U37*(D63+1)*'1.2b Proyección CNE'!L335</f>
        <v>0</v>
      </c>
      <c r="E151" s="82">
        <f t="shared" ref="E151:X151" si="149">+D151*(1+E63)</f>
        <v>0</v>
      </c>
      <c r="F151" s="82">
        <f t="shared" si="149"/>
        <v>0</v>
      </c>
      <c r="G151" s="82">
        <f t="shared" si="149"/>
        <v>0</v>
      </c>
      <c r="H151" s="82">
        <f t="shared" si="149"/>
        <v>0</v>
      </c>
      <c r="I151" s="82">
        <f t="shared" si="149"/>
        <v>0</v>
      </c>
      <c r="J151" s="83">
        <f t="shared" si="149"/>
        <v>0</v>
      </c>
      <c r="K151" s="83">
        <f t="shared" si="149"/>
        <v>0</v>
      </c>
      <c r="L151" s="83">
        <f t="shared" si="149"/>
        <v>0</v>
      </c>
      <c r="M151" s="83">
        <f t="shared" si="149"/>
        <v>0</v>
      </c>
      <c r="N151" s="83">
        <f t="shared" si="149"/>
        <v>0</v>
      </c>
      <c r="O151" s="83">
        <f t="shared" si="149"/>
        <v>0</v>
      </c>
      <c r="P151" s="83">
        <f t="shared" si="149"/>
        <v>0</v>
      </c>
      <c r="Q151" s="83">
        <f t="shared" si="149"/>
        <v>0</v>
      </c>
      <c r="R151" s="83">
        <f t="shared" si="149"/>
        <v>0</v>
      </c>
      <c r="S151" s="83">
        <f t="shared" si="149"/>
        <v>0</v>
      </c>
      <c r="T151" s="83">
        <f t="shared" si="149"/>
        <v>0</v>
      </c>
      <c r="U151" s="83">
        <f t="shared" si="149"/>
        <v>0</v>
      </c>
      <c r="V151" s="83">
        <f t="shared" si="149"/>
        <v>0</v>
      </c>
      <c r="W151" s="83">
        <f t="shared" si="149"/>
        <v>0</v>
      </c>
      <c r="X151" s="182">
        <f t="shared" si="149"/>
        <v>0</v>
      </c>
    </row>
    <row r="152" spans="2:24" ht="13.5" thickBot="1" x14ac:dyDescent="0.25">
      <c r="B152" s="12"/>
      <c r="C152" s="21" t="s">
        <v>73</v>
      </c>
      <c r="D152" s="81">
        <f t="shared" ref="D152:X152" si="150">+SUM(D128:D151)</f>
        <v>2225834.7971614758</v>
      </c>
      <c r="E152" s="81">
        <f t="shared" si="150"/>
        <v>2272578.8939515022</v>
      </c>
      <c r="F152" s="81">
        <f t="shared" si="150"/>
        <v>2323668.6482387362</v>
      </c>
      <c r="G152" s="81">
        <f t="shared" si="150"/>
        <v>2376782.954470939</v>
      </c>
      <c r="H152" s="81">
        <f t="shared" si="150"/>
        <v>2429977.2084428892</v>
      </c>
      <c r="I152" s="81">
        <f t="shared" si="150"/>
        <v>2484027.4201146681</v>
      </c>
      <c r="J152" s="81">
        <f t="shared" si="150"/>
        <v>2538066.1421585223</v>
      </c>
      <c r="K152" s="81">
        <f t="shared" si="150"/>
        <v>2592650.3666162253</v>
      </c>
      <c r="L152" s="81">
        <f t="shared" si="150"/>
        <v>2647711.717293635</v>
      </c>
      <c r="M152" s="81">
        <f t="shared" si="150"/>
        <v>2702843.6701441798</v>
      </c>
      <c r="N152" s="81">
        <f t="shared" si="150"/>
        <v>2758518.8398498967</v>
      </c>
      <c r="O152" s="81">
        <f t="shared" si="150"/>
        <v>2814742.5395217966</v>
      </c>
      <c r="P152" s="81">
        <f t="shared" si="150"/>
        <v>2871534.9181780368</v>
      </c>
      <c r="Q152" s="81">
        <f t="shared" si="150"/>
        <v>2928898.2792235482</v>
      </c>
      <c r="R152" s="81">
        <f t="shared" si="150"/>
        <v>2986907.3135958314</v>
      </c>
      <c r="S152" s="81">
        <f t="shared" si="150"/>
        <v>3045518.5148194004</v>
      </c>
      <c r="T152" s="81">
        <f t="shared" si="150"/>
        <v>3104739.9173383694</v>
      </c>
      <c r="U152" s="81">
        <f t="shared" si="150"/>
        <v>3164587.2790112491</v>
      </c>
      <c r="V152" s="81">
        <f t="shared" si="150"/>
        <v>3224919.7313233265</v>
      </c>
      <c r="W152" s="81">
        <f t="shared" si="150"/>
        <v>3285907.7292648763</v>
      </c>
      <c r="X152" s="81">
        <f t="shared" si="150"/>
        <v>3347590.9496616093</v>
      </c>
    </row>
    <row r="155" spans="2:24" x14ac:dyDescent="0.2">
      <c r="B155" s="12" t="s">
        <v>131</v>
      </c>
    </row>
    <row r="156" spans="2:24" ht="13.5" thickBot="1" x14ac:dyDescent="0.25">
      <c r="B156" s="12"/>
    </row>
    <row r="157" spans="2:24" ht="13.5" thickBot="1" x14ac:dyDescent="0.25">
      <c r="B157" s="12"/>
      <c r="C157" s="103" t="s">
        <v>38</v>
      </c>
      <c r="D157" s="123">
        <f t="shared" ref="D157:X157" si="151">+D127</f>
        <v>2024</v>
      </c>
      <c r="E157" s="124">
        <f t="shared" si="151"/>
        <v>2025</v>
      </c>
      <c r="F157" s="124">
        <f t="shared" si="151"/>
        <v>2026</v>
      </c>
      <c r="G157" s="124">
        <f t="shared" si="151"/>
        <v>2027</v>
      </c>
      <c r="H157" s="124">
        <f t="shared" si="151"/>
        <v>2028</v>
      </c>
      <c r="I157" s="124">
        <f t="shared" si="151"/>
        <v>2029</v>
      </c>
      <c r="J157" s="124">
        <f t="shared" si="151"/>
        <v>2030</v>
      </c>
      <c r="K157" s="124">
        <f t="shared" si="151"/>
        <v>2031</v>
      </c>
      <c r="L157" s="124">
        <f t="shared" si="151"/>
        <v>2032</v>
      </c>
      <c r="M157" s="124">
        <f t="shared" si="151"/>
        <v>2033</v>
      </c>
      <c r="N157" s="124">
        <f t="shared" si="151"/>
        <v>2034</v>
      </c>
      <c r="O157" s="124">
        <f t="shared" si="151"/>
        <v>2035</v>
      </c>
      <c r="P157" s="124">
        <f t="shared" si="151"/>
        <v>2036</v>
      </c>
      <c r="Q157" s="124">
        <f t="shared" si="151"/>
        <v>2037</v>
      </c>
      <c r="R157" s="124">
        <f t="shared" si="151"/>
        <v>2038</v>
      </c>
      <c r="S157" s="124">
        <f t="shared" si="151"/>
        <v>2039</v>
      </c>
      <c r="T157" s="124">
        <f t="shared" si="151"/>
        <v>2040</v>
      </c>
      <c r="U157" s="124">
        <f t="shared" si="151"/>
        <v>2041</v>
      </c>
      <c r="V157" s="124">
        <f t="shared" si="151"/>
        <v>2042</v>
      </c>
      <c r="W157" s="124">
        <f t="shared" si="151"/>
        <v>2043</v>
      </c>
      <c r="X157" s="180">
        <f t="shared" si="151"/>
        <v>2044</v>
      </c>
    </row>
    <row r="158" spans="2:24" x14ac:dyDescent="0.2">
      <c r="B158" s="12"/>
      <c r="C158" s="3" t="s">
        <v>46</v>
      </c>
      <c r="D158" s="132">
        <f>+'1.1 Demanda Histórica'!U11*(D40+1)*'1.2b Proyección CNE'!P312</f>
        <v>314198.01758948161</v>
      </c>
      <c r="E158" s="278">
        <f t="shared" ref="E158:X158" si="152">+D158*(1+E40)</f>
        <v>317219.44655753078</v>
      </c>
      <c r="F158" s="278">
        <f t="shared" si="152"/>
        <v>320825.29508230026</v>
      </c>
      <c r="G158" s="278">
        <f t="shared" si="152"/>
        <v>324271.9662188965</v>
      </c>
      <c r="H158" s="278">
        <f t="shared" si="152"/>
        <v>327694.36524156772</v>
      </c>
      <c r="I158" s="278">
        <f t="shared" si="152"/>
        <v>331157.74261936033</v>
      </c>
      <c r="J158" s="279">
        <f t="shared" si="152"/>
        <v>334683.00499781471</v>
      </c>
      <c r="K158" s="279">
        <f t="shared" si="152"/>
        <v>338278.74789362046</v>
      </c>
      <c r="L158" s="279">
        <f t="shared" si="152"/>
        <v>341948.77609789075</v>
      </c>
      <c r="M158" s="279">
        <f t="shared" si="152"/>
        <v>345695.46867096995</v>
      </c>
      <c r="N158" s="279">
        <f t="shared" si="152"/>
        <v>349520.70294668415</v>
      </c>
      <c r="O158" s="279">
        <f t="shared" si="152"/>
        <v>353426.22074760875</v>
      </c>
      <c r="P158" s="279">
        <f t="shared" si="152"/>
        <v>357413.73874760576</v>
      </c>
      <c r="Q158" s="279">
        <f t="shared" si="152"/>
        <v>361484.98900042492</v>
      </c>
      <c r="R158" s="279">
        <f t="shared" si="152"/>
        <v>365641.73503925453</v>
      </c>
      <c r="S158" s="279">
        <f t="shared" si="152"/>
        <v>369885.76698461728</v>
      </c>
      <c r="T158" s="279">
        <f t="shared" si="152"/>
        <v>374218.94353109831</v>
      </c>
      <c r="U158" s="279">
        <f t="shared" si="152"/>
        <v>378643.03811036231</v>
      </c>
      <c r="V158" s="279">
        <f t="shared" si="152"/>
        <v>383160.34560730209</v>
      </c>
      <c r="W158" s="279">
        <f t="shared" si="152"/>
        <v>387771.31722354965</v>
      </c>
      <c r="X158" s="280">
        <f t="shared" si="152"/>
        <v>392483.907291018</v>
      </c>
    </row>
    <row r="159" spans="2:24" x14ac:dyDescent="0.2">
      <c r="B159" s="12"/>
      <c r="C159" s="3" t="s">
        <v>48</v>
      </c>
      <c r="D159" s="78">
        <f>+'1.1 Demanda Histórica'!U13*(D41+1)*'1.2b Proyección CNE'!P313</f>
        <v>0</v>
      </c>
      <c r="E159" s="79">
        <f t="shared" ref="E159:X159" si="153">+D159*(1+E41)</f>
        <v>0</v>
      </c>
      <c r="F159" s="79">
        <f t="shared" si="153"/>
        <v>0</v>
      </c>
      <c r="G159" s="79">
        <f t="shared" si="153"/>
        <v>0</v>
      </c>
      <c r="H159" s="79">
        <f t="shared" si="153"/>
        <v>0</v>
      </c>
      <c r="I159" s="79">
        <f t="shared" si="153"/>
        <v>0</v>
      </c>
      <c r="J159" s="80">
        <f t="shared" si="153"/>
        <v>0</v>
      </c>
      <c r="K159" s="80">
        <f t="shared" si="153"/>
        <v>0</v>
      </c>
      <c r="L159" s="80">
        <f t="shared" si="153"/>
        <v>0</v>
      </c>
      <c r="M159" s="80">
        <f t="shared" si="153"/>
        <v>0</v>
      </c>
      <c r="N159" s="80">
        <f t="shared" si="153"/>
        <v>0</v>
      </c>
      <c r="O159" s="80">
        <f t="shared" si="153"/>
        <v>0</v>
      </c>
      <c r="P159" s="80">
        <f t="shared" si="153"/>
        <v>0</v>
      </c>
      <c r="Q159" s="80">
        <f t="shared" si="153"/>
        <v>0</v>
      </c>
      <c r="R159" s="80">
        <f t="shared" si="153"/>
        <v>0</v>
      </c>
      <c r="S159" s="80">
        <f t="shared" si="153"/>
        <v>0</v>
      </c>
      <c r="T159" s="80">
        <f t="shared" si="153"/>
        <v>0</v>
      </c>
      <c r="U159" s="80">
        <f t="shared" si="153"/>
        <v>0</v>
      </c>
      <c r="V159" s="80">
        <f t="shared" si="153"/>
        <v>0</v>
      </c>
      <c r="W159" s="80">
        <f t="shared" si="153"/>
        <v>0</v>
      </c>
      <c r="X159" s="181">
        <f t="shared" si="153"/>
        <v>0</v>
      </c>
    </row>
    <row r="160" spans="2:24" x14ac:dyDescent="0.2">
      <c r="B160" s="12"/>
      <c r="C160" s="3" t="s">
        <v>49</v>
      </c>
      <c r="D160" s="78">
        <f>+'1.1 Demanda Histórica'!U14*(D42+1)*'1.2b Proyección CNE'!P314</f>
        <v>5879.4691245299991</v>
      </c>
      <c r="E160" s="79">
        <f t="shared" ref="E160:X160" si="154">+D160*(1+E42)</f>
        <v>6003.2810603330017</v>
      </c>
      <c r="F160" s="79">
        <f t="shared" si="154"/>
        <v>6147.0080508520987</v>
      </c>
      <c r="G160" s="79">
        <f t="shared" si="154"/>
        <v>6296.78236868985</v>
      </c>
      <c r="H160" s="79">
        <f t="shared" si="154"/>
        <v>6449.6179034596089</v>
      </c>
      <c r="I160" s="79">
        <f t="shared" si="154"/>
        <v>6605.6979489425048</v>
      </c>
      <c r="J160" s="80">
        <f t="shared" si="154"/>
        <v>6765.0474538139797</v>
      </c>
      <c r="K160" s="80">
        <f t="shared" si="154"/>
        <v>6927.7454336395276</v>
      </c>
      <c r="L160" s="80">
        <f t="shared" si="154"/>
        <v>7093.859526585582</v>
      </c>
      <c r="M160" s="80">
        <f t="shared" si="154"/>
        <v>7263.4621547368715</v>
      </c>
      <c r="N160" s="80">
        <f t="shared" si="154"/>
        <v>7436.6264027057759</v>
      </c>
      <c r="O160" s="80">
        <f t="shared" si="154"/>
        <v>7613.4271079907212</v>
      </c>
      <c r="P160" s="80">
        <f t="shared" si="154"/>
        <v>7793.9406296802263</v>
      </c>
      <c r="Q160" s="80">
        <f t="shared" si="154"/>
        <v>7978.2449206087012</v>
      </c>
      <c r="R160" s="80">
        <f t="shared" si="154"/>
        <v>8166.4196612407541</v>
      </c>
      <c r="S160" s="80">
        <f t="shared" si="154"/>
        <v>8358.545838302407</v>
      </c>
      <c r="T160" s="80">
        <f t="shared" si="154"/>
        <v>8554.7075751911834</v>
      </c>
      <c r="U160" s="80">
        <f t="shared" si="154"/>
        <v>8754.9851552927703</v>
      </c>
      <c r="V160" s="80">
        <f t="shared" si="154"/>
        <v>8959.4824400032485</v>
      </c>
      <c r="W160" s="80">
        <f t="shared" si="154"/>
        <v>9168.2199538196546</v>
      </c>
      <c r="X160" s="181">
        <f t="shared" si="154"/>
        <v>9381.5573506789569</v>
      </c>
    </row>
    <row r="161" spans="2:24" x14ac:dyDescent="0.2">
      <c r="B161" s="12"/>
      <c r="C161" s="13" t="s">
        <v>50</v>
      </c>
      <c r="D161" s="78">
        <f>+('1.1 Demanda Histórica'!U15+'1.1 Demanda Histórica'!U16)*(D43+1)*'1.2b Proyección CNE'!P315</f>
        <v>607811.44509834819</v>
      </c>
      <c r="E161" s="79">
        <f t="shared" ref="E161:X161" si="155">+D161*(1+E43)</f>
        <v>611818.55049710069</v>
      </c>
      <c r="F161" s="79">
        <f t="shared" si="155"/>
        <v>618448.6626752842</v>
      </c>
      <c r="G161" s="79">
        <f t="shared" si="155"/>
        <v>625396.88335399795</v>
      </c>
      <c r="H161" s="79">
        <f t="shared" si="155"/>
        <v>632484.83049680211</v>
      </c>
      <c r="I161" s="79">
        <f t="shared" si="155"/>
        <v>639723.13041296415</v>
      </c>
      <c r="J161" s="80">
        <f t="shared" si="155"/>
        <v>647113.04998717573</v>
      </c>
      <c r="K161" s="80">
        <f t="shared" si="155"/>
        <v>654658.2562153294</v>
      </c>
      <c r="L161" s="80">
        <f t="shared" si="155"/>
        <v>662361.88662762765</v>
      </c>
      <c r="M161" s="80">
        <f t="shared" si="155"/>
        <v>670227.29970683414</v>
      </c>
      <c r="N161" s="80">
        <f t="shared" si="155"/>
        <v>678257.88482768892</v>
      </c>
      <c r="O161" s="80">
        <f t="shared" si="155"/>
        <v>686457.11261014908</v>
      </c>
      <c r="P161" s="80">
        <f t="shared" si="155"/>
        <v>694828.52425070491</v>
      </c>
      <c r="Q161" s="80">
        <f t="shared" si="155"/>
        <v>703375.73485203879</v>
      </c>
      <c r="R161" s="80">
        <f t="shared" si="155"/>
        <v>712102.43964388047</v>
      </c>
      <c r="S161" s="80">
        <f t="shared" si="155"/>
        <v>721012.39440897747</v>
      </c>
      <c r="T161" s="80">
        <f t="shared" si="155"/>
        <v>730109.50049377722</v>
      </c>
      <c r="U161" s="80">
        <f t="shared" si="155"/>
        <v>739397.4807769669</v>
      </c>
      <c r="V161" s="80">
        <f t="shared" si="155"/>
        <v>748881.15308156016</v>
      </c>
      <c r="W161" s="80">
        <f t="shared" si="155"/>
        <v>758561.46457248321</v>
      </c>
      <c r="X161" s="181">
        <f t="shared" si="155"/>
        <v>768455.1148618951</v>
      </c>
    </row>
    <row r="162" spans="2:24" x14ac:dyDescent="0.2">
      <c r="B162" s="12"/>
      <c r="C162" s="3" t="s">
        <v>52</v>
      </c>
      <c r="D162" s="78">
        <f>+'1.1 Demanda Histórica'!U17*(D44+1)*'1.2b Proyección CNE'!P316</f>
        <v>0</v>
      </c>
      <c r="E162" s="79">
        <f t="shared" ref="E162:X162" si="156">+D162*(1+E44)</f>
        <v>0</v>
      </c>
      <c r="F162" s="79">
        <f t="shared" si="156"/>
        <v>0</v>
      </c>
      <c r="G162" s="79">
        <f t="shared" si="156"/>
        <v>0</v>
      </c>
      <c r="H162" s="79">
        <f t="shared" si="156"/>
        <v>0</v>
      </c>
      <c r="I162" s="79">
        <f t="shared" si="156"/>
        <v>0</v>
      </c>
      <c r="J162" s="80">
        <f t="shared" si="156"/>
        <v>0</v>
      </c>
      <c r="K162" s="80">
        <f t="shared" si="156"/>
        <v>0</v>
      </c>
      <c r="L162" s="80">
        <f t="shared" si="156"/>
        <v>0</v>
      </c>
      <c r="M162" s="80">
        <f t="shared" si="156"/>
        <v>0</v>
      </c>
      <c r="N162" s="80">
        <f t="shared" si="156"/>
        <v>0</v>
      </c>
      <c r="O162" s="80">
        <f t="shared" si="156"/>
        <v>0</v>
      </c>
      <c r="P162" s="80">
        <f t="shared" si="156"/>
        <v>0</v>
      </c>
      <c r="Q162" s="80">
        <f t="shared" si="156"/>
        <v>0</v>
      </c>
      <c r="R162" s="80">
        <f t="shared" si="156"/>
        <v>0</v>
      </c>
      <c r="S162" s="80">
        <f t="shared" si="156"/>
        <v>0</v>
      </c>
      <c r="T162" s="80">
        <f t="shared" si="156"/>
        <v>0</v>
      </c>
      <c r="U162" s="80">
        <f t="shared" si="156"/>
        <v>0</v>
      </c>
      <c r="V162" s="80">
        <f t="shared" si="156"/>
        <v>0</v>
      </c>
      <c r="W162" s="80">
        <f t="shared" si="156"/>
        <v>0</v>
      </c>
      <c r="X162" s="181">
        <f t="shared" si="156"/>
        <v>0</v>
      </c>
    </row>
    <row r="163" spans="2:24" x14ac:dyDescent="0.2">
      <c r="B163" s="12"/>
      <c r="C163" s="3" t="s">
        <v>53</v>
      </c>
      <c r="D163" s="78">
        <f>+'1.1 Demanda Histórica'!U18*(D45+1)*'1.2b Proyección CNE'!P317</f>
        <v>9960.3755592788166</v>
      </c>
      <c r="E163" s="79">
        <f t="shared" ref="E163:X163" si="157">+D163*(1+E45)</f>
        <v>10012.166710288888</v>
      </c>
      <c r="F163" s="79">
        <f t="shared" si="157"/>
        <v>10107.372574806133</v>
      </c>
      <c r="G163" s="79">
        <f t="shared" si="157"/>
        <v>10216.989367298334</v>
      </c>
      <c r="H163" s="79">
        <f t="shared" si="157"/>
        <v>10328.810518845394</v>
      </c>
      <c r="I163" s="79">
        <f t="shared" si="157"/>
        <v>10443.003671498811</v>
      </c>
      <c r="J163" s="80">
        <f t="shared" si="157"/>
        <v>10559.588812246842</v>
      </c>
      <c r="K163" s="80">
        <f t="shared" si="157"/>
        <v>10678.623792414966</v>
      </c>
      <c r="L163" s="80">
        <f t="shared" si="157"/>
        <v>10800.158110451292</v>
      </c>
      <c r="M163" s="80">
        <f t="shared" si="157"/>
        <v>10924.24475057893</v>
      </c>
      <c r="N163" s="80">
        <f t="shared" si="157"/>
        <v>11050.937184386728</v>
      </c>
      <c r="O163" s="80">
        <f t="shared" si="157"/>
        <v>11180.290165205774</v>
      </c>
      <c r="P163" s="80">
        <f t="shared" si="157"/>
        <v>11312.359559799896</v>
      </c>
      <c r="Q163" s="80">
        <f t="shared" si="157"/>
        <v>11447.202400894896</v>
      </c>
      <c r="R163" s="80">
        <f t="shared" si="157"/>
        <v>11584.876985318801</v>
      </c>
      <c r="S163" s="80">
        <f t="shared" si="157"/>
        <v>11725.442565203628</v>
      </c>
      <c r="T163" s="80">
        <f t="shared" si="157"/>
        <v>11868.960689109208</v>
      </c>
      <c r="U163" s="80">
        <f t="shared" si="157"/>
        <v>12015.490090123414</v>
      </c>
      <c r="V163" s="80">
        <f t="shared" si="157"/>
        <v>12165.106775132394</v>
      </c>
      <c r="W163" s="80">
        <f t="shared" si="157"/>
        <v>12317.825687787456</v>
      </c>
      <c r="X163" s="181">
        <f t="shared" si="157"/>
        <v>12473.910281489958</v>
      </c>
    </row>
    <row r="164" spans="2:24" x14ac:dyDescent="0.2">
      <c r="B164" s="12"/>
      <c r="C164" s="3" t="s">
        <v>55</v>
      </c>
      <c r="D164" s="78">
        <f>+('1.1 Demanda Histórica'!U20)*(D46+1)*'1.2b Proyección CNE'!P318</f>
        <v>339219.98917387059</v>
      </c>
      <c r="E164" s="79">
        <f t="shared" ref="E164:X164" si="158">+D164*(1+E46)</f>
        <v>349353.22157998459</v>
      </c>
      <c r="F164" s="79">
        <f t="shared" si="158"/>
        <v>359442.53590450186</v>
      </c>
      <c r="G164" s="79">
        <f t="shared" si="158"/>
        <v>370170.97555241024</v>
      </c>
      <c r="H164" s="79">
        <f t="shared" si="158"/>
        <v>380688.32229493005</v>
      </c>
      <c r="I164" s="79">
        <f t="shared" si="158"/>
        <v>391359.12090049277</v>
      </c>
      <c r="J164" s="80">
        <f t="shared" si="158"/>
        <v>402086.5071902136</v>
      </c>
      <c r="K164" s="80">
        <f t="shared" si="158"/>
        <v>412873.94822520518</v>
      </c>
      <c r="L164" s="80">
        <f t="shared" si="158"/>
        <v>423741.15970906656</v>
      </c>
      <c r="M164" s="80">
        <f t="shared" si="158"/>
        <v>434675.16250791249</v>
      </c>
      <c r="N164" s="80">
        <f t="shared" si="158"/>
        <v>445684.81789557153</v>
      </c>
      <c r="O164" s="80">
        <f t="shared" si="158"/>
        <v>456768.98618779</v>
      </c>
      <c r="P164" s="80">
        <f t="shared" si="158"/>
        <v>467929.80064874201</v>
      </c>
      <c r="Q164" s="80">
        <f t="shared" si="158"/>
        <v>479168.99198315316</v>
      </c>
      <c r="R164" s="80">
        <f t="shared" si="158"/>
        <v>490487.99821454898</v>
      </c>
      <c r="S164" s="80">
        <f t="shared" si="158"/>
        <v>501888.62526108458</v>
      </c>
      <c r="T164" s="80">
        <f t="shared" si="158"/>
        <v>513372.54936074559</v>
      </c>
      <c r="U164" s="80">
        <f t="shared" si="158"/>
        <v>524941.44684189418</v>
      </c>
      <c r="V164" s="80">
        <f t="shared" si="158"/>
        <v>536597.460177031</v>
      </c>
      <c r="W164" s="80">
        <f t="shared" si="158"/>
        <v>548341.00886505679</v>
      </c>
      <c r="X164" s="181">
        <f t="shared" si="158"/>
        <v>560179.52898781025</v>
      </c>
    </row>
    <row r="165" spans="2:24" x14ac:dyDescent="0.2">
      <c r="B165" s="12"/>
      <c r="C165" s="3" t="s">
        <v>56</v>
      </c>
      <c r="D165" s="78">
        <v>0</v>
      </c>
      <c r="E165" s="79">
        <f t="shared" ref="E165:X165" si="159">+D165*(1+E47)</f>
        <v>0</v>
      </c>
      <c r="F165" s="79">
        <f t="shared" si="159"/>
        <v>0</v>
      </c>
      <c r="G165" s="79">
        <f t="shared" si="159"/>
        <v>0</v>
      </c>
      <c r="H165" s="79">
        <f t="shared" si="159"/>
        <v>0</v>
      </c>
      <c r="I165" s="79">
        <f t="shared" si="159"/>
        <v>0</v>
      </c>
      <c r="J165" s="80">
        <f t="shared" si="159"/>
        <v>0</v>
      </c>
      <c r="K165" s="80">
        <f t="shared" si="159"/>
        <v>0</v>
      </c>
      <c r="L165" s="80">
        <f t="shared" si="159"/>
        <v>0</v>
      </c>
      <c r="M165" s="80">
        <f t="shared" si="159"/>
        <v>0</v>
      </c>
      <c r="N165" s="80">
        <f t="shared" si="159"/>
        <v>0</v>
      </c>
      <c r="O165" s="80">
        <f t="shared" si="159"/>
        <v>0</v>
      </c>
      <c r="P165" s="80">
        <f t="shared" si="159"/>
        <v>0</v>
      </c>
      <c r="Q165" s="80">
        <f t="shared" si="159"/>
        <v>0</v>
      </c>
      <c r="R165" s="80">
        <f t="shared" si="159"/>
        <v>0</v>
      </c>
      <c r="S165" s="80">
        <f t="shared" si="159"/>
        <v>0</v>
      </c>
      <c r="T165" s="80">
        <f t="shared" si="159"/>
        <v>0</v>
      </c>
      <c r="U165" s="80">
        <f t="shared" si="159"/>
        <v>0</v>
      </c>
      <c r="V165" s="80">
        <f t="shared" si="159"/>
        <v>0</v>
      </c>
      <c r="W165" s="80">
        <f t="shared" si="159"/>
        <v>0</v>
      </c>
      <c r="X165" s="181">
        <f t="shared" si="159"/>
        <v>0</v>
      </c>
    </row>
    <row r="166" spans="2:24" x14ac:dyDescent="0.2">
      <c r="B166" s="12"/>
      <c r="C166" s="3" t="s">
        <v>57</v>
      </c>
      <c r="D166" s="78">
        <f>+'1.1 Demanda Histórica'!U22*(D48+1)*'1.2b Proyección CNE'!P320</f>
        <v>8302.6424003193588</v>
      </c>
      <c r="E166" s="79">
        <f t="shared" ref="E166:X166" si="160">+D166*(1+E48)</f>
        <v>8690.7292876387892</v>
      </c>
      <c r="F166" s="79">
        <f t="shared" si="160"/>
        <v>9066.9532993582561</v>
      </c>
      <c r="G166" s="79">
        <f t="shared" si="160"/>
        <v>9443.7933538980051</v>
      </c>
      <c r="H166" s="79">
        <f t="shared" si="160"/>
        <v>9820.7332088896328</v>
      </c>
      <c r="I166" s="79">
        <f t="shared" si="160"/>
        <v>10197.683947725451</v>
      </c>
      <c r="J166" s="80">
        <f t="shared" si="160"/>
        <v>10575.135651814371</v>
      </c>
      <c r="K166" s="80">
        <f t="shared" si="160"/>
        <v>10953.36262154563</v>
      </c>
      <c r="L166" s="80">
        <f t="shared" si="160"/>
        <v>11331.758654560921</v>
      </c>
      <c r="M166" s="80">
        <f t="shared" si="160"/>
        <v>11710.154687576209</v>
      </c>
      <c r="N166" s="80">
        <f t="shared" si="160"/>
        <v>12088.550720591482</v>
      </c>
      <c r="O166" s="80">
        <f t="shared" si="160"/>
        <v>12466.946753606746</v>
      </c>
      <c r="P166" s="80">
        <f t="shared" si="160"/>
        <v>12845.342786622032</v>
      </c>
      <c r="Q166" s="80">
        <f t="shared" si="160"/>
        <v>13223.738819637327</v>
      </c>
      <c r="R166" s="80">
        <f t="shared" si="160"/>
        <v>13602.134852652624</v>
      </c>
      <c r="S166" s="80">
        <f t="shared" si="160"/>
        <v>13980.530885667908</v>
      </c>
      <c r="T166" s="80">
        <f t="shared" si="160"/>
        <v>14358.92691868317</v>
      </c>
      <c r="U166" s="80">
        <f t="shared" si="160"/>
        <v>14737.322951698447</v>
      </c>
      <c r="V166" s="80">
        <f t="shared" si="160"/>
        <v>15115.718984713725</v>
      </c>
      <c r="W166" s="80">
        <f t="shared" si="160"/>
        <v>15494.11501772902</v>
      </c>
      <c r="X166" s="181">
        <f t="shared" si="160"/>
        <v>15872.511050744313</v>
      </c>
    </row>
    <row r="167" spans="2:24" x14ac:dyDescent="0.2">
      <c r="B167" s="12"/>
      <c r="C167" s="3" t="s">
        <v>58</v>
      </c>
      <c r="D167" s="78">
        <f>+'1.1 Demanda Histórica'!U23*(D49+1)*'1.2b Proyección CNE'!P321</f>
        <v>33898.215614318207</v>
      </c>
      <c r="E167" s="79">
        <f t="shared" ref="E167:X167" si="161">+D167*(1+E49)</f>
        <v>35000.377741231328</v>
      </c>
      <c r="F167" s="79">
        <f t="shared" si="161"/>
        <v>36162.451520799354</v>
      </c>
      <c r="G167" s="79">
        <f t="shared" si="161"/>
        <v>37337.312208630196</v>
      </c>
      <c r="H167" s="79">
        <f t="shared" si="161"/>
        <v>38519.736198432205</v>
      </c>
      <c r="I167" s="79">
        <f t="shared" si="161"/>
        <v>39710.295601819162</v>
      </c>
      <c r="J167" s="80">
        <f t="shared" si="161"/>
        <v>40909.05893914427</v>
      </c>
      <c r="K167" s="80">
        <f t="shared" si="161"/>
        <v>42116.224625974937</v>
      </c>
      <c r="L167" s="80">
        <f t="shared" si="161"/>
        <v>43331.962429867657</v>
      </c>
      <c r="M167" s="80">
        <f t="shared" si="161"/>
        <v>44556.454073737797</v>
      </c>
      <c r="N167" s="80">
        <f t="shared" si="161"/>
        <v>45789.882952045235</v>
      </c>
      <c r="O167" s="80">
        <f t="shared" si="161"/>
        <v>47032.436855312226</v>
      </c>
      <c r="P167" s="80">
        <f t="shared" si="161"/>
        <v>48284.307392862909</v>
      </c>
      <c r="Q167" s="80">
        <f t="shared" si="161"/>
        <v>49545.69017298556</v>
      </c>
      <c r="R167" s="80">
        <f t="shared" si="161"/>
        <v>50816.785139529238</v>
      </c>
      <c r="S167" s="80">
        <f t="shared" si="161"/>
        <v>52097.795512802375</v>
      </c>
      <c r="T167" s="80">
        <f t="shared" si="161"/>
        <v>53388.932389298243</v>
      </c>
      <c r="U167" s="80">
        <f t="shared" si="161"/>
        <v>54690.397209130693</v>
      </c>
      <c r="V167" s="80">
        <f t="shared" si="161"/>
        <v>56002.450657313224</v>
      </c>
      <c r="W167" s="80">
        <f t="shared" si="161"/>
        <v>57325.14398691168</v>
      </c>
      <c r="X167" s="181">
        <f t="shared" si="161"/>
        <v>58659.380778600324</v>
      </c>
    </row>
    <row r="168" spans="2:24" x14ac:dyDescent="0.2">
      <c r="B168" s="12"/>
      <c r="C168" s="3" t="s">
        <v>59</v>
      </c>
      <c r="D168" s="78">
        <f>+'1.1 Demanda Histórica'!U24*(D50+1)*'1.2b Proyección CNE'!P322</f>
        <v>75379.379516995294</v>
      </c>
      <c r="E168" s="79">
        <f t="shared" ref="E168:X168" si="162">+D168*(1+E50)</f>
        <v>79370.423027295357</v>
      </c>
      <c r="F168" s="79">
        <f t="shared" si="162"/>
        <v>83390.363569905749</v>
      </c>
      <c r="G168" s="79">
        <f t="shared" si="162"/>
        <v>87420.40638129061</v>
      </c>
      <c r="H168" s="79">
        <f t="shared" si="162"/>
        <v>91458.974170590183</v>
      </c>
      <c r="I168" s="79">
        <f t="shared" si="162"/>
        <v>95509.712646801156</v>
      </c>
      <c r="J168" s="80">
        <f t="shared" si="162"/>
        <v>99573.774281806865</v>
      </c>
      <c r="K168" s="80">
        <f t="shared" si="162"/>
        <v>103651.89955155936</v>
      </c>
      <c r="L168" s="80">
        <f t="shared" si="162"/>
        <v>107744.53407584042</v>
      </c>
      <c r="M168" s="80">
        <f t="shared" si="162"/>
        <v>111852.04826754222</v>
      </c>
      <c r="N168" s="80">
        <f t="shared" si="162"/>
        <v>115974.77825609699</v>
      </c>
      <c r="O168" s="80">
        <f t="shared" si="162"/>
        <v>120113.05323731588</v>
      </c>
      <c r="P168" s="80">
        <f t="shared" si="162"/>
        <v>124267.20331091373</v>
      </c>
      <c r="Q168" s="80">
        <f t="shared" si="162"/>
        <v>128437.56321450087</v>
      </c>
      <c r="R168" s="80">
        <f t="shared" si="162"/>
        <v>132624.47422854413</v>
      </c>
      <c r="S168" s="80">
        <f t="shared" si="162"/>
        <v>136828.2828886561</v>
      </c>
      <c r="T168" s="80">
        <f t="shared" si="162"/>
        <v>141049.3490253505</v>
      </c>
      <c r="U168" s="80">
        <f t="shared" si="162"/>
        <v>145288.01596320554</v>
      </c>
      <c r="V168" s="80">
        <f t="shared" si="162"/>
        <v>149544.72797234906</v>
      </c>
      <c r="W168" s="80">
        <f t="shared" si="162"/>
        <v>153819.57240271359</v>
      </c>
      <c r="X168" s="181">
        <f t="shared" si="162"/>
        <v>158114.0891330945</v>
      </c>
    </row>
    <row r="169" spans="2:24" x14ac:dyDescent="0.2">
      <c r="B169" s="12"/>
      <c r="C169" s="3" t="s">
        <v>60</v>
      </c>
      <c r="D169" s="78">
        <f>+'1.1 Demanda Histórica'!U25*(D51+1)*'1.2b Proyección CNE'!P323</f>
        <v>5296.5093524341719</v>
      </c>
      <c r="E169" s="79">
        <f t="shared" ref="E169:X169" si="163">+D169*(1+E51)</f>
        <v>5395.9272028017258</v>
      </c>
      <c r="F169" s="79">
        <f t="shared" si="163"/>
        <v>5495.3411542736312</v>
      </c>
      <c r="G169" s="79">
        <f t="shared" si="163"/>
        <v>5594.8174369546496</v>
      </c>
      <c r="H169" s="79">
        <f t="shared" si="163"/>
        <v>5643.0574657435254</v>
      </c>
      <c r="I169" s="79">
        <f t="shared" si="163"/>
        <v>5823.0656706005202</v>
      </c>
      <c r="J169" s="80">
        <f t="shared" si="163"/>
        <v>5897.5471384266139</v>
      </c>
      <c r="K169" s="80">
        <f t="shared" si="163"/>
        <v>6015.9097774693364</v>
      </c>
      <c r="L169" s="80">
        <f t="shared" si="163"/>
        <v>6091.9495255232923</v>
      </c>
      <c r="M169" s="80">
        <f t="shared" si="163"/>
        <v>6191.301145786083</v>
      </c>
      <c r="N169" s="80">
        <f t="shared" si="163"/>
        <v>6290.7150972579902</v>
      </c>
      <c r="O169" s="80">
        <f t="shared" si="163"/>
        <v>6390.1913799390104</v>
      </c>
      <c r="P169" s="80">
        <f t="shared" si="163"/>
        <v>6495.71378990414</v>
      </c>
      <c r="Q169" s="80">
        <f t="shared" si="163"/>
        <v>6599.6155884322916</v>
      </c>
      <c r="R169" s="80">
        <f t="shared" si="163"/>
        <v>6746.3139101674005</v>
      </c>
      <c r="S169" s="80">
        <f t="shared" si="163"/>
        <v>6896.3367877523997</v>
      </c>
      <c r="T169" s="80">
        <f t="shared" si="163"/>
        <v>7047.1138057012504</v>
      </c>
      <c r="U169" s="80">
        <f t="shared" si="163"/>
        <v>7201.1330320174247</v>
      </c>
      <c r="V169" s="80">
        <f t="shared" si="163"/>
        <v>7250.4289293230404</v>
      </c>
      <c r="W169" s="80">
        <f t="shared" si="163"/>
        <v>7310.8775084302188</v>
      </c>
      <c r="X169" s="181">
        <f t="shared" si="163"/>
        <v>7371.8476685414671</v>
      </c>
    </row>
    <row r="170" spans="2:24" x14ac:dyDescent="0.2">
      <c r="B170" s="12"/>
      <c r="C170" s="3" t="s">
        <v>61</v>
      </c>
      <c r="D170" s="78">
        <f>+'1.1 Demanda Histórica'!U26*(D52+1)*'1.2b Proyección CNE'!P324</f>
        <v>4502.4957482264099</v>
      </c>
      <c r="E170" s="79">
        <f t="shared" ref="E170:X170" si="164">+D170*(1+E52)</f>
        <v>4581.373384680307</v>
      </c>
      <c r="F170" s="79">
        <f t="shared" si="164"/>
        <v>4582.3316722541595</v>
      </c>
      <c r="G170" s="79">
        <f t="shared" si="164"/>
        <v>4582.3433145283907</v>
      </c>
      <c r="H170" s="79">
        <f t="shared" si="164"/>
        <v>4582.3434559708476</v>
      </c>
      <c r="I170" s="79">
        <f t="shared" si="164"/>
        <v>4582.3434576892378</v>
      </c>
      <c r="J170" s="80">
        <f t="shared" si="164"/>
        <v>4582.3434577101134</v>
      </c>
      <c r="K170" s="80">
        <f t="shared" si="164"/>
        <v>4582.343457710369</v>
      </c>
      <c r="L170" s="80">
        <f t="shared" si="164"/>
        <v>4582.343457710369</v>
      </c>
      <c r="M170" s="80">
        <f t="shared" si="164"/>
        <v>4582.343457710369</v>
      </c>
      <c r="N170" s="80">
        <f t="shared" si="164"/>
        <v>4582.343457710369</v>
      </c>
      <c r="O170" s="80">
        <f t="shared" si="164"/>
        <v>4582.343457710369</v>
      </c>
      <c r="P170" s="80">
        <f t="shared" si="164"/>
        <v>4582.343457710369</v>
      </c>
      <c r="Q170" s="80">
        <f t="shared" si="164"/>
        <v>4582.343457710369</v>
      </c>
      <c r="R170" s="80">
        <f t="shared" si="164"/>
        <v>4582.343457710369</v>
      </c>
      <c r="S170" s="80">
        <f t="shared" si="164"/>
        <v>4582.343457710369</v>
      </c>
      <c r="T170" s="80">
        <f t="shared" si="164"/>
        <v>4582.343457710369</v>
      </c>
      <c r="U170" s="80">
        <f t="shared" si="164"/>
        <v>4582.343457710369</v>
      </c>
      <c r="V170" s="80">
        <f t="shared" si="164"/>
        <v>4582.343457710369</v>
      </c>
      <c r="W170" s="80">
        <f t="shared" si="164"/>
        <v>4582.343457710369</v>
      </c>
      <c r="X170" s="181">
        <f t="shared" si="164"/>
        <v>4582.343457710369</v>
      </c>
    </row>
    <row r="171" spans="2:24" x14ac:dyDescent="0.2">
      <c r="B171" s="12"/>
      <c r="C171" s="3" t="s">
        <v>62</v>
      </c>
      <c r="D171" s="78">
        <f>+'1.1 Demanda Histórica'!U27*(D53+1)*'1.2b Proyección CNE'!P325</f>
        <v>4639.1028179161967</v>
      </c>
      <c r="E171" s="79">
        <f t="shared" ref="E171:X171" si="165">+D171*(1+E53)</f>
        <v>4686.3878888874615</v>
      </c>
      <c r="F171" s="79">
        <f t="shared" si="165"/>
        <v>4794.3150754184571</v>
      </c>
      <c r="G171" s="79">
        <f t="shared" si="165"/>
        <v>4887.3613054727193</v>
      </c>
      <c r="H171" s="79">
        <f t="shared" si="165"/>
        <v>4986.2863450683781</v>
      </c>
      <c r="I171" s="79">
        <f t="shared" si="165"/>
        <v>5082.8889266484448</v>
      </c>
      <c r="J171" s="80">
        <f t="shared" si="165"/>
        <v>5180.409008820644</v>
      </c>
      <c r="K171" s="80">
        <f t="shared" si="165"/>
        <v>5277.5666270297079</v>
      </c>
      <c r="L171" s="80">
        <f t="shared" si="165"/>
        <v>5374.8674387426208</v>
      </c>
      <c r="M171" s="80">
        <f t="shared" si="165"/>
        <v>5472.1116810262101</v>
      </c>
      <c r="N171" s="80">
        <f t="shared" si="165"/>
        <v>5569.3782713929786</v>
      </c>
      <c r="O171" s="80">
        <f t="shared" si="165"/>
        <v>5666.6360330190646</v>
      </c>
      <c r="P171" s="80">
        <f t="shared" si="165"/>
        <v>5763.8972824906768</v>
      </c>
      <c r="Q171" s="80">
        <f t="shared" si="165"/>
        <v>5861.1571540685682</v>
      </c>
      <c r="R171" s="80">
        <f t="shared" si="165"/>
        <v>5958.4175699914031</v>
      </c>
      <c r="S171" s="80">
        <f t="shared" si="165"/>
        <v>6055.6777708676045</v>
      </c>
      <c r="T171" s="80">
        <f t="shared" si="165"/>
        <v>6152.9380566992213</v>
      </c>
      <c r="U171" s="80">
        <f t="shared" si="165"/>
        <v>6250.198308968711</v>
      </c>
      <c r="V171" s="80">
        <f t="shared" si="165"/>
        <v>6347.4585744971218</v>
      </c>
      <c r="W171" s="80">
        <f t="shared" si="165"/>
        <v>6444.7188347875181</v>
      </c>
      <c r="X171" s="181">
        <f t="shared" si="165"/>
        <v>6541.9790971472103</v>
      </c>
    </row>
    <row r="172" spans="2:24" x14ac:dyDescent="0.2">
      <c r="B172" s="12"/>
      <c r="C172" s="3" t="s">
        <v>63</v>
      </c>
      <c r="D172" s="78">
        <f>+'1.1 Demanda Histórica'!U28*(D54+1)*'1.2b Proyección CNE'!P326</f>
        <v>6812.0531753108025</v>
      </c>
      <c r="E172" s="79">
        <f t="shared" ref="E172:X172" si="166">+D172*(1+E54)</f>
        <v>7002.4982214057882</v>
      </c>
      <c r="F172" s="79">
        <f t="shared" si="166"/>
        <v>7167.5930880386031</v>
      </c>
      <c r="G172" s="79">
        <f t="shared" si="166"/>
        <v>7323.8919366804485</v>
      </c>
      <c r="H172" s="79">
        <f t="shared" si="166"/>
        <v>7478.5810755479406</v>
      </c>
      <c r="I172" s="79">
        <f t="shared" si="166"/>
        <v>7634.9584936054507</v>
      </c>
      <c r="J172" s="80">
        <f t="shared" si="166"/>
        <v>7794.0786478189766</v>
      </c>
      <c r="K172" s="80">
        <f t="shared" si="166"/>
        <v>7956.3641074739335</v>
      </c>
      <c r="L172" s="80">
        <f t="shared" si="166"/>
        <v>8121.997345914484</v>
      </c>
      <c r="M172" s="80">
        <f t="shared" si="166"/>
        <v>8291.0890513569611</v>
      </c>
      <c r="N172" s="80">
        <f t="shared" si="166"/>
        <v>8463.7249652055089</v>
      </c>
      <c r="O172" s="80">
        <f t="shared" si="166"/>
        <v>8639.9840051817027</v>
      </c>
      <c r="P172" s="80">
        <f t="shared" si="166"/>
        <v>8819.9437383331333</v>
      </c>
      <c r="Q172" s="80">
        <f t="shared" si="166"/>
        <v>9003.6823607906845</v>
      </c>
      <c r="R172" s="80">
        <f t="shared" si="166"/>
        <v>9191.279470028554</v>
      </c>
      <c r="S172" s="80">
        <f t="shared" si="166"/>
        <v>9382.8158577773265</v>
      </c>
      <c r="T172" s="80">
        <f t="shared" si="166"/>
        <v>9578.3754089118211</v>
      </c>
      <c r="U172" s="80">
        <f t="shared" si="166"/>
        <v>9778.0381600187447</v>
      </c>
      <c r="V172" s="80">
        <f t="shared" si="166"/>
        <v>9981.9076805932145</v>
      </c>
      <c r="W172" s="80">
        <f t="shared" si="166"/>
        <v>10190.0043354345</v>
      </c>
      <c r="X172" s="181">
        <f t="shared" si="166"/>
        <v>10402.68710290433</v>
      </c>
    </row>
    <row r="173" spans="2:24" x14ac:dyDescent="0.2">
      <c r="B173" s="12"/>
      <c r="C173" s="3" t="s">
        <v>64</v>
      </c>
      <c r="D173" s="78">
        <f>+'1.1 Demanda Histórica'!U29*(D55+1)*'1.2b Proyección CNE'!P327</f>
        <v>11320.909881106201</v>
      </c>
      <c r="E173" s="79">
        <f t="shared" ref="E173:X173" si="167">+D173*(1+E55)</f>
        <v>11700.762397544844</v>
      </c>
      <c r="F173" s="79">
        <f t="shared" si="167"/>
        <v>12003.364667366472</v>
      </c>
      <c r="G173" s="79">
        <f t="shared" si="167"/>
        <v>12316.384780232032</v>
      </c>
      <c r="H173" s="79">
        <f t="shared" si="167"/>
        <v>12635.699628578401</v>
      </c>
      <c r="I173" s="79">
        <f t="shared" si="167"/>
        <v>12961.787928665113</v>
      </c>
      <c r="J173" s="79">
        <f t="shared" si="167"/>
        <v>13294.706755044141</v>
      </c>
      <c r="K173" s="79">
        <f t="shared" si="167"/>
        <v>13634.621307116182</v>
      </c>
      <c r="L173" s="79">
        <f t="shared" si="167"/>
        <v>13981.672931927213</v>
      </c>
      <c r="M173" s="79">
        <f t="shared" si="167"/>
        <v>14336.012930451514</v>
      </c>
      <c r="N173" s="79">
        <f t="shared" si="167"/>
        <v>14697.793995377719</v>
      </c>
      <c r="O173" s="79">
        <f t="shared" si="167"/>
        <v>15067.172479518969</v>
      </c>
      <c r="P173" s="79">
        <f t="shared" si="167"/>
        <v>15444.307915190744</v>
      </c>
      <c r="Q173" s="79">
        <f t="shared" si="167"/>
        <v>15829.363164212422</v>
      </c>
      <c r="R173" s="79">
        <f t="shared" si="167"/>
        <v>16222.504698155282</v>
      </c>
      <c r="S173" s="79">
        <f t="shared" si="167"/>
        <v>16623.901716542779</v>
      </c>
      <c r="T173" s="79">
        <f t="shared" si="167"/>
        <v>17033.729976544033</v>
      </c>
      <c r="U173" s="79">
        <f t="shared" si="167"/>
        <v>17452.157195507567</v>
      </c>
      <c r="V173" s="79">
        <f t="shared" si="167"/>
        <v>17879.400417588142</v>
      </c>
      <c r="W173" s="79">
        <f t="shared" si="167"/>
        <v>18315.50231565841</v>
      </c>
      <c r="X173" s="96">
        <f t="shared" si="167"/>
        <v>18761.215203406126</v>
      </c>
    </row>
    <row r="174" spans="2:24" x14ac:dyDescent="0.2">
      <c r="B174" s="12"/>
      <c r="C174" s="3" t="s">
        <v>65</v>
      </c>
      <c r="D174" s="78">
        <f>+'1.1 Demanda Histórica'!U30*(D56+1)*'1.2b Proyección CNE'!P328</f>
        <v>15872.185405107828</v>
      </c>
      <c r="E174" s="79">
        <f t="shared" ref="E174:X174" si="168">+D174*(1+E56)</f>
        <v>17043.097940978863</v>
      </c>
      <c r="F174" s="79">
        <f t="shared" si="168"/>
        <v>18162.824556116761</v>
      </c>
      <c r="G174" s="79">
        <f t="shared" si="168"/>
        <v>19274.222382369553</v>
      </c>
      <c r="H174" s="79">
        <f t="shared" si="168"/>
        <v>20745.395969650865</v>
      </c>
      <c r="I174" s="79">
        <f t="shared" si="168"/>
        <v>22201.472323174905</v>
      </c>
      <c r="J174" s="80">
        <f t="shared" si="168"/>
        <v>23415.192799627268</v>
      </c>
      <c r="K174" s="80">
        <f t="shared" si="168"/>
        <v>24630.096839868995</v>
      </c>
      <c r="L174" s="80">
        <f t="shared" si="168"/>
        <v>25846.217363677879</v>
      </c>
      <c r="M174" s="80">
        <f t="shared" si="168"/>
        <v>26703.056423951486</v>
      </c>
      <c r="N174" s="80">
        <f t="shared" si="168"/>
        <v>27561.165737347379</v>
      </c>
      <c r="O174" s="80">
        <f t="shared" si="168"/>
        <v>28420.57204761741</v>
      </c>
      <c r="P174" s="80">
        <f t="shared" si="168"/>
        <v>29281.302598958995</v>
      </c>
      <c r="Q174" s="80">
        <f t="shared" si="168"/>
        <v>30143.385196329011</v>
      </c>
      <c r="R174" s="80">
        <f t="shared" si="168"/>
        <v>31006.848259550548</v>
      </c>
      <c r="S174" s="80">
        <f t="shared" si="168"/>
        <v>31871.720673905453</v>
      </c>
      <c r="T174" s="80">
        <f t="shared" si="168"/>
        <v>32738.032444131906</v>
      </c>
      <c r="U174" s="80">
        <f t="shared" si="168"/>
        <v>33605.812202426394</v>
      </c>
      <c r="V174" s="80">
        <f t="shared" si="168"/>
        <v>34475.097001905742</v>
      </c>
      <c r="W174" s="80">
        <f t="shared" si="168"/>
        <v>35345.894127552863</v>
      </c>
      <c r="X174" s="181">
        <f t="shared" si="168"/>
        <v>36218.332012067876</v>
      </c>
    </row>
    <row r="175" spans="2:24" x14ac:dyDescent="0.2">
      <c r="B175" s="12"/>
      <c r="C175" s="3" t="s">
        <v>66</v>
      </c>
      <c r="D175" s="78">
        <f>+'1.1 Demanda Histórica'!U31*(D57+1)*'1.2b Proyección CNE'!P329</f>
        <v>1228.0466021206612</v>
      </c>
      <c r="E175" s="79">
        <f t="shared" ref="E175:X175" si="169">+D175*(1+E57)</f>
        <v>1289.967981276204</v>
      </c>
      <c r="F175" s="79">
        <f t="shared" si="169"/>
        <v>1359.4908106833252</v>
      </c>
      <c r="G175" s="79">
        <f t="shared" si="169"/>
        <v>1430.3344578662636</v>
      </c>
      <c r="H175" s="79">
        <f t="shared" si="169"/>
        <v>1502.1863217721409</v>
      </c>
      <c r="I175" s="79">
        <f t="shared" si="169"/>
        <v>1575.0416301623084</v>
      </c>
      <c r="J175" s="80">
        <f t="shared" si="169"/>
        <v>1648.8902558127886</v>
      </c>
      <c r="K175" s="80">
        <f t="shared" si="169"/>
        <v>1723.7292831393779</v>
      </c>
      <c r="L175" s="80">
        <f t="shared" si="169"/>
        <v>1799.5558624849282</v>
      </c>
      <c r="M175" s="80">
        <f t="shared" si="169"/>
        <v>1876.3685133404954</v>
      </c>
      <c r="N175" s="80">
        <f t="shared" si="169"/>
        <v>1954.1666559292839</v>
      </c>
      <c r="O175" s="80">
        <f t="shared" si="169"/>
        <v>2032.9506552581511</v>
      </c>
      <c r="P175" s="80">
        <f t="shared" si="169"/>
        <v>2112.7217479955789</v>
      </c>
      <c r="Q175" s="80">
        <f t="shared" si="169"/>
        <v>2193.4820044954945</v>
      </c>
      <c r="R175" s="80">
        <f t="shared" si="169"/>
        <v>2275.2343024649454</v>
      </c>
      <c r="S175" s="80">
        <f t="shared" si="169"/>
        <v>2357.9822492563412</v>
      </c>
      <c r="T175" s="80">
        <f t="shared" si="169"/>
        <v>2441.730336269748</v>
      </c>
      <c r="U175" s="80">
        <f t="shared" si="169"/>
        <v>2526.4831981811667</v>
      </c>
      <c r="V175" s="80">
        <f t="shared" si="169"/>
        <v>2612.2484095322602</v>
      </c>
      <c r="W175" s="80">
        <f t="shared" si="169"/>
        <v>2699.0253854892167</v>
      </c>
      <c r="X175" s="181">
        <f t="shared" si="169"/>
        <v>2786.8494361379412</v>
      </c>
    </row>
    <row r="176" spans="2:24" x14ac:dyDescent="0.2">
      <c r="B176" s="12"/>
      <c r="C176" s="3" t="s">
        <v>67</v>
      </c>
      <c r="D176" s="78">
        <f>+'1.1 Demanda Histórica'!U32*(D58+1)*'1.2b Proyección CNE'!P330</f>
        <v>4867.6550028035535</v>
      </c>
      <c r="E176" s="79">
        <f t="shared" ref="E176:X176" si="170">+D176*(1+E58)</f>
        <v>5042.1979244051445</v>
      </c>
      <c r="F176" s="79">
        <f t="shared" si="170"/>
        <v>5201.3770370687507</v>
      </c>
      <c r="G176" s="79">
        <f t="shared" si="170"/>
        <v>5385.0400116152268</v>
      </c>
      <c r="H176" s="79">
        <f t="shared" si="170"/>
        <v>5575.7894840675426</v>
      </c>
      <c r="I176" s="79">
        <f t="shared" si="170"/>
        <v>5771.1013483379338</v>
      </c>
      <c r="J176" s="80">
        <f t="shared" si="170"/>
        <v>5971.2906069461833</v>
      </c>
      <c r="K176" s="80">
        <f t="shared" si="170"/>
        <v>6176.4165553929852</v>
      </c>
      <c r="L176" s="80">
        <f t="shared" si="170"/>
        <v>6386.6054728946565</v>
      </c>
      <c r="M176" s="80">
        <f t="shared" si="170"/>
        <v>6601.9699200070418</v>
      </c>
      <c r="N176" s="80">
        <f t="shared" si="170"/>
        <v>6822.6295097493057</v>
      </c>
      <c r="O176" s="80">
        <f t="shared" si="170"/>
        <v>7048.7056514990891</v>
      </c>
      <c r="P176" s="80">
        <f t="shared" si="170"/>
        <v>7280.3229738859236</v>
      </c>
      <c r="Q176" s="80">
        <f t="shared" si="170"/>
        <v>7517.6090477336893</v>
      </c>
      <c r="R176" s="80">
        <f t="shared" si="170"/>
        <v>7760.6945011526022</v>
      </c>
      <c r="S176" s="80">
        <f t="shared" si="170"/>
        <v>8009.7132187797861</v>
      </c>
      <c r="T176" s="80">
        <f t="shared" si="170"/>
        <v>8264.8018076118387</v>
      </c>
      <c r="U176" s="80">
        <f t="shared" si="170"/>
        <v>8526.1020503904892</v>
      </c>
      <c r="V176" s="80">
        <f t="shared" si="170"/>
        <v>8793.7516400680379</v>
      </c>
      <c r="W176" s="80">
        <f t="shared" si="170"/>
        <v>9067.9208378315634</v>
      </c>
      <c r="X176" s="181">
        <f t="shared" si="170"/>
        <v>9348.6691827591076</v>
      </c>
    </row>
    <row r="177" spans="2:24" x14ac:dyDescent="0.2">
      <c r="B177" s="12"/>
      <c r="C177" s="3" t="s">
        <v>68</v>
      </c>
      <c r="D177" s="78">
        <f>+'1.1 Demanda Histórica'!U33*(D59+1)*'1.2b Proyección CNE'!P331</f>
        <v>1856.6477566141325</v>
      </c>
      <c r="E177" s="79">
        <f t="shared" ref="E177:X177" si="171">+D177*(1+E59)</f>
        <v>1978.7295086038246</v>
      </c>
      <c r="F177" s="79">
        <f t="shared" si="171"/>
        <v>2096.9912697503714</v>
      </c>
      <c r="G177" s="79">
        <f t="shared" si="171"/>
        <v>2213.8416720690034</v>
      </c>
      <c r="H177" s="79">
        <f t="shared" si="171"/>
        <v>2329.8392941669358</v>
      </c>
      <c r="I177" s="79">
        <f t="shared" si="171"/>
        <v>2444.9192818880733</v>
      </c>
      <c r="J177" s="80">
        <f t="shared" si="171"/>
        <v>2559.0739030490399</v>
      </c>
      <c r="K177" s="80">
        <f t="shared" si="171"/>
        <v>2672.2807772365804</v>
      </c>
      <c r="L177" s="80">
        <f t="shared" si="171"/>
        <v>2784.5207554387252</v>
      </c>
      <c r="M177" s="80">
        <f t="shared" si="171"/>
        <v>2895.7733401336022</v>
      </c>
      <c r="N177" s="80">
        <f t="shared" si="171"/>
        <v>3006.0178452566206</v>
      </c>
      <c r="O177" s="80">
        <f t="shared" si="171"/>
        <v>3115.2330888872843</v>
      </c>
      <c r="P177" s="80">
        <f t="shared" si="171"/>
        <v>3223.3974583615418</v>
      </c>
      <c r="Q177" s="80">
        <f t="shared" si="171"/>
        <v>3330.4888899503258</v>
      </c>
      <c r="R177" s="80">
        <f t="shared" si="171"/>
        <v>3436.4848308928727</v>
      </c>
      <c r="S177" s="80">
        <f t="shared" si="171"/>
        <v>3541.3623588587184</v>
      </c>
      <c r="T177" s="80">
        <f t="shared" si="171"/>
        <v>3645.0976631193575</v>
      </c>
      <c r="U177" s="80">
        <f t="shared" si="171"/>
        <v>3747.6680221421884</v>
      </c>
      <c r="V177" s="80">
        <f t="shared" si="171"/>
        <v>3849.044031838223</v>
      </c>
      <c r="W177" s="80">
        <f t="shared" si="171"/>
        <v>3949.2199110937236</v>
      </c>
      <c r="X177" s="181">
        <f t="shared" si="171"/>
        <v>4048.0937401005353</v>
      </c>
    </row>
    <row r="178" spans="2:24" x14ac:dyDescent="0.2">
      <c r="B178" s="12"/>
      <c r="C178" s="3" t="s">
        <v>69</v>
      </c>
      <c r="D178" s="78">
        <f>+'1.1 Demanda Histórica'!U34*(D60+1)*'1.2b Proyección CNE'!P332</f>
        <v>7115.7307843344952</v>
      </c>
      <c r="E178" s="79">
        <f t="shared" ref="E178:X178" si="172">+D178*(1+E60)</f>
        <v>7536.6169310559571</v>
      </c>
      <c r="F178" s="79">
        <f t="shared" si="172"/>
        <v>7943.1876015052412</v>
      </c>
      <c r="G178" s="79">
        <f t="shared" si="172"/>
        <v>8346.4768976522373</v>
      </c>
      <c r="H178" s="79">
        <f t="shared" si="172"/>
        <v>8748.6202250438473</v>
      </c>
      <c r="I178" s="79">
        <f t="shared" si="172"/>
        <v>9149.530432460162</v>
      </c>
      <c r="J178" s="80">
        <f t="shared" si="172"/>
        <v>9549.1971293687384</v>
      </c>
      <c r="K178" s="80">
        <f t="shared" si="172"/>
        <v>9947.5902408995262</v>
      </c>
      <c r="L178" s="80">
        <f t="shared" si="172"/>
        <v>10344.684034549722</v>
      </c>
      <c r="M178" s="80">
        <f t="shared" si="172"/>
        <v>10740.450965684669</v>
      </c>
      <c r="N178" s="80">
        <f t="shared" si="172"/>
        <v>11134.863236305395</v>
      </c>
      <c r="O178" s="80">
        <f t="shared" si="172"/>
        <v>11527.892382080205</v>
      </c>
      <c r="P178" s="80">
        <f t="shared" si="172"/>
        <v>11919.509359842848</v>
      </c>
      <c r="Q178" s="80">
        <f t="shared" si="172"/>
        <v>12309.684520284451</v>
      </c>
      <c r="R178" s="80">
        <f t="shared" si="172"/>
        <v>12698.387556933889</v>
      </c>
      <c r="S178" s="80">
        <f t="shared" si="172"/>
        <v>13085.587666691012</v>
      </c>
      <c r="T178" s="80">
        <f t="shared" si="172"/>
        <v>13471.252852623642</v>
      </c>
      <c r="U178" s="80">
        <f t="shared" si="172"/>
        <v>13855.352581464442</v>
      </c>
      <c r="V178" s="80">
        <f t="shared" si="172"/>
        <v>14237.847339905722</v>
      </c>
      <c r="W178" s="80">
        <f t="shared" si="172"/>
        <v>14618.729359268567</v>
      </c>
      <c r="X178" s="181">
        <f t="shared" si="172"/>
        <v>14997.861679392694</v>
      </c>
    </row>
    <row r="179" spans="2:24" x14ac:dyDescent="0.2">
      <c r="B179" s="12"/>
      <c r="C179" s="3" t="s">
        <v>70</v>
      </c>
      <c r="D179" s="78">
        <f>+'1.1 Demanda Histórica'!U35*(D61+1)*'1.2b Proyección CNE'!P333</f>
        <v>2157.5482884170392</v>
      </c>
      <c r="E179" s="79">
        <f t="shared" ref="E179:X179" si="173">+D179*(1+E61)</f>
        <v>2297.1914500237676</v>
      </c>
      <c r="F179" s="79">
        <f t="shared" si="173"/>
        <v>2474.8321920558005</v>
      </c>
      <c r="G179" s="79">
        <f t="shared" si="173"/>
        <v>2633.9870734248684</v>
      </c>
      <c r="H179" s="79">
        <f t="shared" si="173"/>
        <v>2769.2715179810421</v>
      </c>
      <c r="I179" s="79">
        <f t="shared" si="173"/>
        <v>2904.5989153128926</v>
      </c>
      <c r="J179" s="80">
        <f t="shared" si="173"/>
        <v>3039.9725319901054</v>
      </c>
      <c r="K179" s="80">
        <f t="shared" si="173"/>
        <v>3175.3927574667596</v>
      </c>
      <c r="L179" s="80">
        <f t="shared" si="173"/>
        <v>3310.8607189979807</v>
      </c>
      <c r="M179" s="80">
        <f t="shared" si="173"/>
        <v>3446.3773810798862</v>
      </c>
      <c r="N179" s="80">
        <f t="shared" si="173"/>
        <v>3581.9437761302565</v>
      </c>
      <c r="O179" s="80">
        <f t="shared" si="173"/>
        <v>3717.5609460633727</v>
      </c>
      <c r="P179" s="80">
        <f t="shared" si="173"/>
        <v>3853.2299577687513</v>
      </c>
      <c r="Q179" s="80">
        <f t="shared" si="173"/>
        <v>3988.9518998315748</v>
      </c>
      <c r="R179" s="80">
        <f t="shared" si="173"/>
        <v>4124.7278835562438</v>
      </c>
      <c r="S179" s="80">
        <f t="shared" si="173"/>
        <v>4260.5590448786461</v>
      </c>
      <c r="T179" s="80">
        <f t="shared" si="173"/>
        <v>4396.446538349167</v>
      </c>
      <c r="U179" s="80">
        <f t="shared" si="173"/>
        <v>4532.3915632649423</v>
      </c>
      <c r="V179" s="80">
        <f t="shared" si="173"/>
        <v>4668.3952640625748</v>
      </c>
      <c r="W179" s="80">
        <f t="shared" si="173"/>
        <v>4804.4591217651869</v>
      </c>
      <c r="X179" s="181">
        <f t="shared" si="173"/>
        <v>4940.5834275555299</v>
      </c>
    </row>
    <row r="180" spans="2:24" x14ac:dyDescent="0.2">
      <c r="B180" s="12"/>
      <c r="C180" s="3" t="s">
        <v>71</v>
      </c>
      <c r="D180" s="78">
        <f>+'1.1 Demanda Histórica'!U36*(D62+1)*'1.2b Proyección CNE'!P334</f>
        <v>0</v>
      </c>
      <c r="E180" s="79">
        <f t="shared" ref="E180:X180" si="174">+D180*(1+E62)</f>
        <v>0</v>
      </c>
      <c r="F180" s="79">
        <f t="shared" si="174"/>
        <v>0</v>
      </c>
      <c r="G180" s="79">
        <f t="shared" si="174"/>
        <v>0</v>
      </c>
      <c r="H180" s="79">
        <f t="shared" si="174"/>
        <v>0</v>
      </c>
      <c r="I180" s="79">
        <f t="shared" si="174"/>
        <v>0</v>
      </c>
      <c r="J180" s="80">
        <f t="shared" si="174"/>
        <v>0</v>
      </c>
      <c r="K180" s="80">
        <f t="shared" si="174"/>
        <v>0</v>
      </c>
      <c r="L180" s="80">
        <f t="shared" si="174"/>
        <v>0</v>
      </c>
      <c r="M180" s="80">
        <f t="shared" si="174"/>
        <v>0</v>
      </c>
      <c r="N180" s="80">
        <f t="shared" si="174"/>
        <v>0</v>
      </c>
      <c r="O180" s="80">
        <f t="shared" si="174"/>
        <v>0</v>
      </c>
      <c r="P180" s="80">
        <f t="shared" si="174"/>
        <v>0</v>
      </c>
      <c r="Q180" s="80">
        <f t="shared" si="174"/>
        <v>0</v>
      </c>
      <c r="R180" s="80">
        <f t="shared" si="174"/>
        <v>0</v>
      </c>
      <c r="S180" s="80">
        <f t="shared" si="174"/>
        <v>0</v>
      </c>
      <c r="T180" s="80">
        <f t="shared" si="174"/>
        <v>0</v>
      </c>
      <c r="U180" s="80">
        <f t="shared" si="174"/>
        <v>0</v>
      </c>
      <c r="V180" s="80">
        <f t="shared" si="174"/>
        <v>0</v>
      </c>
      <c r="W180" s="80">
        <f t="shared" si="174"/>
        <v>0</v>
      </c>
      <c r="X180" s="181">
        <f t="shared" si="174"/>
        <v>0</v>
      </c>
    </row>
    <row r="181" spans="2:24" ht="13.5" thickBot="1" x14ac:dyDescent="0.25">
      <c r="B181" s="12"/>
      <c r="C181" s="76" t="s">
        <v>72</v>
      </c>
      <c r="D181" s="81">
        <f>+'1.1 Demanda Histórica'!U37*(D63+1)*'1.2b Proyección CNE'!P335</f>
        <v>0</v>
      </c>
      <c r="E181" s="206">
        <f t="shared" ref="E181:X181" si="175">+D181*(1+E63)</f>
        <v>0</v>
      </c>
      <c r="F181" s="206">
        <f t="shared" si="175"/>
        <v>0</v>
      </c>
      <c r="G181" s="206">
        <f t="shared" si="175"/>
        <v>0</v>
      </c>
      <c r="H181" s="206">
        <f t="shared" si="175"/>
        <v>0</v>
      </c>
      <c r="I181" s="206">
        <f t="shared" si="175"/>
        <v>0</v>
      </c>
      <c r="J181" s="207">
        <f t="shared" si="175"/>
        <v>0</v>
      </c>
      <c r="K181" s="207">
        <f t="shared" si="175"/>
        <v>0</v>
      </c>
      <c r="L181" s="207">
        <f t="shared" si="175"/>
        <v>0</v>
      </c>
      <c r="M181" s="207">
        <f t="shared" si="175"/>
        <v>0</v>
      </c>
      <c r="N181" s="207">
        <f t="shared" si="175"/>
        <v>0</v>
      </c>
      <c r="O181" s="207">
        <f t="shared" si="175"/>
        <v>0</v>
      </c>
      <c r="P181" s="207">
        <f t="shared" si="175"/>
        <v>0</v>
      </c>
      <c r="Q181" s="207">
        <f t="shared" si="175"/>
        <v>0</v>
      </c>
      <c r="R181" s="207">
        <f t="shared" si="175"/>
        <v>0</v>
      </c>
      <c r="S181" s="207">
        <f t="shared" si="175"/>
        <v>0</v>
      </c>
      <c r="T181" s="207">
        <f t="shared" si="175"/>
        <v>0</v>
      </c>
      <c r="U181" s="207">
        <f t="shared" si="175"/>
        <v>0</v>
      </c>
      <c r="V181" s="207">
        <f t="shared" si="175"/>
        <v>0</v>
      </c>
      <c r="W181" s="207">
        <f t="shared" si="175"/>
        <v>0</v>
      </c>
      <c r="X181" s="208">
        <f t="shared" si="175"/>
        <v>0</v>
      </c>
    </row>
    <row r="182" spans="2:24" ht="13.5" thickBot="1" x14ac:dyDescent="0.25">
      <c r="B182" s="12"/>
      <c r="C182" s="21" t="s">
        <v>73</v>
      </c>
      <c r="D182" s="81">
        <f t="shared" ref="D182:X182" si="176">+SUM(D158:D181)</f>
        <v>1460318.4188915333</v>
      </c>
      <c r="E182" s="81">
        <f t="shared" si="176"/>
        <v>1486022.9472930674</v>
      </c>
      <c r="F182" s="81">
        <f t="shared" si="176"/>
        <v>1514872.2918023395</v>
      </c>
      <c r="G182" s="81">
        <f t="shared" si="176"/>
        <v>1544543.8100739771</v>
      </c>
      <c r="H182" s="81">
        <f t="shared" si="176"/>
        <v>1574442.4608171086</v>
      </c>
      <c r="I182" s="81">
        <f t="shared" si="176"/>
        <v>1604838.0961581497</v>
      </c>
      <c r="J182" s="81">
        <f t="shared" si="176"/>
        <v>1635197.8695486449</v>
      </c>
      <c r="K182" s="81">
        <f t="shared" si="176"/>
        <v>1665931.1200900935</v>
      </c>
      <c r="L182" s="81">
        <f t="shared" si="176"/>
        <v>1696979.3701397527</v>
      </c>
      <c r="M182" s="81">
        <f t="shared" si="176"/>
        <v>1728041.1496304171</v>
      </c>
      <c r="N182" s="81">
        <f t="shared" si="176"/>
        <v>1759468.9237334337</v>
      </c>
      <c r="O182" s="81">
        <f t="shared" si="176"/>
        <v>1791267.7157917542</v>
      </c>
      <c r="P182" s="81">
        <f t="shared" si="176"/>
        <v>1823451.9076073742</v>
      </c>
      <c r="Q182" s="81">
        <f t="shared" si="176"/>
        <v>1856021.9186480832</v>
      </c>
      <c r="R182" s="81">
        <f t="shared" si="176"/>
        <v>1889030.1002055733</v>
      </c>
      <c r="S182" s="81">
        <f t="shared" si="176"/>
        <v>1922445.3851483329</v>
      </c>
      <c r="T182" s="81">
        <f t="shared" si="176"/>
        <v>1956273.7323309258</v>
      </c>
      <c r="U182" s="81">
        <f t="shared" si="176"/>
        <v>1990525.856870767</v>
      </c>
      <c r="V182" s="81">
        <f t="shared" si="176"/>
        <v>2025104.3684424297</v>
      </c>
      <c r="W182" s="81">
        <f t="shared" si="176"/>
        <v>2060127.3629050734</v>
      </c>
      <c r="X182" s="81">
        <f t="shared" si="176"/>
        <v>2095620.4617430542</v>
      </c>
    </row>
    <row r="183" spans="2:24" x14ac:dyDescent="0.2">
      <c r="B183" s="12"/>
    </row>
    <row r="185" spans="2:24" x14ac:dyDescent="0.2">
      <c r="B185" s="12" t="s">
        <v>132</v>
      </c>
    </row>
    <row r="186" spans="2:24" ht="13.5" thickBot="1" x14ac:dyDescent="0.25">
      <c r="B186" s="12"/>
    </row>
    <row r="187" spans="2:24" ht="13.5" thickBot="1" x14ac:dyDescent="0.25">
      <c r="B187" s="12"/>
      <c r="C187" s="103" t="s">
        <v>38</v>
      </c>
      <c r="D187" s="123">
        <f t="shared" ref="D187:X187" si="177">+D157</f>
        <v>2024</v>
      </c>
      <c r="E187" s="124">
        <f t="shared" si="177"/>
        <v>2025</v>
      </c>
      <c r="F187" s="124">
        <f t="shared" si="177"/>
        <v>2026</v>
      </c>
      <c r="G187" s="124">
        <f t="shared" si="177"/>
        <v>2027</v>
      </c>
      <c r="H187" s="124">
        <f t="shared" si="177"/>
        <v>2028</v>
      </c>
      <c r="I187" s="124">
        <f t="shared" si="177"/>
        <v>2029</v>
      </c>
      <c r="J187" s="124">
        <f t="shared" si="177"/>
        <v>2030</v>
      </c>
      <c r="K187" s="124">
        <f t="shared" si="177"/>
        <v>2031</v>
      </c>
      <c r="L187" s="124">
        <f t="shared" si="177"/>
        <v>2032</v>
      </c>
      <c r="M187" s="124">
        <f t="shared" si="177"/>
        <v>2033</v>
      </c>
      <c r="N187" s="124">
        <f t="shared" si="177"/>
        <v>2034</v>
      </c>
      <c r="O187" s="124">
        <f t="shared" si="177"/>
        <v>2035</v>
      </c>
      <c r="P187" s="124">
        <f t="shared" si="177"/>
        <v>2036</v>
      </c>
      <c r="Q187" s="124">
        <f t="shared" si="177"/>
        <v>2037</v>
      </c>
      <c r="R187" s="124">
        <f t="shared" si="177"/>
        <v>2038</v>
      </c>
      <c r="S187" s="124">
        <f t="shared" si="177"/>
        <v>2039</v>
      </c>
      <c r="T187" s="124">
        <f t="shared" si="177"/>
        <v>2040</v>
      </c>
      <c r="U187" s="124">
        <f t="shared" si="177"/>
        <v>2041</v>
      </c>
      <c r="V187" s="124">
        <f t="shared" si="177"/>
        <v>2042</v>
      </c>
      <c r="W187" s="124">
        <f t="shared" si="177"/>
        <v>2043</v>
      </c>
      <c r="X187" s="180">
        <f t="shared" si="177"/>
        <v>2044</v>
      </c>
    </row>
    <row r="188" spans="2:24" x14ac:dyDescent="0.2">
      <c r="B188" s="12"/>
      <c r="C188" s="3" t="s">
        <v>46</v>
      </c>
      <c r="D188" s="132">
        <f>+'1.1 Demanda Histórica'!U11*(D40+1)*'1.2b Proyección CNE'!T312</f>
        <v>98463.910228283872</v>
      </c>
      <c r="E188" s="278">
        <f t="shared" ref="E188:X188" si="178">+D188*(1+E40)</f>
        <v>99410.770787601068</v>
      </c>
      <c r="F188" s="278">
        <f t="shared" si="178"/>
        <v>100540.77774360798</v>
      </c>
      <c r="G188" s="278">
        <f t="shared" si="178"/>
        <v>101620.901418429</v>
      </c>
      <c r="H188" s="278">
        <f t="shared" si="178"/>
        <v>102693.41865682212</v>
      </c>
      <c r="I188" s="278">
        <f t="shared" si="178"/>
        <v>103778.77776198109</v>
      </c>
      <c r="J188" s="279">
        <f t="shared" si="178"/>
        <v>104883.53049411578</v>
      </c>
      <c r="K188" s="279">
        <f t="shared" si="178"/>
        <v>106010.37053089536</v>
      </c>
      <c r="L188" s="279">
        <f t="shared" si="178"/>
        <v>107160.49022424329</v>
      </c>
      <c r="M188" s="279">
        <f t="shared" si="178"/>
        <v>108334.6351281448</v>
      </c>
      <c r="N188" s="279">
        <f t="shared" si="178"/>
        <v>109533.39356467381</v>
      </c>
      <c r="O188" s="279">
        <f t="shared" si="178"/>
        <v>110757.3113891575</v>
      </c>
      <c r="P188" s="279">
        <f t="shared" si="178"/>
        <v>112006.92657577641</v>
      </c>
      <c r="Q188" s="279">
        <f t="shared" si="178"/>
        <v>113282.78191848652</v>
      </c>
      <c r="R188" s="279">
        <f t="shared" si="178"/>
        <v>114585.4300763239</v>
      </c>
      <c r="S188" s="279">
        <f t="shared" si="178"/>
        <v>115915.43204030879</v>
      </c>
      <c r="T188" s="279">
        <f t="shared" si="178"/>
        <v>117273.37029131797</v>
      </c>
      <c r="U188" s="279">
        <f t="shared" si="178"/>
        <v>118659.80059038893</v>
      </c>
      <c r="V188" s="279">
        <f t="shared" si="178"/>
        <v>120075.44211246046</v>
      </c>
      <c r="W188" s="279">
        <f t="shared" si="178"/>
        <v>121520.43625586896</v>
      </c>
      <c r="X188" s="280">
        <f t="shared" si="178"/>
        <v>122997.27576270561</v>
      </c>
    </row>
    <row r="189" spans="2:24" x14ac:dyDescent="0.2">
      <c r="B189" s="12"/>
      <c r="C189" s="3" t="s">
        <v>48</v>
      </c>
      <c r="D189" s="78">
        <f>+'1.1 Demanda Histórica'!U13*(D41+1)*'1.2b Proyección CNE'!T313</f>
        <v>0</v>
      </c>
      <c r="E189" s="79">
        <f t="shared" ref="E189:X189" si="179">+D189*(1+E41)</f>
        <v>0</v>
      </c>
      <c r="F189" s="79">
        <f t="shared" si="179"/>
        <v>0</v>
      </c>
      <c r="G189" s="79">
        <f t="shared" si="179"/>
        <v>0</v>
      </c>
      <c r="H189" s="79">
        <f t="shared" si="179"/>
        <v>0</v>
      </c>
      <c r="I189" s="79">
        <f t="shared" si="179"/>
        <v>0</v>
      </c>
      <c r="J189" s="80">
        <f t="shared" si="179"/>
        <v>0</v>
      </c>
      <c r="K189" s="80">
        <f t="shared" si="179"/>
        <v>0</v>
      </c>
      <c r="L189" s="80">
        <f t="shared" si="179"/>
        <v>0</v>
      </c>
      <c r="M189" s="80">
        <f t="shared" si="179"/>
        <v>0</v>
      </c>
      <c r="N189" s="80">
        <f t="shared" si="179"/>
        <v>0</v>
      </c>
      <c r="O189" s="80">
        <f t="shared" si="179"/>
        <v>0</v>
      </c>
      <c r="P189" s="80">
        <f t="shared" si="179"/>
        <v>0</v>
      </c>
      <c r="Q189" s="80">
        <f t="shared" si="179"/>
        <v>0</v>
      </c>
      <c r="R189" s="80">
        <f t="shared" si="179"/>
        <v>0</v>
      </c>
      <c r="S189" s="80">
        <f t="shared" si="179"/>
        <v>0</v>
      </c>
      <c r="T189" s="80">
        <f t="shared" si="179"/>
        <v>0</v>
      </c>
      <c r="U189" s="80">
        <f t="shared" si="179"/>
        <v>0</v>
      </c>
      <c r="V189" s="80">
        <f t="shared" si="179"/>
        <v>0</v>
      </c>
      <c r="W189" s="80">
        <f t="shared" si="179"/>
        <v>0</v>
      </c>
      <c r="X189" s="181">
        <f t="shared" si="179"/>
        <v>0</v>
      </c>
    </row>
    <row r="190" spans="2:24" x14ac:dyDescent="0.2">
      <c r="B190" s="12"/>
      <c r="C190" s="3" t="s">
        <v>49</v>
      </c>
      <c r="D190" s="78">
        <f>+'1.1 Demanda Histórica'!U14*(D42+1)*'1.2b Proyección CNE'!T314</f>
        <v>262.84455450993227</v>
      </c>
      <c r="E190" s="79">
        <f t="shared" ref="E190:X190" si="180">+D190*(1+E42)</f>
        <v>268.37962790174197</v>
      </c>
      <c r="F190" s="79">
        <f t="shared" si="180"/>
        <v>274.80501359454723</v>
      </c>
      <c r="G190" s="79">
        <f t="shared" si="180"/>
        <v>281.50074802486279</v>
      </c>
      <c r="H190" s="79">
        <f t="shared" si="180"/>
        <v>288.3333356614304</v>
      </c>
      <c r="I190" s="79">
        <f t="shared" si="180"/>
        <v>295.3109707427476</v>
      </c>
      <c r="J190" s="80">
        <f t="shared" si="180"/>
        <v>302.43476861160184</v>
      </c>
      <c r="K190" s="80">
        <f t="shared" si="180"/>
        <v>309.70826169765161</v>
      </c>
      <c r="L190" s="80">
        <f t="shared" si="180"/>
        <v>317.13447379834321</v>
      </c>
      <c r="M190" s="80">
        <f t="shared" si="180"/>
        <v>324.71664257853951</v>
      </c>
      <c r="N190" s="80">
        <f t="shared" si="180"/>
        <v>332.45803532172749</v>
      </c>
      <c r="O190" s="80">
        <f t="shared" si="180"/>
        <v>340.36199767502552</v>
      </c>
      <c r="P190" s="80">
        <f t="shared" si="180"/>
        <v>348.43194330898444</v>
      </c>
      <c r="Q190" s="80">
        <f t="shared" si="180"/>
        <v>356.67135714334768</v>
      </c>
      <c r="R190" s="80">
        <f t="shared" si="180"/>
        <v>365.08380133241513</v>
      </c>
      <c r="S190" s="80">
        <f t="shared" si="180"/>
        <v>373.67289642754474</v>
      </c>
      <c r="T190" s="80">
        <f t="shared" si="180"/>
        <v>382.44240320653421</v>
      </c>
      <c r="U190" s="80">
        <f t="shared" si="180"/>
        <v>391.39591077756631</v>
      </c>
      <c r="V190" s="80">
        <f t="shared" si="180"/>
        <v>400.53806231535731</v>
      </c>
      <c r="W190" s="80">
        <f t="shared" si="180"/>
        <v>409.86977537762635</v>
      </c>
      <c r="X190" s="181">
        <f t="shared" si="180"/>
        <v>419.40712847024497</v>
      </c>
    </row>
    <row r="191" spans="2:24" x14ac:dyDescent="0.2">
      <c r="B191" s="12"/>
      <c r="C191" s="13" t="s">
        <v>50</v>
      </c>
      <c r="D191" s="78">
        <f>+('1.1 Demanda Histórica'!U15+'1.1 Demanda Histórica'!U16)*(D43+1)*'1.2b Proyección CNE'!T315</f>
        <v>233644.61200840623</v>
      </c>
      <c r="E191" s="79">
        <f t="shared" ref="E191:X191" si="181">+D191*(1+E43)</f>
        <v>235184.95580041368</v>
      </c>
      <c r="F191" s="79">
        <f t="shared" si="181"/>
        <v>237733.5915655616</v>
      </c>
      <c r="G191" s="79">
        <f t="shared" si="181"/>
        <v>240404.50922879216</v>
      </c>
      <c r="H191" s="79">
        <f t="shared" si="181"/>
        <v>243129.13817987847</v>
      </c>
      <c r="I191" s="79">
        <f t="shared" si="181"/>
        <v>245911.5632051896</v>
      </c>
      <c r="J191" s="80">
        <f t="shared" si="181"/>
        <v>248752.27129914562</v>
      </c>
      <c r="K191" s="80">
        <f t="shared" si="181"/>
        <v>251652.67206638542</v>
      </c>
      <c r="L191" s="80">
        <f t="shared" si="181"/>
        <v>254613.97158328799</v>
      </c>
      <c r="M191" s="80">
        <f t="shared" si="181"/>
        <v>257637.46086108481</v>
      </c>
      <c r="N191" s="80">
        <f t="shared" si="181"/>
        <v>260724.44278597931</v>
      </c>
      <c r="O191" s="80">
        <f t="shared" si="181"/>
        <v>263876.25147508929</v>
      </c>
      <c r="P191" s="80">
        <f t="shared" si="181"/>
        <v>267094.24817537161</v>
      </c>
      <c r="Q191" s="80">
        <f t="shared" si="181"/>
        <v>270379.8225435536</v>
      </c>
      <c r="R191" s="80">
        <f t="shared" si="181"/>
        <v>273734.39503744902</v>
      </c>
      <c r="S191" s="80">
        <f t="shared" si="181"/>
        <v>277159.40939164022</v>
      </c>
      <c r="T191" s="80">
        <f t="shared" si="181"/>
        <v>280656.36529584904</v>
      </c>
      <c r="U191" s="80">
        <f t="shared" si="181"/>
        <v>284226.69383623451</v>
      </c>
      <c r="V191" s="80">
        <f t="shared" si="181"/>
        <v>287872.24699896417</v>
      </c>
      <c r="W191" s="80">
        <f t="shared" si="181"/>
        <v>291593.38887718477</v>
      </c>
      <c r="X191" s="181">
        <f t="shared" si="181"/>
        <v>295396.53885380697</v>
      </c>
    </row>
    <row r="192" spans="2:24" x14ac:dyDescent="0.2">
      <c r="B192" s="12"/>
      <c r="C192" s="3" t="s">
        <v>52</v>
      </c>
      <c r="D192" s="78">
        <f>+'1.1 Demanda Histórica'!U17*(D44+1)*'1.2b Proyección CNE'!T316</f>
        <v>311.68582392503748</v>
      </c>
      <c r="E192" s="79">
        <f t="shared" ref="E192:X192" si="182">+D192*(1+E44)</f>
        <v>320.60660403968831</v>
      </c>
      <c r="F192" s="79">
        <f t="shared" si="182"/>
        <v>327.21405680869168</v>
      </c>
      <c r="G192" s="79">
        <f t="shared" si="182"/>
        <v>333.8295965976331</v>
      </c>
      <c r="H192" s="79">
        <f t="shared" si="182"/>
        <v>340.44514930836516</v>
      </c>
      <c r="I192" s="79">
        <f t="shared" si="182"/>
        <v>347.06070203974457</v>
      </c>
      <c r="J192" s="80">
        <f t="shared" si="182"/>
        <v>353.67625477115701</v>
      </c>
      <c r="K192" s="80">
        <f t="shared" si="182"/>
        <v>360.29180750256944</v>
      </c>
      <c r="L192" s="80">
        <f t="shared" si="182"/>
        <v>366.90736023398154</v>
      </c>
      <c r="M192" s="80">
        <f t="shared" si="182"/>
        <v>373.52291296539414</v>
      </c>
      <c r="N192" s="80">
        <f t="shared" si="182"/>
        <v>380.13846569680675</v>
      </c>
      <c r="O192" s="80">
        <f t="shared" si="182"/>
        <v>386.75401842821901</v>
      </c>
      <c r="P192" s="80">
        <f t="shared" si="182"/>
        <v>393.36957115963128</v>
      </c>
      <c r="Q192" s="80">
        <f t="shared" si="182"/>
        <v>399.98512389104383</v>
      </c>
      <c r="R192" s="80">
        <f t="shared" si="182"/>
        <v>406.60067662245592</v>
      </c>
      <c r="S192" s="80">
        <f t="shared" si="182"/>
        <v>413.21622935386847</v>
      </c>
      <c r="T192" s="80">
        <f t="shared" si="182"/>
        <v>419.83178208528108</v>
      </c>
      <c r="U192" s="80">
        <f t="shared" si="182"/>
        <v>426.44733481669317</v>
      </c>
      <c r="V192" s="80">
        <f t="shared" si="182"/>
        <v>433.06288754810572</v>
      </c>
      <c r="W192" s="80">
        <f t="shared" si="182"/>
        <v>439.6784402795181</v>
      </c>
      <c r="X192" s="181">
        <f t="shared" si="182"/>
        <v>446.29399301093036</v>
      </c>
    </row>
    <row r="193" spans="2:24" x14ac:dyDescent="0.2">
      <c r="B193" s="12"/>
      <c r="C193" s="3" t="s">
        <v>53</v>
      </c>
      <c r="D193" s="78">
        <f>+'1.1 Demanda Histórica'!U18*(D45+1)*'1.2b Proyección CNE'!T317</f>
        <v>2427.5267127162901</v>
      </c>
      <c r="E193" s="79">
        <f t="shared" ref="E193:X193" si="183">+D193*(1+E45)</f>
        <v>2440.1491687482967</v>
      </c>
      <c r="F193" s="79">
        <f t="shared" si="183"/>
        <v>2463.3525889353559</v>
      </c>
      <c r="G193" s="79">
        <f t="shared" si="183"/>
        <v>2490.068217312361</v>
      </c>
      <c r="H193" s="79">
        <f t="shared" si="183"/>
        <v>2517.3210885330959</v>
      </c>
      <c r="I193" s="79">
        <f t="shared" si="183"/>
        <v>2545.1520600487452</v>
      </c>
      <c r="J193" s="80">
        <f t="shared" si="183"/>
        <v>2573.5660030559429</v>
      </c>
      <c r="K193" s="80">
        <f t="shared" si="183"/>
        <v>2602.5770169866964</v>
      </c>
      <c r="L193" s="80">
        <f t="shared" si="183"/>
        <v>2632.1971655231737</v>
      </c>
      <c r="M193" s="80">
        <f t="shared" si="183"/>
        <v>2662.4393618950207</v>
      </c>
      <c r="N193" s="80">
        <f t="shared" si="183"/>
        <v>2693.3166381118763</v>
      </c>
      <c r="O193" s="80">
        <f t="shared" si="183"/>
        <v>2724.8423385675369</v>
      </c>
      <c r="P193" s="80">
        <f t="shared" si="183"/>
        <v>2757.0300790198366</v>
      </c>
      <c r="Q193" s="80">
        <f t="shared" si="183"/>
        <v>2789.8937593929863</v>
      </c>
      <c r="R193" s="80">
        <f t="shared" si="183"/>
        <v>2823.4475876961574</v>
      </c>
      <c r="S193" s="80">
        <f t="shared" si="183"/>
        <v>2857.7060047636737</v>
      </c>
      <c r="T193" s="80">
        <f t="shared" si="183"/>
        <v>2892.6840111115539</v>
      </c>
      <c r="U193" s="80">
        <f t="shared" si="183"/>
        <v>2928.395921073517</v>
      </c>
      <c r="V193" s="80">
        <f t="shared" si="183"/>
        <v>2964.8602589256184</v>
      </c>
      <c r="W193" s="80">
        <f t="shared" si="183"/>
        <v>3002.0806667105221</v>
      </c>
      <c r="X193" s="181">
        <f t="shared" si="183"/>
        <v>3040.1213528675139</v>
      </c>
    </row>
    <row r="194" spans="2:24" x14ac:dyDescent="0.2">
      <c r="B194" s="12"/>
      <c r="C194" s="3" t="s">
        <v>55</v>
      </c>
      <c r="D194" s="78">
        <f>+('1.1 Demanda Histórica'!U20)*(D46+1)*'1.2b Proyección CNE'!T318</f>
        <v>352968.99473393476</v>
      </c>
      <c r="E194" s="79">
        <f t="shared" ref="E194:X194" si="184">+D194*(1+E46)</f>
        <v>363512.93957781635</v>
      </c>
      <c r="F194" s="79">
        <f t="shared" si="184"/>
        <v>374011.18628595542</v>
      </c>
      <c r="G194" s="79">
        <f t="shared" si="184"/>
        <v>385174.46285703318</v>
      </c>
      <c r="H194" s="79">
        <f t="shared" si="184"/>
        <v>396118.0906662796</v>
      </c>
      <c r="I194" s="79">
        <f t="shared" si="184"/>
        <v>407221.3899323002</v>
      </c>
      <c r="J194" s="80">
        <f t="shared" si="184"/>
        <v>418383.57045128074</v>
      </c>
      <c r="K194" s="80">
        <f t="shared" si="184"/>
        <v>429608.23980860726</v>
      </c>
      <c r="L194" s="80">
        <f t="shared" si="184"/>
        <v>440915.91280972149</v>
      </c>
      <c r="M194" s="80">
        <f t="shared" si="184"/>
        <v>452293.0842603948</v>
      </c>
      <c r="N194" s="80">
        <f t="shared" si="184"/>
        <v>463748.97459283983</v>
      </c>
      <c r="O194" s="80">
        <f t="shared" si="184"/>
        <v>475282.39792999113</v>
      </c>
      <c r="P194" s="80">
        <f t="shared" si="184"/>
        <v>486895.57399985712</v>
      </c>
      <c r="Q194" s="80">
        <f t="shared" si="184"/>
        <v>498590.30365476577</v>
      </c>
      <c r="R194" s="80">
        <f t="shared" si="184"/>
        <v>510368.08320311405</v>
      </c>
      <c r="S194" s="80">
        <f t="shared" si="184"/>
        <v>522230.79175915261</v>
      </c>
      <c r="T194" s="80">
        <f t="shared" si="184"/>
        <v>534180.17350086512</v>
      </c>
      <c r="U194" s="80">
        <f t="shared" si="184"/>
        <v>546217.97270027478</v>
      </c>
      <c r="V194" s="80">
        <f t="shared" si="184"/>
        <v>558346.41866694158</v>
      </c>
      <c r="W194" s="80">
        <f t="shared" si="184"/>
        <v>570565.94790257537</v>
      </c>
      <c r="X194" s="181">
        <f t="shared" si="184"/>
        <v>582884.29788260546</v>
      </c>
    </row>
    <row r="195" spans="2:24" x14ac:dyDescent="0.2">
      <c r="B195" s="12"/>
      <c r="C195" s="3" t="s">
        <v>56</v>
      </c>
      <c r="D195" s="78">
        <v>0</v>
      </c>
      <c r="E195" s="79">
        <f t="shared" ref="E195:X195" si="185">+D195*(1+E47)</f>
        <v>0</v>
      </c>
      <c r="F195" s="79">
        <f t="shared" si="185"/>
        <v>0</v>
      </c>
      <c r="G195" s="79">
        <f t="shared" si="185"/>
        <v>0</v>
      </c>
      <c r="H195" s="79">
        <f t="shared" si="185"/>
        <v>0</v>
      </c>
      <c r="I195" s="79">
        <f t="shared" si="185"/>
        <v>0</v>
      </c>
      <c r="J195" s="80">
        <f t="shared" si="185"/>
        <v>0</v>
      </c>
      <c r="K195" s="80">
        <f t="shared" si="185"/>
        <v>0</v>
      </c>
      <c r="L195" s="80">
        <f t="shared" si="185"/>
        <v>0</v>
      </c>
      <c r="M195" s="80">
        <f t="shared" si="185"/>
        <v>0</v>
      </c>
      <c r="N195" s="80">
        <f t="shared" si="185"/>
        <v>0</v>
      </c>
      <c r="O195" s="80">
        <f t="shared" si="185"/>
        <v>0</v>
      </c>
      <c r="P195" s="80">
        <f t="shared" si="185"/>
        <v>0</v>
      </c>
      <c r="Q195" s="80">
        <f t="shared" si="185"/>
        <v>0</v>
      </c>
      <c r="R195" s="80">
        <f t="shared" si="185"/>
        <v>0</v>
      </c>
      <c r="S195" s="80">
        <f t="shared" si="185"/>
        <v>0</v>
      </c>
      <c r="T195" s="80">
        <f t="shared" si="185"/>
        <v>0</v>
      </c>
      <c r="U195" s="80">
        <f t="shared" si="185"/>
        <v>0</v>
      </c>
      <c r="V195" s="80">
        <f t="shared" si="185"/>
        <v>0</v>
      </c>
      <c r="W195" s="80">
        <f t="shared" si="185"/>
        <v>0</v>
      </c>
      <c r="X195" s="181">
        <f t="shared" si="185"/>
        <v>0</v>
      </c>
    </row>
    <row r="196" spans="2:24" x14ac:dyDescent="0.2">
      <c r="B196" s="12"/>
      <c r="C196" s="3" t="s">
        <v>57</v>
      </c>
      <c r="D196" s="78">
        <f>+'1.1 Demanda Histórica'!U22*(D48+1)*'1.2b Proyección CNE'!T320</f>
        <v>849.42420455027366</v>
      </c>
      <c r="E196" s="79">
        <f t="shared" ref="E196:X196" si="186">+D196*(1+E48)</f>
        <v>889.12847936584546</v>
      </c>
      <c r="F196" s="79">
        <f t="shared" si="186"/>
        <v>927.61909072533604</v>
      </c>
      <c r="G196" s="79">
        <f t="shared" si="186"/>
        <v>966.17272800565479</v>
      </c>
      <c r="H196" s="79">
        <f t="shared" si="186"/>
        <v>1004.7365756401432</v>
      </c>
      <c r="I196" s="79">
        <f t="shared" si="186"/>
        <v>1043.3015367756411</v>
      </c>
      <c r="J196" s="80">
        <f t="shared" si="186"/>
        <v>1081.9177505113482</v>
      </c>
      <c r="K196" s="80">
        <f t="shared" si="186"/>
        <v>1120.6132798877643</v>
      </c>
      <c r="L196" s="80">
        <f t="shared" si="186"/>
        <v>1159.3261057390414</v>
      </c>
      <c r="M196" s="80">
        <f t="shared" si="186"/>
        <v>1198.0389315903183</v>
      </c>
      <c r="N196" s="80">
        <f t="shared" si="186"/>
        <v>1236.7517574415936</v>
      </c>
      <c r="O196" s="80">
        <f t="shared" si="186"/>
        <v>1275.4645832928679</v>
      </c>
      <c r="P196" s="80">
        <f t="shared" si="186"/>
        <v>1314.1774091441446</v>
      </c>
      <c r="Q196" s="80">
        <f t="shared" si="186"/>
        <v>1352.8902349954221</v>
      </c>
      <c r="R196" s="80">
        <f t="shared" si="186"/>
        <v>1391.6030608466999</v>
      </c>
      <c r="S196" s="80">
        <f t="shared" si="186"/>
        <v>1430.3158866979763</v>
      </c>
      <c r="T196" s="80">
        <f t="shared" si="186"/>
        <v>1469.0287125492505</v>
      </c>
      <c r="U196" s="80">
        <f t="shared" si="186"/>
        <v>1507.7415384005262</v>
      </c>
      <c r="V196" s="80">
        <f t="shared" si="186"/>
        <v>1546.4543642518022</v>
      </c>
      <c r="W196" s="80">
        <f t="shared" si="186"/>
        <v>1585.1671901030797</v>
      </c>
      <c r="X196" s="181">
        <f t="shared" si="186"/>
        <v>1623.8800159543571</v>
      </c>
    </row>
    <row r="197" spans="2:24" x14ac:dyDescent="0.2">
      <c r="B197" s="12"/>
      <c r="C197" s="3" t="s">
        <v>58</v>
      </c>
      <c r="D197" s="78">
        <f>+'1.1 Demanda Histórica'!U23*(D49+1)*'1.2b Proyección CNE'!T321</f>
        <v>6895.9991257053398</v>
      </c>
      <c r="E197" s="79">
        <f t="shared" ref="E197:X197" si="187">+D197*(1+E49)</f>
        <v>7120.214734870563</v>
      </c>
      <c r="F197" s="79">
        <f t="shared" si="187"/>
        <v>7356.6183219821323</v>
      </c>
      <c r="G197" s="79">
        <f t="shared" si="187"/>
        <v>7595.6231819513678</v>
      </c>
      <c r="H197" s="79">
        <f t="shared" si="187"/>
        <v>7836.1666634331341</v>
      </c>
      <c r="I197" s="79">
        <f t="shared" si="187"/>
        <v>8078.3651525296773</v>
      </c>
      <c r="J197" s="80">
        <f t="shared" si="187"/>
        <v>8322.2325885085156</v>
      </c>
      <c r="K197" s="80">
        <f t="shared" si="187"/>
        <v>8567.8093355467736</v>
      </c>
      <c r="L197" s="80">
        <f t="shared" si="187"/>
        <v>8815.1299298847807</v>
      </c>
      <c r="M197" s="80">
        <f t="shared" si="187"/>
        <v>9064.2313398715432</v>
      </c>
      <c r="N197" s="80">
        <f t="shared" si="187"/>
        <v>9315.1508739025649</v>
      </c>
      <c r="O197" s="80">
        <f t="shared" si="187"/>
        <v>9567.926734675355</v>
      </c>
      <c r="P197" s="80">
        <f t="shared" si="187"/>
        <v>9822.597901755882</v>
      </c>
      <c r="Q197" s="80">
        <f t="shared" si="187"/>
        <v>10079.204168229431</v>
      </c>
      <c r="R197" s="80">
        <f t="shared" si="187"/>
        <v>10337.786209175305</v>
      </c>
      <c r="S197" s="80">
        <f t="shared" si="187"/>
        <v>10598.385366211161</v>
      </c>
      <c r="T197" s="80">
        <f t="shared" si="187"/>
        <v>10861.044583226721</v>
      </c>
      <c r="U197" s="80">
        <f t="shared" si="187"/>
        <v>11125.804839690189</v>
      </c>
      <c r="V197" s="80">
        <f t="shared" si="187"/>
        <v>11392.719167408479</v>
      </c>
      <c r="W197" s="80">
        <f t="shared" si="187"/>
        <v>11661.79799292148</v>
      </c>
      <c r="X197" s="181">
        <f t="shared" si="187"/>
        <v>11933.225133914779</v>
      </c>
    </row>
    <row r="198" spans="2:24" x14ac:dyDescent="0.2">
      <c r="B198" s="12"/>
      <c r="C198" s="3" t="s">
        <v>59</v>
      </c>
      <c r="D198" s="78">
        <f>+'1.1 Demanda Histórica'!U24*(D50+1)*'1.2b Proyección CNE'!T322</f>
        <v>42684.871798685621</v>
      </c>
      <c r="E198" s="79">
        <f t="shared" ref="E198:X198" si="188">+D198*(1+E50)</f>
        <v>44944.868918212524</v>
      </c>
      <c r="F198" s="79">
        <f t="shared" si="188"/>
        <v>47221.229479935857</v>
      </c>
      <c r="G198" s="79">
        <f t="shared" si="188"/>
        <v>49503.310625329112</v>
      </c>
      <c r="H198" s="79">
        <f t="shared" si="188"/>
        <v>51790.21918627961</v>
      </c>
      <c r="I198" s="79">
        <f t="shared" si="188"/>
        <v>54084.019608291375</v>
      </c>
      <c r="J198" s="80">
        <f t="shared" si="188"/>
        <v>56385.364498415649</v>
      </c>
      <c r="K198" s="80">
        <f t="shared" si="188"/>
        <v>58694.673163912397</v>
      </c>
      <c r="L198" s="80">
        <f t="shared" si="188"/>
        <v>61012.19794465731</v>
      </c>
      <c r="M198" s="80">
        <f t="shared" si="188"/>
        <v>63338.148593329643</v>
      </c>
      <c r="N198" s="80">
        <f t="shared" si="188"/>
        <v>65672.715449009062</v>
      </c>
      <c r="O198" s="80">
        <f t="shared" si="188"/>
        <v>68016.084924492869</v>
      </c>
      <c r="P198" s="80">
        <f t="shared" si="188"/>
        <v>70368.443944429426</v>
      </c>
      <c r="Q198" s="80">
        <f t="shared" si="188"/>
        <v>72729.982059755261</v>
      </c>
      <c r="R198" s="80">
        <f t="shared" si="188"/>
        <v>75100.892526412092</v>
      </c>
      <c r="S198" s="80">
        <f t="shared" si="188"/>
        <v>77481.371576158417</v>
      </c>
      <c r="T198" s="80">
        <f t="shared" si="188"/>
        <v>79871.622969219432</v>
      </c>
      <c r="U198" s="80">
        <f t="shared" si="188"/>
        <v>82271.84111905015</v>
      </c>
      <c r="V198" s="80">
        <f t="shared" si="188"/>
        <v>84682.277601261449</v>
      </c>
      <c r="W198" s="80">
        <f t="shared" si="188"/>
        <v>87102.981879256913</v>
      </c>
      <c r="X198" s="181">
        <f t="shared" si="188"/>
        <v>89534.825935923494</v>
      </c>
    </row>
    <row r="199" spans="2:24" x14ac:dyDescent="0.2">
      <c r="B199" s="12"/>
      <c r="C199" s="3" t="s">
        <v>60</v>
      </c>
      <c r="D199" s="78">
        <f>+'1.1 Demanda Histórica'!U25*(D51+1)*'1.2b Proyección CNE'!T323</f>
        <v>3928.7482683142944</v>
      </c>
      <c r="E199" s="79">
        <f t="shared" ref="E199:X199" si="189">+D199*(1+E51)</f>
        <v>4002.4926311542372</v>
      </c>
      <c r="F199" s="79">
        <f t="shared" si="189"/>
        <v>4076.234101942357</v>
      </c>
      <c r="G199" s="79">
        <f t="shared" si="189"/>
        <v>4150.0218076398432</v>
      </c>
      <c r="H199" s="79">
        <f t="shared" si="189"/>
        <v>4185.8044178377522</v>
      </c>
      <c r="I199" s="79">
        <f t="shared" si="189"/>
        <v>4319.3276264372544</v>
      </c>
      <c r="J199" s="80">
        <f t="shared" si="189"/>
        <v>4374.575133478621</v>
      </c>
      <c r="K199" s="80">
        <f t="shared" si="189"/>
        <v>4462.3720167142737</v>
      </c>
      <c r="L199" s="80">
        <f t="shared" si="189"/>
        <v>4518.775396489812</v>
      </c>
      <c r="M199" s="80">
        <f t="shared" si="189"/>
        <v>4592.470632368565</v>
      </c>
      <c r="N199" s="80">
        <f t="shared" si="189"/>
        <v>4666.2121031566867</v>
      </c>
      <c r="O199" s="80">
        <f t="shared" si="189"/>
        <v>4739.9998088541743</v>
      </c>
      <c r="P199" s="80">
        <f t="shared" si="189"/>
        <v>4818.272300760249</v>
      </c>
      <c r="Q199" s="80">
        <f t="shared" si="189"/>
        <v>4895.3426850227852</v>
      </c>
      <c r="R199" s="80">
        <f t="shared" si="189"/>
        <v>5004.1578950283238</v>
      </c>
      <c r="S199" s="80">
        <f t="shared" si="189"/>
        <v>5115.439133538498</v>
      </c>
      <c r="T199" s="80">
        <f t="shared" si="189"/>
        <v>5227.2797645563396</v>
      </c>
      <c r="U199" s="80">
        <f t="shared" si="189"/>
        <v>5341.5253418625871</v>
      </c>
      <c r="V199" s="80">
        <f t="shared" si="189"/>
        <v>5378.09115498353</v>
      </c>
      <c r="W199" s="80">
        <f t="shared" si="189"/>
        <v>5422.929601342591</v>
      </c>
      <c r="X199" s="181">
        <f t="shared" si="189"/>
        <v>5468.1549365618757</v>
      </c>
    </row>
    <row r="200" spans="2:24" x14ac:dyDescent="0.2">
      <c r="B200" s="12"/>
      <c r="C200" s="3" t="s">
        <v>61</v>
      </c>
      <c r="D200" s="78">
        <f>+'1.1 Demanda Histórica'!U26*(D52+1)*'1.2b Proyección CNE'!T324</f>
        <v>2939.432098969548</v>
      </c>
      <c r="E200" s="79">
        <f t="shared" ref="E200:X200" si="190">+D200*(1+E52)</f>
        <v>2990.926974134009</v>
      </c>
      <c r="F200" s="79">
        <f t="shared" si="190"/>
        <v>2991.55258744097</v>
      </c>
      <c r="G200" s="79">
        <f t="shared" si="190"/>
        <v>2991.5601880421682</v>
      </c>
      <c r="H200" s="79">
        <f t="shared" si="190"/>
        <v>2991.5602803821771</v>
      </c>
      <c r="I200" s="79">
        <f t="shared" si="190"/>
        <v>2991.5602815040197</v>
      </c>
      <c r="J200" s="80">
        <f t="shared" si="190"/>
        <v>2991.5602815176485</v>
      </c>
      <c r="K200" s="80">
        <f t="shared" si="190"/>
        <v>2991.5602815178154</v>
      </c>
      <c r="L200" s="80">
        <f t="shared" si="190"/>
        <v>2991.5602815178154</v>
      </c>
      <c r="M200" s="80">
        <f t="shared" si="190"/>
        <v>2991.5602815178154</v>
      </c>
      <c r="N200" s="80">
        <f t="shared" si="190"/>
        <v>2991.5602815178154</v>
      </c>
      <c r="O200" s="80">
        <f t="shared" si="190"/>
        <v>2991.5602815178154</v>
      </c>
      <c r="P200" s="80">
        <f t="shared" si="190"/>
        <v>2991.5602815178154</v>
      </c>
      <c r="Q200" s="80">
        <f t="shared" si="190"/>
        <v>2991.5602815178154</v>
      </c>
      <c r="R200" s="80">
        <f t="shared" si="190"/>
        <v>2991.5602815178154</v>
      </c>
      <c r="S200" s="80">
        <f t="shared" si="190"/>
        <v>2991.5602815178154</v>
      </c>
      <c r="T200" s="80">
        <f t="shared" si="190"/>
        <v>2991.5602815178154</v>
      </c>
      <c r="U200" s="80">
        <f t="shared" si="190"/>
        <v>2991.5602815178154</v>
      </c>
      <c r="V200" s="80">
        <f t="shared" si="190"/>
        <v>2991.5602815178154</v>
      </c>
      <c r="W200" s="80">
        <f t="shared" si="190"/>
        <v>2991.5602815178154</v>
      </c>
      <c r="X200" s="181">
        <f t="shared" si="190"/>
        <v>2991.5602815178154</v>
      </c>
    </row>
    <row r="201" spans="2:24" x14ac:dyDescent="0.2">
      <c r="B201" s="12"/>
      <c r="C201" s="3" t="s">
        <v>62</v>
      </c>
      <c r="D201" s="78">
        <f>+'1.1 Demanda Histórica'!U27*(D53+1)*'1.2b Proyección CNE'!T325</f>
        <v>2426.0536340272774</v>
      </c>
      <c r="E201" s="79">
        <f t="shared" ref="E201:X201" si="191">+D201*(1+E53)</f>
        <v>2450.7817167552657</v>
      </c>
      <c r="F201" s="79">
        <f t="shared" si="191"/>
        <v>2507.223048920323</v>
      </c>
      <c r="G201" s="79">
        <f t="shared" si="191"/>
        <v>2555.8822732177223</v>
      </c>
      <c r="H201" s="79">
        <f t="shared" si="191"/>
        <v>2607.6158650839061</v>
      </c>
      <c r="I201" s="79">
        <f t="shared" si="191"/>
        <v>2658.1349101013238</v>
      </c>
      <c r="J201" s="80">
        <f t="shared" si="191"/>
        <v>2709.133768939028</v>
      </c>
      <c r="K201" s="80">
        <f t="shared" si="191"/>
        <v>2759.9430745270015</v>
      </c>
      <c r="L201" s="80">
        <f t="shared" si="191"/>
        <v>2810.8272642324478</v>
      </c>
      <c r="M201" s="80">
        <f t="shared" si="191"/>
        <v>2861.6818705302885</v>
      </c>
      <c r="N201" s="80">
        <f t="shared" si="191"/>
        <v>2912.5481639259447</v>
      </c>
      <c r="O201" s="80">
        <f t="shared" si="191"/>
        <v>2963.4098402654035</v>
      </c>
      <c r="P201" s="80">
        <f t="shared" si="191"/>
        <v>3014.2733405998556</v>
      </c>
      <c r="Q201" s="80">
        <f t="shared" si="191"/>
        <v>3065.1361203544457</v>
      </c>
      <c r="R201" s="80">
        <f t="shared" si="191"/>
        <v>3115.9991847783094</v>
      </c>
      <c r="S201" s="80">
        <f t="shared" si="191"/>
        <v>3166.8621367419223</v>
      </c>
      <c r="T201" s="80">
        <f t="shared" si="191"/>
        <v>3217.725133133607</v>
      </c>
      <c r="U201" s="80">
        <f t="shared" si="191"/>
        <v>3268.5881119737255</v>
      </c>
      <c r="V201" s="80">
        <f t="shared" si="191"/>
        <v>3319.4510977476962</v>
      </c>
      <c r="W201" s="80">
        <f t="shared" si="191"/>
        <v>3370.3140807824079</v>
      </c>
      <c r="X201" s="181">
        <f t="shared" si="191"/>
        <v>3421.1770648992738</v>
      </c>
    </row>
    <row r="202" spans="2:24" x14ac:dyDescent="0.2">
      <c r="B202" s="12"/>
      <c r="C202" s="3" t="s">
        <v>63</v>
      </c>
      <c r="D202" s="78">
        <f>+'1.1 Demanda Histórica'!U28*(D54+1)*'1.2b Proyección CNE'!T326</f>
        <v>3891.0471379758746</v>
      </c>
      <c r="E202" s="79">
        <f t="shared" ref="E202:X202" si="192">+D202*(1+E54)</f>
        <v>3999.8294144025067</v>
      </c>
      <c r="F202" s="79">
        <f t="shared" si="192"/>
        <v>4094.1316595221383</v>
      </c>
      <c r="G202" s="79">
        <f t="shared" si="192"/>
        <v>4183.4096161125208</v>
      </c>
      <c r="H202" s="79">
        <f t="shared" si="192"/>
        <v>4271.7681059211163</v>
      </c>
      <c r="I202" s="79">
        <f t="shared" si="192"/>
        <v>4361.0909413889958</v>
      </c>
      <c r="J202" s="80">
        <f t="shared" si="192"/>
        <v>4451.9804287011048</v>
      </c>
      <c r="K202" s="80">
        <f t="shared" si="192"/>
        <v>4544.6779395799313</v>
      </c>
      <c r="L202" s="80">
        <f t="shared" si="192"/>
        <v>4639.2877028629928</v>
      </c>
      <c r="M202" s="80">
        <f t="shared" si="192"/>
        <v>4735.8729436978738</v>
      </c>
      <c r="N202" s="80">
        <f t="shared" si="192"/>
        <v>4834.4826376043802</v>
      </c>
      <c r="O202" s="80">
        <f t="shared" si="192"/>
        <v>4935.1618624124649</v>
      </c>
      <c r="P202" s="80">
        <f t="shared" si="192"/>
        <v>5037.9549244466334</v>
      </c>
      <c r="Q202" s="80">
        <f t="shared" si="192"/>
        <v>5142.9064893639852</v>
      </c>
      <c r="R202" s="80">
        <f t="shared" si="192"/>
        <v>5250.0620232694082</v>
      </c>
      <c r="S202" s="80">
        <f t="shared" si="192"/>
        <v>5359.467674427452</v>
      </c>
      <c r="T202" s="80">
        <f t="shared" si="192"/>
        <v>5471.1713579077277</v>
      </c>
      <c r="U202" s="80">
        <f t="shared" si="192"/>
        <v>5585.2187906363397</v>
      </c>
      <c r="V202" s="80">
        <f t="shared" si="192"/>
        <v>5701.6691315448443</v>
      </c>
      <c r="W202" s="80">
        <f t="shared" si="192"/>
        <v>5820.5340130136528</v>
      </c>
      <c r="X202" s="181">
        <f t="shared" si="192"/>
        <v>5942.0184836075741</v>
      </c>
    </row>
    <row r="203" spans="2:24" x14ac:dyDescent="0.2">
      <c r="B203" s="12"/>
      <c r="C203" s="3" t="s">
        <v>64</v>
      </c>
      <c r="D203" s="78">
        <f>+'1.1 Demanda Histórica'!U29*(D55+1)*'1.2b Proyección CNE'!T327</f>
        <v>11648.754744782715</v>
      </c>
      <c r="E203" s="79">
        <f t="shared" ref="E203:X203" si="193">+D203*(1+E55)</f>
        <v>12039.60749863839</v>
      </c>
      <c r="F203" s="79">
        <f t="shared" si="193"/>
        <v>12350.972898008769</v>
      </c>
      <c r="G203" s="79">
        <f t="shared" si="193"/>
        <v>12673.057833164074</v>
      </c>
      <c r="H203" s="79">
        <f t="shared" si="193"/>
        <v>13001.619794509788</v>
      </c>
      <c r="I203" s="79">
        <f t="shared" si="193"/>
        <v>13337.151361561009</v>
      </c>
      <c r="J203" s="79">
        <f t="shared" si="193"/>
        <v>13679.711261704941</v>
      </c>
      <c r="K203" s="79">
        <f t="shared" si="193"/>
        <v>14029.469478390169</v>
      </c>
      <c r="L203" s="79">
        <f t="shared" si="193"/>
        <v>14386.571451964664</v>
      </c>
      <c r="M203" s="79">
        <f t="shared" si="193"/>
        <v>14751.172864962833</v>
      </c>
      <c r="N203" s="79">
        <f t="shared" si="193"/>
        <v>15123.43083193641</v>
      </c>
      <c r="O203" s="79">
        <f t="shared" si="193"/>
        <v>15503.506233556036</v>
      </c>
      <c r="P203" s="79">
        <f t="shared" si="193"/>
        <v>15891.563222070639</v>
      </c>
      <c r="Q203" s="79">
        <f t="shared" si="193"/>
        <v>16287.769375652924</v>
      </c>
      <c r="R203" s="79">
        <f t="shared" si="193"/>
        <v>16692.29598676314</v>
      </c>
      <c r="S203" s="79">
        <f t="shared" si="193"/>
        <v>17105.317154813114</v>
      </c>
      <c r="T203" s="79">
        <f t="shared" si="193"/>
        <v>17527.013726764726</v>
      </c>
      <c r="U203" s="79">
        <f t="shared" si="193"/>
        <v>17957.558276932228</v>
      </c>
      <c r="V203" s="79">
        <f t="shared" si="193"/>
        <v>18397.174134902565</v>
      </c>
      <c r="W203" s="79">
        <f t="shared" si="193"/>
        <v>18845.905209322038</v>
      </c>
      <c r="X203" s="96">
        <f t="shared" si="193"/>
        <v>19304.525600305547</v>
      </c>
    </row>
    <row r="204" spans="2:24" x14ac:dyDescent="0.2">
      <c r="B204" s="12"/>
      <c r="C204" s="3" t="s">
        <v>65</v>
      </c>
      <c r="D204" s="78">
        <f>+'1.1 Demanda Histórica'!U30*(D56+1)*'1.2b Proyección CNE'!T328</f>
        <v>5529.1531629886886</v>
      </c>
      <c r="E204" s="79">
        <f t="shared" ref="E204:X204" si="194">+D204*(1+E56)</f>
        <v>5937.046253073876</v>
      </c>
      <c r="F204" s="79">
        <f t="shared" si="194"/>
        <v>6327.1084781396166</v>
      </c>
      <c r="G204" s="79">
        <f t="shared" si="194"/>
        <v>6714.2693289942717</v>
      </c>
      <c r="H204" s="79">
        <f t="shared" si="194"/>
        <v>7226.7598201149322</v>
      </c>
      <c r="I204" s="79">
        <f t="shared" si="194"/>
        <v>7733.9911162570261</v>
      </c>
      <c r="J204" s="80">
        <f t="shared" si="194"/>
        <v>8156.796561133011</v>
      </c>
      <c r="K204" s="80">
        <f t="shared" si="194"/>
        <v>8580.0143062249099</v>
      </c>
      <c r="L204" s="80">
        <f t="shared" si="194"/>
        <v>9003.6558192978009</v>
      </c>
      <c r="M204" s="80">
        <f t="shared" si="194"/>
        <v>9302.1398830461658</v>
      </c>
      <c r="N204" s="80">
        <f t="shared" si="194"/>
        <v>9601.0664456621798</v>
      </c>
      <c r="O204" s="80">
        <f t="shared" si="194"/>
        <v>9900.4448234621777</v>
      </c>
      <c r="P204" s="80">
        <f t="shared" si="194"/>
        <v>10200.284507095144</v>
      </c>
      <c r="Q204" s="80">
        <f t="shared" si="194"/>
        <v>10500.595182553358</v>
      </c>
      <c r="R204" s="80">
        <f t="shared" si="194"/>
        <v>10801.386750020738</v>
      </c>
      <c r="S204" s="80">
        <f t="shared" si="194"/>
        <v>11102.669271826033</v>
      </c>
      <c r="T204" s="80">
        <f t="shared" si="194"/>
        <v>11404.453200266062</v>
      </c>
      <c r="U204" s="80">
        <f t="shared" si="194"/>
        <v>11706.748509506051</v>
      </c>
      <c r="V204" s="80">
        <f t="shared" si="194"/>
        <v>12009.568107179884</v>
      </c>
      <c r="W204" s="80">
        <f t="shared" si="194"/>
        <v>12312.914531046872</v>
      </c>
      <c r="X204" s="181">
        <f t="shared" si="194"/>
        <v>12616.83252126421</v>
      </c>
    </row>
    <row r="205" spans="2:24" x14ac:dyDescent="0.2">
      <c r="B205" s="12"/>
      <c r="C205" s="3" t="s">
        <v>66</v>
      </c>
      <c r="D205" s="78">
        <f>+'1.1 Demanda Histórica'!U31*(D57+1)*'1.2b Proyección CNE'!T329</f>
        <v>1515.9431069517709</v>
      </c>
      <c r="E205" s="79">
        <f t="shared" ref="E205:X205" si="195">+D205*(1+E57)</f>
        <v>1592.3809943590511</v>
      </c>
      <c r="F205" s="79">
        <f t="shared" si="195"/>
        <v>1678.2023742916294</v>
      </c>
      <c r="G205" s="79">
        <f t="shared" si="195"/>
        <v>1765.6542172696102</v>
      </c>
      <c r="H205" s="79">
        <f t="shared" si="195"/>
        <v>1854.3506377650997</v>
      </c>
      <c r="I205" s="79">
        <f t="shared" si="195"/>
        <v>1944.2857447620149</v>
      </c>
      <c r="J205" s="80">
        <f t="shared" si="195"/>
        <v>2035.4470368655761</v>
      </c>
      <c r="K205" s="80">
        <f t="shared" si="195"/>
        <v>2127.8309149780216</v>
      </c>
      <c r="L205" s="80">
        <f t="shared" si="195"/>
        <v>2221.4338613842233</v>
      </c>
      <c r="M205" s="80">
        <f t="shared" si="195"/>
        <v>2316.2540484928463</v>
      </c>
      <c r="N205" s="80">
        <f t="shared" si="195"/>
        <v>2412.2907606074059</v>
      </c>
      <c r="O205" s="80">
        <f t="shared" si="195"/>
        <v>2509.5444483049632</v>
      </c>
      <c r="P205" s="80">
        <f t="shared" si="195"/>
        <v>2608.0166381717709</v>
      </c>
      <c r="Q205" s="80">
        <f t="shared" si="195"/>
        <v>2707.7098859241678</v>
      </c>
      <c r="R205" s="80">
        <f t="shared" si="195"/>
        <v>2808.6277439030455</v>
      </c>
      <c r="S205" s="80">
        <f t="shared" si="195"/>
        <v>2910.7746651487128</v>
      </c>
      <c r="T205" s="80">
        <f t="shared" si="195"/>
        <v>3014.156194000414</v>
      </c>
      <c r="U205" s="80">
        <f t="shared" si="195"/>
        <v>3118.7780516621533</v>
      </c>
      <c r="V205" s="80">
        <f t="shared" si="195"/>
        <v>3224.6495884095652</v>
      </c>
      <c r="W205" s="80">
        <f t="shared" si="195"/>
        <v>3331.7700823036093</v>
      </c>
      <c r="X205" s="181">
        <f t="shared" si="195"/>
        <v>3440.1831213329178</v>
      </c>
    </row>
    <row r="206" spans="2:24" x14ac:dyDescent="0.2">
      <c r="B206" s="12"/>
      <c r="C206" s="3" t="s">
        <v>67</v>
      </c>
      <c r="D206" s="78">
        <f>+'1.1 Demanda Histórica'!U32*(D58+1)*'1.2b Proyección CNE'!T330</f>
        <v>516.75517335223162</v>
      </c>
      <c r="E206" s="79">
        <f t="shared" ref="E206:X206" si="196">+D206*(1+E58)</f>
        <v>535.28482626676362</v>
      </c>
      <c r="F206" s="79">
        <f t="shared" si="196"/>
        <v>552.18344170092234</v>
      </c>
      <c r="G206" s="79">
        <f t="shared" si="196"/>
        <v>571.6812886509399</v>
      </c>
      <c r="H206" s="79">
        <f t="shared" si="196"/>
        <v>591.93144537880391</v>
      </c>
      <c r="I206" s="79">
        <f t="shared" si="196"/>
        <v>612.66595023189291</v>
      </c>
      <c r="J206" s="80">
        <f t="shared" si="196"/>
        <v>633.91824419598413</v>
      </c>
      <c r="K206" s="80">
        <f t="shared" si="196"/>
        <v>655.69462214134319</v>
      </c>
      <c r="L206" s="80">
        <f t="shared" si="196"/>
        <v>678.00848999716618</v>
      </c>
      <c r="M206" s="80">
        <f t="shared" si="196"/>
        <v>700.87179730579214</v>
      </c>
      <c r="N206" s="80">
        <f t="shared" si="196"/>
        <v>724.29724230619195</v>
      </c>
      <c r="O206" s="80">
        <f t="shared" si="196"/>
        <v>748.29771394056752</v>
      </c>
      <c r="P206" s="80">
        <f t="shared" si="196"/>
        <v>772.88644291015407</v>
      </c>
      <c r="Q206" s="80">
        <f t="shared" si="196"/>
        <v>798.0769722625115</v>
      </c>
      <c r="R206" s="80">
        <f t="shared" si="196"/>
        <v>823.88316960980649</v>
      </c>
      <c r="S206" s="80">
        <f t="shared" si="196"/>
        <v>850.31924828039234</v>
      </c>
      <c r="T206" s="80">
        <f t="shared" si="196"/>
        <v>877.39971061105507</v>
      </c>
      <c r="U206" s="80">
        <f t="shared" si="196"/>
        <v>905.13960840091306</v>
      </c>
      <c r="V206" s="80">
        <f t="shared" si="196"/>
        <v>933.55355927290691</v>
      </c>
      <c r="W206" s="80">
        <f t="shared" si="196"/>
        <v>962.65963832668785</v>
      </c>
      <c r="X206" s="181">
        <f t="shared" si="196"/>
        <v>992.46416629093892</v>
      </c>
    </row>
    <row r="207" spans="2:24" x14ac:dyDescent="0.2">
      <c r="B207" s="12"/>
      <c r="C207" s="3" t="s">
        <v>68</v>
      </c>
      <c r="D207" s="78">
        <f>+'1.1 Demanda Histórica'!U33*(D59+1)*'1.2b Proyección CNE'!T331</f>
        <v>272.18201767109213</v>
      </c>
      <c r="E207" s="79">
        <f t="shared" ref="E207:X207" si="197">+D207*(1+E59)</f>
        <v>290.07903527122818</v>
      </c>
      <c r="F207" s="79">
        <f t="shared" si="197"/>
        <v>307.41604744681968</v>
      </c>
      <c r="G207" s="79">
        <f t="shared" si="197"/>
        <v>324.54615635167971</v>
      </c>
      <c r="H207" s="79">
        <f t="shared" si="197"/>
        <v>341.55124884442108</v>
      </c>
      <c r="I207" s="79">
        <f t="shared" si="197"/>
        <v>358.42181739460489</v>
      </c>
      <c r="J207" s="80">
        <f t="shared" si="197"/>
        <v>375.15672847474059</v>
      </c>
      <c r="K207" s="80">
        <f t="shared" si="197"/>
        <v>391.75270114690431</v>
      </c>
      <c r="L207" s="80">
        <f t="shared" si="197"/>
        <v>408.20692819217379</v>
      </c>
      <c r="M207" s="80">
        <f t="shared" si="197"/>
        <v>424.5164047019224</v>
      </c>
      <c r="N207" s="80">
        <f t="shared" si="197"/>
        <v>440.67809812741928</v>
      </c>
      <c r="O207" s="80">
        <f t="shared" si="197"/>
        <v>456.68890322813712</v>
      </c>
      <c r="P207" s="80">
        <f t="shared" si="197"/>
        <v>472.5456516171335</v>
      </c>
      <c r="Q207" s="80">
        <f t="shared" si="197"/>
        <v>488.24510878195252</v>
      </c>
      <c r="R207" s="80">
        <f t="shared" si="197"/>
        <v>503.78396851876164</v>
      </c>
      <c r="S207" s="80">
        <f t="shared" si="197"/>
        <v>519.15887044531644</v>
      </c>
      <c r="T207" s="80">
        <f t="shared" si="197"/>
        <v>534.36632394143669</v>
      </c>
      <c r="U207" s="80">
        <f t="shared" si="197"/>
        <v>549.40299806156952</v>
      </c>
      <c r="V207" s="80">
        <f t="shared" si="197"/>
        <v>564.26458220655036</v>
      </c>
      <c r="W207" s="80">
        <f t="shared" si="197"/>
        <v>578.95022887302491</v>
      </c>
      <c r="X207" s="181">
        <f t="shared" si="197"/>
        <v>593.4449967567391</v>
      </c>
    </row>
    <row r="208" spans="2:24" x14ac:dyDescent="0.2">
      <c r="B208" s="12"/>
      <c r="C208" s="3" t="s">
        <v>69</v>
      </c>
      <c r="D208" s="78">
        <f>+'1.1 Demanda Histórica'!U34*(D60+1)*'1.2b Proyección CNE'!T332</f>
        <v>2286.8019642010054</v>
      </c>
      <c r="E208" s="79">
        <f t="shared" ref="E208:X208" si="198">+D208*(1+E60)</f>
        <v>2422.0633022418665</v>
      </c>
      <c r="F208" s="79">
        <f t="shared" si="198"/>
        <v>2552.7240363180922</v>
      </c>
      <c r="G208" s="79">
        <f t="shared" si="198"/>
        <v>2682.3302261138806</v>
      </c>
      <c r="H208" s="79">
        <f t="shared" si="198"/>
        <v>2811.5681327803381</v>
      </c>
      <c r="I208" s="79">
        <f t="shared" si="198"/>
        <v>2940.4097482903335</v>
      </c>
      <c r="J208" s="80">
        <f t="shared" si="198"/>
        <v>3068.8517334098901</v>
      </c>
      <c r="K208" s="80">
        <f t="shared" si="198"/>
        <v>3196.8844228953403</v>
      </c>
      <c r="L208" s="80">
        <f t="shared" si="198"/>
        <v>3324.4995470215158</v>
      </c>
      <c r="M208" s="80">
        <f t="shared" si="198"/>
        <v>3451.688253693454</v>
      </c>
      <c r="N208" s="80">
        <f t="shared" si="198"/>
        <v>3578.4416093918044</v>
      </c>
      <c r="O208" s="80">
        <f t="shared" si="198"/>
        <v>3704.7504664560388</v>
      </c>
      <c r="P208" s="80">
        <f t="shared" si="198"/>
        <v>3830.6054912039758</v>
      </c>
      <c r="Q208" s="80">
        <f t="shared" si="198"/>
        <v>3955.9971551557123</v>
      </c>
      <c r="R208" s="80">
        <f t="shared" si="198"/>
        <v>4080.9157186373077</v>
      </c>
      <c r="S208" s="80">
        <f t="shared" si="198"/>
        <v>4205.3512823717847</v>
      </c>
      <c r="T208" s="80">
        <f t="shared" si="198"/>
        <v>4329.2935634170854</v>
      </c>
      <c r="U208" s="80">
        <f t="shared" si="198"/>
        <v>4452.7327492131462</v>
      </c>
      <c r="V208" s="80">
        <f t="shared" si="198"/>
        <v>4575.6561412596484</v>
      </c>
      <c r="W208" s="80">
        <f t="shared" si="198"/>
        <v>4698.0612429148905</v>
      </c>
      <c r="X208" s="181">
        <f t="shared" si="198"/>
        <v>4819.9040389156426</v>
      </c>
    </row>
    <row r="209" spans="2:24" x14ac:dyDescent="0.2">
      <c r="B209" s="12"/>
      <c r="C209" s="3" t="s">
        <v>70</v>
      </c>
      <c r="D209" s="78">
        <f>+'1.1 Demanda Histórica'!U35*(D61+1)*'1.2b Proyección CNE'!T333</f>
        <v>0</v>
      </c>
      <c r="E209" s="79">
        <f t="shared" ref="E209:X209" si="199">+D209*(1+E61)</f>
        <v>0</v>
      </c>
      <c r="F209" s="79">
        <f t="shared" si="199"/>
        <v>0</v>
      </c>
      <c r="G209" s="79">
        <f t="shared" si="199"/>
        <v>0</v>
      </c>
      <c r="H209" s="79">
        <f t="shared" si="199"/>
        <v>0</v>
      </c>
      <c r="I209" s="79">
        <f t="shared" si="199"/>
        <v>0</v>
      </c>
      <c r="J209" s="80">
        <f t="shared" si="199"/>
        <v>0</v>
      </c>
      <c r="K209" s="80">
        <f t="shared" si="199"/>
        <v>0</v>
      </c>
      <c r="L209" s="80">
        <f t="shared" si="199"/>
        <v>0</v>
      </c>
      <c r="M209" s="80">
        <f t="shared" si="199"/>
        <v>0</v>
      </c>
      <c r="N209" s="80">
        <f t="shared" si="199"/>
        <v>0</v>
      </c>
      <c r="O209" s="80">
        <f t="shared" si="199"/>
        <v>0</v>
      </c>
      <c r="P209" s="80">
        <f t="shared" si="199"/>
        <v>0</v>
      </c>
      <c r="Q209" s="80">
        <f t="shared" si="199"/>
        <v>0</v>
      </c>
      <c r="R209" s="80">
        <f t="shared" si="199"/>
        <v>0</v>
      </c>
      <c r="S209" s="80">
        <f t="shared" si="199"/>
        <v>0</v>
      </c>
      <c r="T209" s="80">
        <f t="shared" si="199"/>
        <v>0</v>
      </c>
      <c r="U209" s="80">
        <f t="shared" si="199"/>
        <v>0</v>
      </c>
      <c r="V209" s="80">
        <f t="shared" si="199"/>
        <v>0</v>
      </c>
      <c r="W209" s="80">
        <f t="shared" si="199"/>
        <v>0</v>
      </c>
      <c r="X209" s="181">
        <f t="shared" si="199"/>
        <v>0</v>
      </c>
    </row>
    <row r="210" spans="2:24" x14ac:dyDescent="0.2">
      <c r="B210" s="12"/>
      <c r="C210" s="3" t="s">
        <v>71</v>
      </c>
      <c r="D210" s="78">
        <f>+'1.1 Demanda Histórica'!U36*(D62+1)*'1.2b Proyección CNE'!T334</f>
        <v>0</v>
      </c>
      <c r="E210" s="79">
        <f t="shared" ref="E210:X210" si="200">+D210*(1+E62)</f>
        <v>0</v>
      </c>
      <c r="F210" s="79">
        <f t="shared" si="200"/>
        <v>0</v>
      </c>
      <c r="G210" s="79">
        <f t="shared" si="200"/>
        <v>0</v>
      </c>
      <c r="H210" s="79">
        <f t="shared" si="200"/>
        <v>0</v>
      </c>
      <c r="I210" s="79">
        <f t="shared" si="200"/>
        <v>0</v>
      </c>
      <c r="J210" s="80">
        <f t="shared" si="200"/>
        <v>0</v>
      </c>
      <c r="K210" s="80">
        <f t="shared" si="200"/>
        <v>0</v>
      </c>
      <c r="L210" s="80">
        <f t="shared" si="200"/>
        <v>0</v>
      </c>
      <c r="M210" s="80">
        <f t="shared" si="200"/>
        <v>0</v>
      </c>
      <c r="N210" s="80">
        <f t="shared" si="200"/>
        <v>0</v>
      </c>
      <c r="O210" s="80">
        <f t="shared" si="200"/>
        <v>0</v>
      </c>
      <c r="P210" s="80">
        <f t="shared" si="200"/>
        <v>0</v>
      </c>
      <c r="Q210" s="80">
        <f t="shared" si="200"/>
        <v>0</v>
      </c>
      <c r="R210" s="80">
        <f t="shared" si="200"/>
        <v>0</v>
      </c>
      <c r="S210" s="80">
        <f t="shared" si="200"/>
        <v>0</v>
      </c>
      <c r="T210" s="80">
        <f t="shared" si="200"/>
        <v>0</v>
      </c>
      <c r="U210" s="80">
        <f t="shared" si="200"/>
        <v>0</v>
      </c>
      <c r="V210" s="80">
        <f t="shared" si="200"/>
        <v>0</v>
      </c>
      <c r="W210" s="80">
        <f t="shared" si="200"/>
        <v>0</v>
      </c>
      <c r="X210" s="181">
        <f t="shared" si="200"/>
        <v>0</v>
      </c>
    </row>
    <row r="211" spans="2:24" ht="13.5" thickBot="1" x14ac:dyDescent="0.25">
      <c r="B211" s="12"/>
      <c r="C211" s="76" t="s">
        <v>72</v>
      </c>
      <c r="D211" s="81">
        <f>+'1.1 Demanda Histórica'!U37*(D63+1)*'1.2b Proyección CNE'!T335</f>
        <v>0</v>
      </c>
      <c r="E211" s="206">
        <f t="shared" ref="E211:X211" si="201">+D211*(1+E63)</f>
        <v>0</v>
      </c>
      <c r="F211" s="206">
        <f t="shared" si="201"/>
        <v>0</v>
      </c>
      <c r="G211" s="206">
        <f t="shared" si="201"/>
        <v>0</v>
      </c>
      <c r="H211" s="206">
        <f t="shared" si="201"/>
        <v>0</v>
      </c>
      <c r="I211" s="206">
        <f t="shared" si="201"/>
        <v>0</v>
      </c>
      <c r="J211" s="207">
        <f t="shared" si="201"/>
        <v>0</v>
      </c>
      <c r="K211" s="207">
        <f t="shared" si="201"/>
        <v>0</v>
      </c>
      <c r="L211" s="207">
        <f t="shared" si="201"/>
        <v>0</v>
      </c>
      <c r="M211" s="207">
        <f t="shared" si="201"/>
        <v>0</v>
      </c>
      <c r="N211" s="207">
        <f t="shared" si="201"/>
        <v>0</v>
      </c>
      <c r="O211" s="207">
        <f t="shared" si="201"/>
        <v>0</v>
      </c>
      <c r="P211" s="207">
        <f t="shared" si="201"/>
        <v>0</v>
      </c>
      <c r="Q211" s="207">
        <f t="shared" si="201"/>
        <v>0</v>
      </c>
      <c r="R211" s="207">
        <f t="shared" si="201"/>
        <v>0</v>
      </c>
      <c r="S211" s="207">
        <f t="shared" si="201"/>
        <v>0</v>
      </c>
      <c r="T211" s="207">
        <f t="shared" si="201"/>
        <v>0</v>
      </c>
      <c r="U211" s="207">
        <f t="shared" si="201"/>
        <v>0</v>
      </c>
      <c r="V211" s="207">
        <f t="shared" si="201"/>
        <v>0</v>
      </c>
      <c r="W211" s="207">
        <f t="shared" si="201"/>
        <v>0</v>
      </c>
      <c r="X211" s="208">
        <f t="shared" si="201"/>
        <v>0</v>
      </c>
    </row>
    <row r="212" spans="2:24" ht="13.5" thickBot="1" x14ac:dyDescent="0.25">
      <c r="B212" s="12"/>
      <c r="C212" s="21" t="s">
        <v>73</v>
      </c>
      <c r="D212" s="81">
        <f t="shared" ref="D212:X212" si="202">+SUM(D188:D211)</f>
        <v>773464.74049995176</v>
      </c>
      <c r="E212" s="81">
        <f t="shared" si="202"/>
        <v>790352.50634526671</v>
      </c>
      <c r="F212" s="81">
        <f t="shared" si="202"/>
        <v>808294.14282083837</v>
      </c>
      <c r="G212" s="81">
        <f t="shared" si="202"/>
        <v>826982.79153703223</v>
      </c>
      <c r="H212" s="81">
        <f t="shared" si="202"/>
        <v>845602.39925045439</v>
      </c>
      <c r="I212" s="81">
        <f t="shared" si="202"/>
        <v>864561.98042782722</v>
      </c>
      <c r="J212" s="81">
        <f t="shared" si="202"/>
        <v>883515.69528683706</v>
      </c>
      <c r="K212" s="81">
        <f t="shared" si="202"/>
        <v>902667.15502953751</v>
      </c>
      <c r="L212" s="81">
        <f t="shared" si="202"/>
        <v>921976.09434004978</v>
      </c>
      <c r="M212" s="81">
        <f t="shared" si="202"/>
        <v>941354.50701217225</v>
      </c>
      <c r="N212" s="81">
        <f t="shared" si="202"/>
        <v>960922.35033721291</v>
      </c>
      <c r="O212" s="81">
        <f t="shared" si="202"/>
        <v>980680.75977336755</v>
      </c>
      <c r="P212" s="81">
        <f t="shared" si="202"/>
        <v>1000638.7624002163</v>
      </c>
      <c r="Q212" s="81">
        <f t="shared" si="202"/>
        <v>1020794.8740768029</v>
      </c>
      <c r="R212" s="81">
        <f t="shared" si="202"/>
        <v>1041185.9949010188</v>
      </c>
      <c r="S212" s="81">
        <f t="shared" si="202"/>
        <v>1061787.2208698252</v>
      </c>
      <c r="T212" s="81">
        <f t="shared" si="202"/>
        <v>1082600.9828055471</v>
      </c>
      <c r="U212" s="81">
        <f t="shared" si="202"/>
        <v>1103633.3465104739</v>
      </c>
      <c r="V212" s="81">
        <f t="shared" si="202"/>
        <v>1124809.6578991024</v>
      </c>
      <c r="W212" s="81">
        <f t="shared" si="202"/>
        <v>1146216.9478897217</v>
      </c>
      <c r="X212" s="81">
        <f t="shared" si="202"/>
        <v>1167866.1312707118</v>
      </c>
    </row>
    <row r="215" spans="2:24" x14ac:dyDescent="0.2">
      <c r="B215" s="12" t="s">
        <v>133</v>
      </c>
    </row>
    <row r="216" spans="2:24" ht="13.5" thickBot="1" x14ac:dyDescent="0.25">
      <c r="B216" s="12"/>
    </row>
    <row r="217" spans="2:24" ht="13.5" thickBot="1" x14ac:dyDescent="0.25">
      <c r="B217" s="12"/>
      <c r="C217" s="103" t="s">
        <v>38</v>
      </c>
      <c r="D217" s="123">
        <f t="shared" ref="D217:X217" si="203">+D187</f>
        <v>2024</v>
      </c>
      <c r="E217" s="124">
        <f t="shared" si="203"/>
        <v>2025</v>
      </c>
      <c r="F217" s="124">
        <f t="shared" si="203"/>
        <v>2026</v>
      </c>
      <c r="G217" s="124">
        <f t="shared" si="203"/>
        <v>2027</v>
      </c>
      <c r="H217" s="124">
        <f t="shared" si="203"/>
        <v>2028</v>
      </c>
      <c r="I217" s="124">
        <f t="shared" si="203"/>
        <v>2029</v>
      </c>
      <c r="J217" s="124">
        <f t="shared" si="203"/>
        <v>2030</v>
      </c>
      <c r="K217" s="124">
        <f t="shared" si="203"/>
        <v>2031</v>
      </c>
      <c r="L217" s="124">
        <f t="shared" si="203"/>
        <v>2032</v>
      </c>
      <c r="M217" s="124">
        <f t="shared" si="203"/>
        <v>2033</v>
      </c>
      <c r="N217" s="124">
        <f t="shared" si="203"/>
        <v>2034</v>
      </c>
      <c r="O217" s="124">
        <f t="shared" si="203"/>
        <v>2035</v>
      </c>
      <c r="P217" s="124">
        <f t="shared" si="203"/>
        <v>2036</v>
      </c>
      <c r="Q217" s="124">
        <f t="shared" si="203"/>
        <v>2037</v>
      </c>
      <c r="R217" s="124">
        <f t="shared" si="203"/>
        <v>2038</v>
      </c>
      <c r="S217" s="124">
        <f t="shared" si="203"/>
        <v>2039</v>
      </c>
      <c r="T217" s="124">
        <f t="shared" si="203"/>
        <v>2040</v>
      </c>
      <c r="U217" s="124">
        <f t="shared" si="203"/>
        <v>2041</v>
      </c>
      <c r="V217" s="124">
        <f t="shared" si="203"/>
        <v>2042</v>
      </c>
      <c r="W217" s="124">
        <f t="shared" si="203"/>
        <v>2043</v>
      </c>
      <c r="X217" s="180">
        <f t="shared" si="203"/>
        <v>2044</v>
      </c>
    </row>
    <row r="218" spans="2:24" x14ac:dyDescent="0.2">
      <c r="B218" s="12"/>
      <c r="C218" s="3" t="s">
        <v>46</v>
      </c>
      <c r="D218" s="78">
        <f>+'1.1 Demanda Histórica'!U11*(D40+1)*'1.2b Proyección CNE'!X312</f>
        <v>21981.557007204388</v>
      </c>
      <c r="E218" s="79">
        <f t="shared" ref="E218:X218" si="204">+D218*(1+E40)</f>
        <v>22192.938713600663</v>
      </c>
      <c r="F218" s="79">
        <f t="shared" si="204"/>
        <v>22445.206902670288</v>
      </c>
      <c r="G218" s="79">
        <f t="shared" si="204"/>
        <v>22686.338908070673</v>
      </c>
      <c r="H218" s="79">
        <f t="shared" si="204"/>
        <v>22925.772816010027</v>
      </c>
      <c r="I218" s="79">
        <f t="shared" si="204"/>
        <v>23168.073604065539</v>
      </c>
      <c r="J218" s="80">
        <f t="shared" si="204"/>
        <v>23414.703918705509</v>
      </c>
      <c r="K218" s="80">
        <f t="shared" si="204"/>
        <v>23666.265109491487</v>
      </c>
      <c r="L218" s="80">
        <f t="shared" si="204"/>
        <v>23923.023362803</v>
      </c>
      <c r="M218" s="80">
        <f t="shared" si="204"/>
        <v>24185.145119698409</v>
      </c>
      <c r="N218" s="80">
        <f t="shared" si="204"/>
        <v>24452.761720027778</v>
      </c>
      <c r="O218" s="80">
        <f t="shared" si="204"/>
        <v>24725.995023160336</v>
      </c>
      <c r="P218" s="80">
        <f t="shared" si="204"/>
        <v>25004.965129040222</v>
      </c>
      <c r="Q218" s="80">
        <f t="shared" si="204"/>
        <v>25289.793213601428</v>
      </c>
      <c r="R218" s="80">
        <f t="shared" si="204"/>
        <v>25580.602655105886</v>
      </c>
      <c r="S218" s="80">
        <f t="shared" si="204"/>
        <v>25877.518691887752</v>
      </c>
      <c r="T218" s="80">
        <f t="shared" si="204"/>
        <v>26180.671359780146</v>
      </c>
      <c r="U218" s="80">
        <f t="shared" si="204"/>
        <v>26490.184729550721</v>
      </c>
      <c r="V218" s="80">
        <f t="shared" si="204"/>
        <v>26806.219353272605</v>
      </c>
      <c r="W218" s="80">
        <f t="shared" si="204"/>
        <v>27128.806797390647</v>
      </c>
      <c r="X218" s="181">
        <f t="shared" si="204"/>
        <v>27458.503553641309</v>
      </c>
    </row>
    <row r="219" spans="2:24" x14ac:dyDescent="0.2">
      <c r="B219" s="12"/>
      <c r="C219" s="3" t="s">
        <v>48</v>
      </c>
      <c r="D219" s="78">
        <f>+'1.1 Demanda Histórica'!U13*(D41+1)*'1.2b Proyección CNE'!X313</f>
        <v>0</v>
      </c>
      <c r="E219" s="79">
        <f t="shared" ref="E219:X219" si="205">+D219*(1+E41)</f>
        <v>0</v>
      </c>
      <c r="F219" s="79">
        <f t="shared" si="205"/>
        <v>0</v>
      </c>
      <c r="G219" s="79">
        <f t="shared" si="205"/>
        <v>0</v>
      </c>
      <c r="H219" s="79">
        <f t="shared" si="205"/>
        <v>0</v>
      </c>
      <c r="I219" s="79">
        <f t="shared" si="205"/>
        <v>0</v>
      </c>
      <c r="J219" s="80">
        <f t="shared" si="205"/>
        <v>0</v>
      </c>
      <c r="K219" s="80">
        <f t="shared" si="205"/>
        <v>0</v>
      </c>
      <c r="L219" s="80">
        <f t="shared" si="205"/>
        <v>0</v>
      </c>
      <c r="M219" s="80">
        <f t="shared" si="205"/>
        <v>0</v>
      </c>
      <c r="N219" s="80">
        <f t="shared" si="205"/>
        <v>0</v>
      </c>
      <c r="O219" s="80">
        <f t="shared" si="205"/>
        <v>0</v>
      </c>
      <c r="P219" s="80">
        <f t="shared" si="205"/>
        <v>0</v>
      </c>
      <c r="Q219" s="80">
        <f t="shared" si="205"/>
        <v>0</v>
      </c>
      <c r="R219" s="80">
        <f t="shared" si="205"/>
        <v>0</v>
      </c>
      <c r="S219" s="80">
        <f t="shared" si="205"/>
        <v>0</v>
      </c>
      <c r="T219" s="80">
        <f t="shared" si="205"/>
        <v>0</v>
      </c>
      <c r="U219" s="80">
        <f t="shared" si="205"/>
        <v>0</v>
      </c>
      <c r="V219" s="80">
        <f t="shared" si="205"/>
        <v>0</v>
      </c>
      <c r="W219" s="80">
        <f t="shared" si="205"/>
        <v>0</v>
      </c>
      <c r="X219" s="181">
        <f t="shared" si="205"/>
        <v>0</v>
      </c>
    </row>
    <row r="220" spans="2:24" x14ac:dyDescent="0.2">
      <c r="B220" s="12"/>
      <c r="C220" s="3" t="s">
        <v>49</v>
      </c>
      <c r="D220" s="78">
        <f>+'1.1 Demanda Histórica'!U14*(D42+1)*'1.2b Proyección CNE'!X314</f>
        <v>0</v>
      </c>
      <c r="E220" s="79">
        <f t="shared" ref="E220:X220" si="206">+D220*(1+E42)</f>
        <v>0</v>
      </c>
      <c r="F220" s="79">
        <f t="shared" si="206"/>
        <v>0</v>
      </c>
      <c r="G220" s="79">
        <f t="shared" si="206"/>
        <v>0</v>
      </c>
      <c r="H220" s="79">
        <f t="shared" si="206"/>
        <v>0</v>
      </c>
      <c r="I220" s="79">
        <f t="shared" si="206"/>
        <v>0</v>
      </c>
      <c r="J220" s="80">
        <f t="shared" si="206"/>
        <v>0</v>
      </c>
      <c r="K220" s="80">
        <f t="shared" si="206"/>
        <v>0</v>
      </c>
      <c r="L220" s="80">
        <f t="shared" si="206"/>
        <v>0</v>
      </c>
      <c r="M220" s="80">
        <f t="shared" si="206"/>
        <v>0</v>
      </c>
      <c r="N220" s="80">
        <f t="shared" si="206"/>
        <v>0</v>
      </c>
      <c r="O220" s="80">
        <f t="shared" si="206"/>
        <v>0</v>
      </c>
      <c r="P220" s="80">
        <f t="shared" si="206"/>
        <v>0</v>
      </c>
      <c r="Q220" s="80">
        <f t="shared" si="206"/>
        <v>0</v>
      </c>
      <c r="R220" s="80">
        <f t="shared" si="206"/>
        <v>0</v>
      </c>
      <c r="S220" s="80">
        <f t="shared" si="206"/>
        <v>0</v>
      </c>
      <c r="T220" s="80">
        <f t="shared" si="206"/>
        <v>0</v>
      </c>
      <c r="U220" s="80">
        <f t="shared" si="206"/>
        <v>0</v>
      </c>
      <c r="V220" s="80">
        <f t="shared" si="206"/>
        <v>0</v>
      </c>
      <c r="W220" s="80">
        <f t="shared" si="206"/>
        <v>0</v>
      </c>
      <c r="X220" s="181">
        <f t="shared" si="206"/>
        <v>0</v>
      </c>
    </row>
    <row r="221" spans="2:24" x14ac:dyDescent="0.2">
      <c r="B221" s="12"/>
      <c r="C221" s="13" t="s">
        <v>50</v>
      </c>
      <c r="D221" s="78">
        <f>+('1.1 Demanda Histórica'!U15+'1.1 Demanda Histórica'!U16)*(D43+1)*'1.2b Proyección CNE'!X315</f>
        <v>254182.49468562118</v>
      </c>
      <c r="E221" s="79">
        <f t="shared" ref="E221:X221" si="207">+D221*(1+E43)</f>
        <v>255858.23813358854</v>
      </c>
      <c r="F221" s="79">
        <f t="shared" si="207"/>
        <v>258630.90466872349</v>
      </c>
      <c r="G221" s="79">
        <f t="shared" si="207"/>
        <v>261536.6019536042</v>
      </c>
      <c r="H221" s="79">
        <f t="shared" si="207"/>
        <v>264500.73186837777</v>
      </c>
      <c r="I221" s="79">
        <f t="shared" si="207"/>
        <v>267527.73826124868</v>
      </c>
      <c r="J221" s="80">
        <f t="shared" si="207"/>
        <v>270618.15093453304</v>
      </c>
      <c r="K221" s="80">
        <f t="shared" si="207"/>
        <v>273773.50340026239</v>
      </c>
      <c r="L221" s="80">
        <f t="shared" si="207"/>
        <v>276995.10775162035</v>
      </c>
      <c r="M221" s="80">
        <f t="shared" si="207"/>
        <v>280284.36848260596</v>
      </c>
      <c r="N221" s="80">
        <f t="shared" si="207"/>
        <v>283642.7030060268</v>
      </c>
      <c r="O221" s="80">
        <f t="shared" si="207"/>
        <v>287071.56271087186</v>
      </c>
      <c r="P221" s="80">
        <f t="shared" si="207"/>
        <v>290572.42850074265</v>
      </c>
      <c r="Q221" s="80">
        <f t="shared" si="207"/>
        <v>294146.81218629319</v>
      </c>
      <c r="R221" s="80">
        <f t="shared" si="207"/>
        <v>297796.25908674824</v>
      </c>
      <c r="S221" s="80">
        <f t="shared" si="207"/>
        <v>301522.33984418109</v>
      </c>
      <c r="T221" s="80">
        <f t="shared" si="207"/>
        <v>305326.685974386</v>
      </c>
      <c r="U221" s="80">
        <f t="shared" si="207"/>
        <v>309210.85435918829</v>
      </c>
      <c r="V221" s="80">
        <f t="shared" si="207"/>
        <v>313176.85977847158</v>
      </c>
      <c r="W221" s="80">
        <f t="shared" si="207"/>
        <v>317225.09832998255</v>
      </c>
      <c r="X221" s="181">
        <f t="shared" si="207"/>
        <v>321362.5536747119</v>
      </c>
    </row>
    <row r="222" spans="2:24" x14ac:dyDescent="0.2">
      <c r="B222" s="12"/>
      <c r="C222" s="3" t="s">
        <v>52</v>
      </c>
      <c r="D222" s="78">
        <f>+'1.1 Demanda Histórica'!U17*(D44+1)*'1.2b Proyección CNE'!X316</f>
        <v>594.68119865150732</v>
      </c>
      <c r="E222" s="79">
        <f t="shared" ref="E222:X222" si="208">+D222*(1+E44)</f>
        <v>611.7016076796798</v>
      </c>
      <c r="F222" s="79">
        <f t="shared" si="208"/>
        <v>624.3083020850346</v>
      </c>
      <c r="G222" s="79">
        <f t="shared" si="208"/>
        <v>636.93042612607087</v>
      </c>
      <c r="H222" s="79">
        <f t="shared" si="208"/>
        <v>649.55257482124716</v>
      </c>
      <c r="I222" s="79">
        <f t="shared" si="208"/>
        <v>662.17472355581765</v>
      </c>
      <c r="J222" s="80">
        <f t="shared" si="208"/>
        <v>674.79687229045112</v>
      </c>
      <c r="K222" s="80">
        <f t="shared" si="208"/>
        <v>687.41902102508459</v>
      </c>
      <c r="L222" s="80">
        <f t="shared" si="208"/>
        <v>700.04116975971749</v>
      </c>
      <c r="M222" s="80">
        <f t="shared" si="208"/>
        <v>712.6633184943513</v>
      </c>
      <c r="N222" s="80">
        <f t="shared" si="208"/>
        <v>725.28546722898511</v>
      </c>
      <c r="O222" s="80">
        <f t="shared" si="208"/>
        <v>737.90761596361824</v>
      </c>
      <c r="P222" s="80">
        <f t="shared" si="208"/>
        <v>750.52976469825137</v>
      </c>
      <c r="Q222" s="80">
        <f t="shared" si="208"/>
        <v>763.15191343288507</v>
      </c>
      <c r="R222" s="80">
        <f t="shared" si="208"/>
        <v>775.77406216751797</v>
      </c>
      <c r="S222" s="80">
        <f t="shared" si="208"/>
        <v>788.39621090215167</v>
      </c>
      <c r="T222" s="80">
        <f t="shared" si="208"/>
        <v>801.01835963678548</v>
      </c>
      <c r="U222" s="80">
        <f t="shared" si="208"/>
        <v>813.64050837141826</v>
      </c>
      <c r="V222" s="80">
        <f t="shared" si="208"/>
        <v>826.26265710605196</v>
      </c>
      <c r="W222" s="80">
        <f t="shared" si="208"/>
        <v>838.88480584068532</v>
      </c>
      <c r="X222" s="181">
        <f t="shared" si="208"/>
        <v>851.50695457531845</v>
      </c>
    </row>
    <row r="223" spans="2:24" x14ac:dyDescent="0.2">
      <c r="B223" s="12"/>
      <c r="C223" s="3" t="s">
        <v>53</v>
      </c>
      <c r="D223" s="78">
        <f>+'1.1 Demanda Histórica'!U18*(D45+1)*'1.2b Proyección CNE'!X317</f>
        <v>3717.7553335362968</v>
      </c>
      <c r="E223" s="79">
        <f t="shared" ref="E223:X223" si="209">+D223*(1+E45)</f>
        <v>3737.0866154494875</v>
      </c>
      <c r="F223" s="79">
        <f t="shared" si="209"/>
        <v>3772.6226360027676</v>
      </c>
      <c r="G223" s="79">
        <f t="shared" si="209"/>
        <v>3813.537600755616</v>
      </c>
      <c r="H223" s="79">
        <f t="shared" si="209"/>
        <v>3855.2753525193007</v>
      </c>
      <c r="I223" s="79">
        <f t="shared" si="209"/>
        <v>3897.8984644495604</v>
      </c>
      <c r="J223" s="80">
        <f t="shared" si="209"/>
        <v>3941.4143967803743</v>
      </c>
      <c r="K223" s="80">
        <f t="shared" si="209"/>
        <v>3985.8447427812507</v>
      </c>
      <c r="L223" s="80">
        <f t="shared" si="209"/>
        <v>4031.2079779723504</v>
      </c>
      <c r="M223" s="80">
        <f t="shared" si="209"/>
        <v>4077.5238789551568</v>
      </c>
      <c r="N223" s="80">
        <f t="shared" si="209"/>
        <v>4124.8124042426252</v>
      </c>
      <c r="O223" s="80">
        <f t="shared" si="209"/>
        <v>4173.0939907638112</v>
      </c>
      <c r="P223" s="80">
        <f t="shared" si="209"/>
        <v>4222.3894910415893</v>
      </c>
      <c r="Q223" s="80">
        <f t="shared" si="209"/>
        <v>4272.7201927994274</v>
      </c>
      <c r="R223" s="80">
        <f t="shared" si="209"/>
        <v>4324.1078555926788</v>
      </c>
      <c r="S223" s="80">
        <f t="shared" si="209"/>
        <v>4376.5745955482425</v>
      </c>
      <c r="T223" s="80">
        <f t="shared" si="209"/>
        <v>4430.1433859451108</v>
      </c>
      <c r="U223" s="80">
        <f t="shared" si="209"/>
        <v>4484.8361491746018</v>
      </c>
      <c r="V223" s="80">
        <f t="shared" si="209"/>
        <v>4540.6812551515523</v>
      </c>
      <c r="W223" s="80">
        <f t="shared" si="209"/>
        <v>4597.6842816615617</v>
      </c>
      <c r="X223" s="181">
        <f t="shared" si="209"/>
        <v>4655.943563881071</v>
      </c>
    </row>
    <row r="224" spans="2:24" x14ac:dyDescent="0.2">
      <c r="B224" s="12"/>
      <c r="C224" s="3" t="s">
        <v>55</v>
      </c>
      <c r="D224" s="78">
        <f>+('1.1 Demanda Histórica'!U20)*(D46+1)*'1.2b Proyección CNE'!X318</f>
        <v>186005.35075173693</v>
      </c>
      <c r="E224" s="79">
        <f t="shared" ref="E224:X224" si="210">+D224*(1+E46)</f>
        <v>191561.73159043217</v>
      </c>
      <c r="F224" s="79">
        <f t="shared" si="210"/>
        <v>197094.03071686855</v>
      </c>
      <c r="G224" s="79">
        <f t="shared" si="210"/>
        <v>202976.7830410696</v>
      </c>
      <c r="H224" s="79">
        <f t="shared" si="210"/>
        <v>208743.78626096924</v>
      </c>
      <c r="I224" s="79">
        <f t="shared" si="210"/>
        <v>214594.93212729227</v>
      </c>
      <c r="J224" s="80">
        <f t="shared" si="210"/>
        <v>220477.10686094619</v>
      </c>
      <c r="K224" s="80">
        <f t="shared" si="210"/>
        <v>226392.21156428024</v>
      </c>
      <c r="L224" s="80">
        <f t="shared" si="210"/>
        <v>232351.05699868911</v>
      </c>
      <c r="M224" s="80">
        <f t="shared" si="210"/>
        <v>238346.52628301061</v>
      </c>
      <c r="N224" s="80">
        <f t="shared" si="210"/>
        <v>244383.47834183407</v>
      </c>
      <c r="O224" s="80">
        <f t="shared" si="210"/>
        <v>250461.2882492232</v>
      </c>
      <c r="P224" s="80">
        <f t="shared" si="210"/>
        <v>256581.12574329367</v>
      </c>
      <c r="Q224" s="80">
        <f t="shared" si="210"/>
        <v>262743.93982572528</v>
      </c>
      <c r="R224" s="80">
        <f t="shared" si="210"/>
        <v>268950.51901157841</v>
      </c>
      <c r="S224" s="80">
        <f t="shared" si="210"/>
        <v>275201.853544502</v>
      </c>
      <c r="T224" s="80">
        <f t="shared" si="210"/>
        <v>281498.86256029119</v>
      </c>
      <c r="U224" s="80">
        <f t="shared" si="210"/>
        <v>287842.4652442974</v>
      </c>
      <c r="V224" s="80">
        <f t="shared" si="210"/>
        <v>294233.83638386131</v>
      </c>
      <c r="W224" s="80">
        <f t="shared" si="210"/>
        <v>300673.20600387128</v>
      </c>
      <c r="X224" s="181">
        <f t="shared" si="210"/>
        <v>307164.65154980455</v>
      </c>
    </row>
    <row r="225" spans="2:24" x14ac:dyDescent="0.2">
      <c r="B225" s="12"/>
      <c r="C225" s="3" t="s">
        <v>56</v>
      </c>
      <c r="D225" s="78">
        <v>0</v>
      </c>
      <c r="E225" s="79">
        <f t="shared" ref="E225:X225" si="211">+D225*(1+E47)</f>
        <v>0</v>
      </c>
      <c r="F225" s="79">
        <f t="shared" si="211"/>
        <v>0</v>
      </c>
      <c r="G225" s="79">
        <f t="shared" si="211"/>
        <v>0</v>
      </c>
      <c r="H225" s="79">
        <f t="shared" si="211"/>
        <v>0</v>
      </c>
      <c r="I225" s="79">
        <f t="shared" si="211"/>
        <v>0</v>
      </c>
      <c r="J225" s="80">
        <f t="shared" si="211"/>
        <v>0</v>
      </c>
      <c r="K225" s="80">
        <f t="shared" si="211"/>
        <v>0</v>
      </c>
      <c r="L225" s="80">
        <f t="shared" si="211"/>
        <v>0</v>
      </c>
      <c r="M225" s="80">
        <f t="shared" si="211"/>
        <v>0</v>
      </c>
      <c r="N225" s="80">
        <f t="shared" si="211"/>
        <v>0</v>
      </c>
      <c r="O225" s="80">
        <f t="shared" si="211"/>
        <v>0</v>
      </c>
      <c r="P225" s="80">
        <f t="shared" si="211"/>
        <v>0</v>
      </c>
      <c r="Q225" s="80">
        <f t="shared" si="211"/>
        <v>0</v>
      </c>
      <c r="R225" s="80">
        <f t="shared" si="211"/>
        <v>0</v>
      </c>
      <c r="S225" s="80">
        <f t="shared" si="211"/>
        <v>0</v>
      </c>
      <c r="T225" s="80">
        <f t="shared" si="211"/>
        <v>0</v>
      </c>
      <c r="U225" s="80">
        <f t="shared" si="211"/>
        <v>0</v>
      </c>
      <c r="V225" s="80">
        <f t="shared" si="211"/>
        <v>0</v>
      </c>
      <c r="W225" s="80">
        <f t="shared" si="211"/>
        <v>0</v>
      </c>
      <c r="X225" s="181">
        <f t="shared" si="211"/>
        <v>0</v>
      </c>
    </row>
    <row r="226" spans="2:24" x14ac:dyDescent="0.2">
      <c r="B226" s="12"/>
      <c r="C226" s="3" t="s">
        <v>57</v>
      </c>
      <c r="D226" s="78">
        <f>+'1.1 Demanda Histórica'!U22*(D48+1)*'1.2b Proyección CNE'!X320</f>
        <v>0</v>
      </c>
      <c r="E226" s="79">
        <f t="shared" ref="E226:X226" si="212">+D226*(1+E48)</f>
        <v>0</v>
      </c>
      <c r="F226" s="79">
        <f t="shared" si="212"/>
        <v>0</v>
      </c>
      <c r="G226" s="79">
        <f t="shared" si="212"/>
        <v>0</v>
      </c>
      <c r="H226" s="79">
        <f t="shared" si="212"/>
        <v>0</v>
      </c>
      <c r="I226" s="79">
        <f t="shared" si="212"/>
        <v>0</v>
      </c>
      <c r="J226" s="80">
        <f t="shared" si="212"/>
        <v>0</v>
      </c>
      <c r="K226" s="80">
        <f t="shared" si="212"/>
        <v>0</v>
      </c>
      <c r="L226" s="80">
        <f t="shared" si="212"/>
        <v>0</v>
      </c>
      <c r="M226" s="80">
        <f t="shared" si="212"/>
        <v>0</v>
      </c>
      <c r="N226" s="80">
        <f t="shared" si="212"/>
        <v>0</v>
      </c>
      <c r="O226" s="80">
        <f t="shared" si="212"/>
        <v>0</v>
      </c>
      <c r="P226" s="80">
        <f t="shared" si="212"/>
        <v>0</v>
      </c>
      <c r="Q226" s="80">
        <f t="shared" si="212"/>
        <v>0</v>
      </c>
      <c r="R226" s="80">
        <f t="shared" si="212"/>
        <v>0</v>
      </c>
      <c r="S226" s="80">
        <f t="shared" si="212"/>
        <v>0</v>
      </c>
      <c r="T226" s="80">
        <f t="shared" si="212"/>
        <v>0</v>
      </c>
      <c r="U226" s="80">
        <f t="shared" si="212"/>
        <v>0</v>
      </c>
      <c r="V226" s="80">
        <f t="shared" si="212"/>
        <v>0</v>
      </c>
      <c r="W226" s="80">
        <f t="shared" si="212"/>
        <v>0</v>
      </c>
      <c r="X226" s="181">
        <f t="shared" si="212"/>
        <v>0</v>
      </c>
    </row>
    <row r="227" spans="2:24" x14ac:dyDescent="0.2">
      <c r="B227" s="12"/>
      <c r="C227" s="3" t="s">
        <v>58</v>
      </c>
      <c r="D227" s="78">
        <f>+'1.1 Demanda Histórica'!U23*(D49+1)*'1.2b Proyección CNE'!X321</f>
        <v>14616.047447579802</v>
      </c>
      <c r="E227" s="79">
        <f t="shared" ref="E227:X227" si="213">+D227*(1+E49)</f>
        <v>15091.271693161723</v>
      </c>
      <c r="F227" s="79">
        <f t="shared" si="213"/>
        <v>15592.328317882124</v>
      </c>
      <c r="G227" s="79">
        <f t="shared" si="213"/>
        <v>16098.898331861817</v>
      </c>
      <c r="H227" s="79">
        <f t="shared" si="213"/>
        <v>16608.729449072685</v>
      </c>
      <c r="I227" s="79">
        <f t="shared" si="213"/>
        <v>17122.068349475336</v>
      </c>
      <c r="J227" s="80">
        <f t="shared" si="213"/>
        <v>17638.944577301387</v>
      </c>
      <c r="K227" s="80">
        <f t="shared" si="213"/>
        <v>18159.443684291393</v>
      </c>
      <c r="L227" s="80">
        <f t="shared" si="213"/>
        <v>18683.638869893046</v>
      </c>
      <c r="M227" s="80">
        <f t="shared" si="213"/>
        <v>19211.608488400379</v>
      </c>
      <c r="N227" s="80">
        <f t="shared" si="213"/>
        <v>19743.431614834855</v>
      </c>
      <c r="O227" s="80">
        <f t="shared" si="213"/>
        <v>20279.189219688094</v>
      </c>
      <c r="P227" s="80">
        <f t="shared" si="213"/>
        <v>20818.963920021863</v>
      </c>
      <c r="Q227" s="80">
        <f t="shared" si="213"/>
        <v>21362.840057149431</v>
      </c>
      <c r="R227" s="80">
        <f t="shared" si="213"/>
        <v>21910.903841767493</v>
      </c>
      <c r="S227" s="80">
        <f t="shared" si="213"/>
        <v>22463.242897298591</v>
      </c>
      <c r="T227" s="80">
        <f t="shared" si="213"/>
        <v>23019.948243175633</v>
      </c>
      <c r="U227" s="80">
        <f t="shared" si="213"/>
        <v>23581.106735246591</v>
      </c>
      <c r="V227" s="80">
        <f t="shared" si="213"/>
        <v>24146.830774251652</v>
      </c>
      <c r="W227" s="80">
        <f t="shared" si="213"/>
        <v>24717.142459207793</v>
      </c>
      <c r="X227" s="181">
        <f t="shared" si="213"/>
        <v>25292.431391094542</v>
      </c>
    </row>
    <row r="228" spans="2:24" x14ac:dyDescent="0.2">
      <c r="B228" s="12"/>
      <c r="C228" s="3" t="s">
        <v>59</v>
      </c>
      <c r="D228" s="78">
        <f>+'1.1 Demanda Histórica'!U24*(D50+1)*'1.2b Proyección CNE'!X322</f>
        <v>35760.191370814238</v>
      </c>
      <c r="E228" s="79">
        <f t="shared" ref="E228:X228" si="214">+D228*(1+E50)</f>
        <v>37653.55372816023</v>
      </c>
      <c r="F228" s="79">
        <f t="shared" si="214"/>
        <v>39560.624919567839</v>
      </c>
      <c r="G228" s="79">
        <f t="shared" si="214"/>
        <v>41472.488655925663</v>
      </c>
      <c r="H228" s="79">
        <f t="shared" si="214"/>
        <v>43388.396665977634</v>
      </c>
      <c r="I228" s="79">
        <f t="shared" si="214"/>
        <v>45310.078484408703</v>
      </c>
      <c r="J228" s="80">
        <f t="shared" si="214"/>
        <v>47238.08084714799</v>
      </c>
      <c r="K228" s="80">
        <f t="shared" si="214"/>
        <v>49172.755038086674</v>
      </c>
      <c r="L228" s="80">
        <f t="shared" si="214"/>
        <v>51114.312460512723</v>
      </c>
      <c r="M228" s="80">
        <f t="shared" si="214"/>
        <v>53062.928839352433</v>
      </c>
      <c r="N228" s="80">
        <f t="shared" si="214"/>
        <v>55018.763635361509</v>
      </c>
      <c r="O228" s="80">
        <f t="shared" si="214"/>
        <v>56981.97301996615</v>
      </c>
      <c r="P228" s="80">
        <f t="shared" si="214"/>
        <v>58952.713593407032</v>
      </c>
      <c r="Q228" s="80">
        <f t="shared" si="214"/>
        <v>60931.144156155598</v>
      </c>
      <c r="R228" s="80">
        <f t="shared" si="214"/>
        <v>62917.42661263296</v>
      </c>
      <c r="S228" s="80">
        <f t="shared" si="214"/>
        <v>64911.725360316297</v>
      </c>
      <c r="T228" s="80">
        <f t="shared" si="214"/>
        <v>66914.211103821552</v>
      </c>
      <c r="U228" s="80">
        <f t="shared" si="214"/>
        <v>68925.046717302088</v>
      </c>
      <c r="V228" s="80">
        <f t="shared" si="214"/>
        <v>70944.442963766211</v>
      </c>
      <c r="W228" s="80">
        <f t="shared" si="214"/>
        <v>72972.441282269589</v>
      </c>
      <c r="X228" s="181">
        <f t="shared" si="214"/>
        <v>75009.772195678874</v>
      </c>
    </row>
    <row r="229" spans="2:24" x14ac:dyDescent="0.2">
      <c r="B229" s="12"/>
      <c r="C229" s="3" t="s">
        <v>60</v>
      </c>
      <c r="D229" s="78">
        <f>+'1.1 Demanda Histórica'!U25*(D51+1)*'1.2b Proyección CNE'!X323</f>
        <v>2798.2635023736889</v>
      </c>
      <c r="E229" s="79">
        <f t="shared" ref="E229:X229" si="215">+D229*(1+E51)</f>
        <v>2850.788160343021</v>
      </c>
      <c r="F229" s="79">
        <f t="shared" si="215"/>
        <v>2903.3107584392051</v>
      </c>
      <c r="G229" s="79">
        <f t="shared" si="215"/>
        <v>2955.8662874972579</v>
      </c>
      <c r="H229" s="79">
        <f t="shared" si="215"/>
        <v>2981.3525658989624</v>
      </c>
      <c r="I229" s="79">
        <f t="shared" si="215"/>
        <v>3076.4548976918136</v>
      </c>
      <c r="J229" s="80">
        <f t="shared" si="215"/>
        <v>3115.8051110403831</v>
      </c>
      <c r="K229" s="80">
        <f t="shared" si="215"/>
        <v>3178.3387215447551</v>
      </c>
      <c r="L229" s="80">
        <f t="shared" si="215"/>
        <v>3218.5122089400502</v>
      </c>
      <c r="M229" s="80">
        <f t="shared" si="215"/>
        <v>3271.0018760743656</v>
      </c>
      <c r="N229" s="80">
        <f t="shared" si="215"/>
        <v>3323.524474170551</v>
      </c>
      <c r="O229" s="80">
        <f t="shared" si="215"/>
        <v>3376.0800032286047</v>
      </c>
      <c r="P229" s="80">
        <f t="shared" si="215"/>
        <v>3431.8298355879551</v>
      </c>
      <c r="Q229" s="80">
        <f t="shared" si="215"/>
        <v>3486.7234629387103</v>
      </c>
      <c r="R229" s="80">
        <f t="shared" si="215"/>
        <v>3564.2274438166392</v>
      </c>
      <c r="S229" s="80">
        <f t="shared" si="215"/>
        <v>3643.4878613733922</v>
      </c>
      <c r="T229" s="80">
        <f t="shared" si="215"/>
        <v>3723.1467080304092</v>
      </c>
      <c r="U229" s="80">
        <f t="shared" si="215"/>
        <v>3804.5184853626465</v>
      </c>
      <c r="V229" s="80">
        <f t="shared" si="215"/>
        <v>3830.5626025478014</v>
      </c>
      <c r="W229" s="80">
        <f t="shared" si="215"/>
        <v>3862.4989291792699</v>
      </c>
      <c r="X229" s="181">
        <f t="shared" si="215"/>
        <v>3894.7108186371402</v>
      </c>
    </row>
    <row r="230" spans="2:24" x14ac:dyDescent="0.2">
      <c r="B230" s="12"/>
      <c r="C230" s="3" t="s">
        <v>61</v>
      </c>
      <c r="D230" s="78">
        <f>+'1.1 Demanda Histórica'!U26*(D52+1)*'1.2b Proyección CNE'!X324</f>
        <v>275.44777131716552</v>
      </c>
      <c r="E230" s="79">
        <f t="shared" ref="E230:X230" si="216">+D230*(1+E52)</f>
        <v>280.27324376243104</v>
      </c>
      <c r="F230" s="79">
        <f t="shared" si="216"/>
        <v>280.33186862101144</v>
      </c>
      <c r="G230" s="79">
        <f t="shared" si="216"/>
        <v>280.3325808567734</v>
      </c>
      <c r="H230" s="79">
        <f t="shared" si="216"/>
        <v>280.33258950975426</v>
      </c>
      <c r="I230" s="79">
        <f t="shared" si="216"/>
        <v>280.33258961487968</v>
      </c>
      <c r="J230" s="80">
        <f t="shared" si="216"/>
        <v>280.33258961615678</v>
      </c>
      <c r="K230" s="80">
        <f t="shared" si="216"/>
        <v>280.33258961617241</v>
      </c>
      <c r="L230" s="80">
        <f t="shared" si="216"/>
        <v>280.33258961617241</v>
      </c>
      <c r="M230" s="80">
        <f t="shared" si="216"/>
        <v>280.33258961617241</v>
      </c>
      <c r="N230" s="80">
        <f t="shared" si="216"/>
        <v>280.33258961617241</v>
      </c>
      <c r="O230" s="80">
        <f t="shared" si="216"/>
        <v>280.33258961617241</v>
      </c>
      <c r="P230" s="80">
        <f t="shared" si="216"/>
        <v>280.33258961617241</v>
      </c>
      <c r="Q230" s="80">
        <f t="shared" si="216"/>
        <v>280.33258961617241</v>
      </c>
      <c r="R230" s="80">
        <f t="shared" si="216"/>
        <v>280.33258961617241</v>
      </c>
      <c r="S230" s="80">
        <f t="shared" si="216"/>
        <v>280.33258961617241</v>
      </c>
      <c r="T230" s="80">
        <f t="shared" si="216"/>
        <v>280.33258961617241</v>
      </c>
      <c r="U230" s="80">
        <f t="shared" si="216"/>
        <v>280.33258961617241</v>
      </c>
      <c r="V230" s="80">
        <f t="shared" si="216"/>
        <v>280.33258961617241</v>
      </c>
      <c r="W230" s="80">
        <f t="shared" si="216"/>
        <v>280.33258961617241</v>
      </c>
      <c r="X230" s="181">
        <f t="shared" si="216"/>
        <v>280.33258961617241</v>
      </c>
    </row>
    <row r="231" spans="2:24" x14ac:dyDescent="0.2">
      <c r="B231" s="12"/>
      <c r="C231" s="3" t="s">
        <v>62</v>
      </c>
      <c r="D231" s="78">
        <f>+'1.1 Demanda Histórica'!U27*(D53+1)*'1.2b Proyección CNE'!X325</f>
        <v>3123.1917941189586</v>
      </c>
      <c r="E231" s="79">
        <f t="shared" ref="E231:X231" si="217">+D231*(1+E53)</f>
        <v>3155.0256101472314</v>
      </c>
      <c r="F231" s="79">
        <f t="shared" si="217"/>
        <v>3227.6856301050043</v>
      </c>
      <c r="G231" s="79">
        <f t="shared" si="217"/>
        <v>3290.3273161346556</v>
      </c>
      <c r="H231" s="79">
        <f t="shared" si="217"/>
        <v>3356.9268040151233</v>
      </c>
      <c r="I231" s="79">
        <f t="shared" si="217"/>
        <v>3421.962739178357</v>
      </c>
      <c r="J231" s="80">
        <f t="shared" si="217"/>
        <v>3487.6163649668947</v>
      </c>
      <c r="K231" s="80">
        <f t="shared" si="217"/>
        <v>3553.0259684692787</v>
      </c>
      <c r="L231" s="80">
        <f t="shared" si="217"/>
        <v>3618.5319743998361</v>
      </c>
      <c r="M231" s="80">
        <f t="shared" si="217"/>
        <v>3683.999895988572</v>
      </c>
      <c r="N231" s="80">
        <f t="shared" si="217"/>
        <v>3749.4828630187949</v>
      </c>
      <c r="O231" s="80">
        <f t="shared" si="217"/>
        <v>3814.959886259554</v>
      </c>
      <c r="P231" s="80">
        <f t="shared" si="217"/>
        <v>3880.4392576290252</v>
      </c>
      <c r="Q231" s="80">
        <f t="shared" si="217"/>
        <v>3945.9177013565513</v>
      </c>
      <c r="R231" s="80">
        <f t="shared" si="217"/>
        <v>4011.3965115544338</v>
      </c>
      <c r="S231" s="80">
        <f t="shared" si="217"/>
        <v>4076.875176976072</v>
      </c>
      <c r="T231" s="80">
        <f t="shared" si="217"/>
        <v>4142.3538995924018</v>
      </c>
      <c r="U231" s="80">
        <f t="shared" si="217"/>
        <v>4207.8325996136391</v>
      </c>
      <c r="V231" s="80">
        <f t="shared" si="217"/>
        <v>4273.311308561204</v>
      </c>
      <c r="W231" s="80">
        <f t="shared" si="217"/>
        <v>4338.7900139823705</v>
      </c>
      <c r="X231" s="181">
        <f t="shared" si="217"/>
        <v>4404.2687207966537</v>
      </c>
    </row>
    <row r="232" spans="2:24" x14ac:dyDescent="0.2">
      <c r="B232" s="12"/>
      <c r="C232" s="3" t="s">
        <v>63</v>
      </c>
      <c r="D232" s="78">
        <f>+'1.1 Demanda Histórica'!U28*(D54+1)*'1.2b Proyección CNE'!X326</f>
        <v>1658.2619034377187</v>
      </c>
      <c r="E232" s="79">
        <f t="shared" ref="E232:X232" si="218">+D232*(1+E54)</f>
        <v>1704.6220472167411</v>
      </c>
      <c r="F232" s="79">
        <f t="shared" si="218"/>
        <v>1744.8111826719025</v>
      </c>
      <c r="G232" s="79">
        <f t="shared" si="218"/>
        <v>1782.8590985621254</v>
      </c>
      <c r="H232" s="79">
        <f t="shared" si="218"/>
        <v>1820.5151619042683</v>
      </c>
      <c r="I232" s="79">
        <f t="shared" si="218"/>
        <v>1858.5822039911634</v>
      </c>
      <c r="J232" s="80">
        <f t="shared" si="218"/>
        <v>1897.3169118700969</v>
      </c>
      <c r="K232" s="80">
        <f t="shared" si="218"/>
        <v>1936.8221518178775</v>
      </c>
      <c r="L232" s="80">
        <f t="shared" si="218"/>
        <v>1977.1423434224373</v>
      </c>
      <c r="M232" s="80">
        <f t="shared" si="218"/>
        <v>2018.3044315780069</v>
      </c>
      <c r="N232" s="80">
        <f t="shared" si="218"/>
        <v>2060.329288362414</v>
      </c>
      <c r="O232" s="80">
        <f t="shared" si="218"/>
        <v>2103.2361247606327</v>
      </c>
      <c r="P232" s="80">
        <f t="shared" si="218"/>
        <v>2147.043822962316</v>
      </c>
      <c r="Q232" s="80">
        <f t="shared" si="218"/>
        <v>2191.7714182952136</v>
      </c>
      <c r="R232" s="80">
        <f t="shared" si="218"/>
        <v>2237.4382872168599</v>
      </c>
      <c r="S232" s="80">
        <f t="shared" si="218"/>
        <v>2284.064096903287</v>
      </c>
      <c r="T232" s="80">
        <f t="shared" si="218"/>
        <v>2331.6692674963538</v>
      </c>
      <c r="U232" s="80">
        <f t="shared" si="218"/>
        <v>2380.2732823469973</v>
      </c>
      <c r="V232" s="80">
        <f t="shared" si="218"/>
        <v>2429.901353435173</v>
      </c>
      <c r="W232" s="80">
        <f t="shared" si="218"/>
        <v>2480.5584381753238</v>
      </c>
      <c r="X232" s="181">
        <f t="shared" si="218"/>
        <v>2532.3319228702421</v>
      </c>
    </row>
    <row r="233" spans="2:24" x14ac:dyDescent="0.2">
      <c r="B233" s="12"/>
      <c r="C233" s="3" t="s">
        <v>64</v>
      </c>
      <c r="D233" s="78">
        <f>+'1.1 Demanda Histórica'!U29*(D55+1)*'1.2b Proyección CNE'!X327</f>
        <v>5200.9783363718198</v>
      </c>
      <c r="E233" s="79">
        <f t="shared" ref="E233:X233" si="219">+D233*(1+E55)</f>
        <v>5375.4876938140906</v>
      </c>
      <c r="F233" s="79">
        <f t="shared" si="219"/>
        <v>5514.5072484618877</v>
      </c>
      <c r="G233" s="79">
        <f t="shared" si="219"/>
        <v>5658.3129003891663</v>
      </c>
      <c r="H233" s="79">
        <f t="shared" si="219"/>
        <v>5805.0104384998613</v>
      </c>
      <c r="I233" s="79">
        <f t="shared" si="219"/>
        <v>5954.819791485329</v>
      </c>
      <c r="J233" s="79">
        <f t="shared" si="219"/>
        <v>6107.7671801627539</v>
      </c>
      <c r="K233" s="79">
        <f t="shared" si="219"/>
        <v>6263.9284993597821</v>
      </c>
      <c r="L233" s="79">
        <f t="shared" si="219"/>
        <v>6423.368685811336</v>
      </c>
      <c r="M233" s="79">
        <f t="shared" si="219"/>
        <v>6586.1572492209434</v>
      </c>
      <c r="N233" s="79">
        <f t="shared" si="219"/>
        <v>6752.3643386644344</v>
      </c>
      <c r="O233" s="79">
        <f t="shared" si="219"/>
        <v>6922.0617847280882</v>
      </c>
      <c r="P233" s="79">
        <f t="shared" si="219"/>
        <v>7095.3228787043427</v>
      </c>
      <c r="Q233" s="79">
        <f t="shared" si="219"/>
        <v>7272.2224415045293</v>
      </c>
      <c r="R233" s="79">
        <f t="shared" si="219"/>
        <v>7452.8369524085774</v>
      </c>
      <c r="S233" s="79">
        <f t="shared" si="219"/>
        <v>7637.2441439543527</v>
      </c>
      <c r="T233" s="79">
        <f t="shared" si="219"/>
        <v>7825.5247613503807</v>
      </c>
      <c r="U233" s="79">
        <f t="shared" si="219"/>
        <v>8017.7558562034219</v>
      </c>
      <c r="V233" s="79">
        <f t="shared" si="219"/>
        <v>8214.0371415187728</v>
      </c>
      <c r="W233" s="79">
        <f t="shared" si="219"/>
        <v>8414.3882217883456</v>
      </c>
      <c r="X233" s="96">
        <f t="shared" si="219"/>
        <v>8619.1547200436144</v>
      </c>
    </row>
    <row r="234" spans="2:24" x14ac:dyDescent="0.2">
      <c r="B234" s="12"/>
      <c r="C234" s="3" t="s">
        <v>65</v>
      </c>
      <c r="D234" s="78">
        <f>+'1.1 Demanda Histórica'!U30*(D56+1)*'1.2b Proyección CNE'!X328</f>
        <v>3635.2883056853225</v>
      </c>
      <c r="E234" s="79">
        <f t="shared" ref="E234:X234" si="220">+D234*(1+E56)</f>
        <v>3903.4684295933071</v>
      </c>
      <c r="F234" s="79">
        <f t="shared" si="220"/>
        <v>4159.9251786598516</v>
      </c>
      <c r="G234" s="79">
        <f t="shared" si="220"/>
        <v>4414.4743423459486</v>
      </c>
      <c r="H234" s="79">
        <f t="shared" si="220"/>
        <v>4751.4248000791222</v>
      </c>
      <c r="I234" s="79">
        <f t="shared" si="220"/>
        <v>5084.9174606706147</v>
      </c>
      <c r="J234" s="80">
        <f t="shared" si="220"/>
        <v>5362.9021075106266</v>
      </c>
      <c r="K234" s="80">
        <f t="shared" si="220"/>
        <v>5641.1578320562412</v>
      </c>
      <c r="L234" s="80">
        <f t="shared" si="220"/>
        <v>5919.6921740935786</v>
      </c>
      <c r="M234" s="80">
        <f t="shared" si="220"/>
        <v>6115.9384335824989</v>
      </c>
      <c r="N234" s="80">
        <f t="shared" si="220"/>
        <v>6312.475625681066</v>
      </c>
      <c r="O234" s="80">
        <f t="shared" si="220"/>
        <v>6509.3098756483969</v>
      </c>
      <c r="P234" s="80">
        <f t="shared" si="220"/>
        <v>6706.4474233632318</v>
      </c>
      <c r="Q234" s="80">
        <f t="shared" si="220"/>
        <v>6903.8946371379343</v>
      </c>
      <c r="R234" s="80">
        <f t="shared" si="220"/>
        <v>7101.6580261108447</v>
      </c>
      <c r="S234" s="80">
        <f t="shared" si="220"/>
        <v>7299.744206026714</v>
      </c>
      <c r="T234" s="80">
        <f t="shared" si="220"/>
        <v>7498.1600490251403</v>
      </c>
      <c r="U234" s="80">
        <f t="shared" si="220"/>
        <v>7696.9121128854322</v>
      </c>
      <c r="V234" s="80">
        <f t="shared" si="220"/>
        <v>7896.0088840736234</v>
      </c>
      <c r="W234" s="80">
        <f t="shared" si="220"/>
        <v>8095.4520311068391</v>
      </c>
      <c r="X234" s="181">
        <f t="shared" si="220"/>
        <v>8295.2709695873345</v>
      </c>
    </row>
    <row r="235" spans="2:24" x14ac:dyDescent="0.2">
      <c r="B235" s="12"/>
      <c r="C235" s="3" t="s">
        <v>66</v>
      </c>
      <c r="D235" s="78">
        <f>+'1.1 Demanda Histórica'!U31*(D57+1)*'1.2b Proyección CNE'!X329</f>
        <v>2250.6401944811782</v>
      </c>
      <c r="E235" s="79">
        <f t="shared" ref="E235:X235" si="221">+D235*(1+E57)</f>
        <v>2364.1234650545539</v>
      </c>
      <c r="F235" s="79">
        <f t="shared" si="221"/>
        <v>2491.5379084702372</v>
      </c>
      <c r="G235" s="79">
        <f t="shared" si="221"/>
        <v>2621.3730137490015</v>
      </c>
      <c r="H235" s="79">
        <f t="shared" si="221"/>
        <v>2753.0558771482438</v>
      </c>
      <c r="I235" s="79">
        <f t="shared" si="221"/>
        <v>2886.5777525893532</v>
      </c>
      <c r="J235" s="80">
        <f t="shared" si="221"/>
        <v>3021.9200799156529</v>
      </c>
      <c r="K235" s="80">
        <f t="shared" si="221"/>
        <v>3159.077515737903</v>
      </c>
      <c r="L235" s="80">
        <f t="shared" si="221"/>
        <v>3298.0448374913358</v>
      </c>
      <c r="M235" s="80">
        <f t="shared" si="221"/>
        <v>3438.8193318481894</v>
      </c>
      <c r="N235" s="80">
        <f t="shared" si="221"/>
        <v>3581.3999362519153</v>
      </c>
      <c r="O235" s="80">
        <f t="shared" si="221"/>
        <v>3725.7873196503383</v>
      </c>
      <c r="P235" s="80">
        <f t="shared" si="221"/>
        <v>3871.9837484849668</v>
      </c>
      <c r="Q235" s="80">
        <f t="shared" si="221"/>
        <v>4019.9930170920725</v>
      </c>
      <c r="R235" s="80">
        <f t="shared" si="221"/>
        <v>4169.8203994434552</v>
      </c>
      <c r="S235" s="80">
        <f t="shared" si="221"/>
        <v>4321.4725067314876</v>
      </c>
      <c r="T235" s="80">
        <f t="shared" si="221"/>
        <v>4474.9575703420951</v>
      </c>
      <c r="U235" s="80">
        <f t="shared" si="221"/>
        <v>4630.2840842429168</v>
      </c>
      <c r="V235" s="80">
        <f t="shared" si="221"/>
        <v>4787.4659302914424</v>
      </c>
      <c r="W235" s="80">
        <f t="shared" si="221"/>
        <v>4946.5020366631315</v>
      </c>
      <c r="X235" s="181">
        <f t="shared" si="221"/>
        <v>5107.4571161290405</v>
      </c>
    </row>
    <row r="236" spans="2:24" x14ac:dyDescent="0.2">
      <c r="B236" s="12"/>
      <c r="C236" s="3" t="s">
        <v>67</v>
      </c>
      <c r="D236" s="78">
        <f>+'1.1 Demanda Histórica'!U32*(D58+1)*'1.2b Proyección CNE'!X330</f>
        <v>3617.4305729569683</v>
      </c>
      <c r="E236" s="79">
        <f t="shared" ref="E236:X236" si="222">+D236*(1+E58)</f>
        <v>3747.143319758286</v>
      </c>
      <c r="F236" s="79">
        <f t="shared" si="222"/>
        <v>3865.4383485542553</v>
      </c>
      <c r="G236" s="79">
        <f t="shared" si="222"/>
        <v>4001.928724076346</v>
      </c>
      <c r="H236" s="79">
        <f t="shared" si="222"/>
        <v>4143.6854782068258</v>
      </c>
      <c r="I236" s="79">
        <f t="shared" si="222"/>
        <v>4288.8328045202161</v>
      </c>
      <c r="J236" s="80">
        <f t="shared" si="222"/>
        <v>4437.604799258952</v>
      </c>
      <c r="K236" s="80">
        <f t="shared" si="222"/>
        <v>4590.0455282734119</v>
      </c>
      <c r="L236" s="80">
        <f t="shared" si="222"/>
        <v>4746.2488368130171</v>
      </c>
      <c r="M236" s="80">
        <f t="shared" si="222"/>
        <v>4906.2983750123367</v>
      </c>
      <c r="N236" s="80">
        <f t="shared" si="222"/>
        <v>5070.283034091517</v>
      </c>
      <c r="O236" s="80">
        <f t="shared" si="222"/>
        <v>5238.2930402465945</v>
      </c>
      <c r="P236" s="80">
        <f t="shared" si="222"/>
        <v>5410.4210120823136</v>
      </c>
      <c r="Q236" s="80">
        <f t="shared" si="222"/>
        <v>5586.7617547149475</v>
      </c>
      <c r="R236" s="80">
        <f t="shared" si="222"/>
        <v>5767.4123453036846</v>
      </c>
      <c r="S236" s="80">
        <f t="shared" si="222"/>
        <v>5952.4722811176007</v>
      </c>
      <c r="T236" s="80">
        <f t="shared" si="222"/>
        <v>6142.0430825655349</v>
      </c>
      <c r="U236" s="80">
        <f t="shared" si="222"/>
        <v>6336.2301164461514</v>
      </c>
      <c r="V236" s="80">
        <f t="shared" si="222"/>
        <v>6535.135710203579</v>
      </c>
      <c r="W236" s="80">
        <f t="shared" si="222"/>
        <v>6738.8863945847925</v>
      </c>
      <c r="X236" s="181">
        <f t="shared" si="222"/>
        <v>6947.5264164563168</v>
      </c>
    </row>
    <row r="237" spans="2:24" x14ac:dyDescent="0.2">
      <c r="B237" s="12"/>
      <c r="C237" s="3" t="s">
        <v>68</v>
      </c>
      <c r="D237" s="78">
        <f>+'1.1 Demanda Histórica'!U33*(D59+1)*'1.2b Proyección CNE'!X331</f>
        <v>1132.3929812335834</v>
      </c>
      <c r="E237" s="79">
        <f t="shared" ref="E237:X237" si="223">+D237*(1+E59)</f>
        <v>1206.8521879395098</v>
      </c>
      <c r="F237" s="79">
        <f t="shared" si="223"/>
        <v>1278.9815338499545</v>
      </c>
      <c r="G237" s="79">
        <f t="shared" si="223"/>
        <v>1350.2500741363713</v>
      </c>
      <c r="H237" s="79">
        <f t="shared" si="223"/>
        <v>1420.9984929657076</v>
      </c>
      <c r="I237" s="79">
        <f t="shared" si="223"/>
        <v>1491.1872349667819</v>
      </c>
      <c r="J237" s="80">
        <f t="shared" si="223"/>
        <v>1560.8115841830252</v>
      </c>
      <c r="K237" s="80">
        <f t="shared" si="223"/>
        <v>1629.857890516945</v>
      </c>
      <c r="L237" s="80">
        <f t="shared" si="223"/>
        <v>1698.3144747436181</v>
      </c>
      <c r="M237" s="80">
        <f t="shared" si="223"/>
        <v>1766.1688351648536</v>
      </c>
      <c r="N237" s="80">
        <f t="shared" si="223"/>
        <v>1833.4083550878679</v>
      </c>
      <c r="O237" s="80">
        <f t="shared" si="223"/>
        <v>1900.0201153910812</v>
      </c>
      <c r="P237" s="80">
        <f t="shared" si="223"/>
        <v>1965.9909342369638</v>
      </c>
      <c r="Q237" s="80">
        <f t="shared" si="223"/>
        <v>2031.3073546777198</v>
      </c>
      <c r="R237" s="80">
        <f t="shared" si="223"/>
        <v>2095.9556214989288</v>
      </c>
      <c r="S237" s="80">
        <f t="shared" si="223"/>
        <v>2159.9217540809286</v>
      </c>
      <c r="T237" s="80">
        <f t="shared" si="223"/>
        <v>2223.1912299588412</v>
      </c>
      <c r="U237" s="80">
        <f t="shared" si="223"/>
        <v>2285.7501909821635</v>
      </c>
      <c r="V237" s="80">
        <f t="shared" si="223"/>
        <v>2347.5807032246189</v>
      </c>
      <c r="W237" s="80">
        <f t="shared" si="223"/>
        <v>2408.6792407117205</v>
      </c>
      <c r="X237" s="181">
        <f t="shared" si="223"/>
        <v>2468.9836412616587</v>
      </c>
    </row>
    <row r="238" spans="2:24" x14ac:dyDescent="0.2">
      <c r="B238" s="12"/>
      <c r="C238" s="3" t="s">
        <v>69</v>
      </c>
      <c r="D238" s="78">
        <f>+'1.1 Demanda Histórica'!U34*(D60+1)*'1.2b Proyección CNE'!X332</f>
        <v>567.33417674159796</v>
      </c>
      <c r="E238" s="79">
        <f t="shared" ref="E238:X238" si="224">+D238*(1+E60)</f>
        <v>600.89124948496988</v>
      </c>
      <c r="F238" s="79">
        <f t="shared" si="224"/>
        <v>633.30695541842545</v>
      </c>
      <c r="G238" s="79">
        <f t="shared" si="224"/>
        <v>665.46103878003385</v>
      </c>
      <c r="H238" s="79">
        <f t="shared" si="224"/>
        <v>697.52375454214848</v>
      </c>
      <c r="I238" s="79">
        <f t="shared" si="224"/>
        <v>729.48815417522303</v>
      </c>
      <c r="J238" s="80">
        <f t="shared" si="224"/>
        <v>761.35340924654281</v>
      </c>
      <c r="K238" s="80">
        <f t="shared" si="224"/>
        <v>793.11712189956199</v>
      </c>
      <c r="L238" s="80">
        <f t="shared" si="224"/>
        <v>824.77724049282062</v>
      </c>
      <c r="M238" s="80">
        <f t="shared" si="224"/>
        <v>856.33156890436044</v>
      </c>
      <c r="N238" s="80">
        <f t="shared" si="224"/>
        <v>887.77789081159392</v>
      </c>
      <c r="O238" s="80">
        <f t="shared" si="224"/>
        <v>919.11393676551063</v>
      </c>
      <c r="P238" s="80">
        <f t="shared" si="224"/>
        <v>950.33739116686786</v>
      </c>
      <c r="Q238" s="80">
        <f t="shared" si="224"/>
        <v>981.44589008893047</v>
      </c>
      <c r="R238" s="80">
        <f t="shared" si="224"/>
        <v>1012.4370172096978</v>
      </c>
      <c r="S238" s="80">
        <f t="shared" si="224"/>
        <v>1043.3083166111492</v>
      </c>
      <c r="T238" s="80">
        <f t="shared" si="224"/>
        <v>1074.0572371915457</v>
      </c>
      <c r="U238" s="80">
        <f t="shared" si="224"/>
        <v>1104.6813445465216</v>
      </c>
      <c r="V238" s="80">
        <f t="shared" si="224"/>
        <v>1135.1774882969285</v>
      </c>
      <c r="W238" s="80">
        <f t="shared" si="224"/>
        <v>1165.545049049314</v>
      </c>
      <c r="X238" s="181">
        <f t="shared" si="224"/>
        <v>1195.7731070285861</v>
      </c>
    </row>
    <row r="239" spans="2:24" x14ac:dyDescent="0.2">
      <c r="B239" s="12"/>
      <c r="C239" s="3" t="s">
        <v>70</v>
      </c>
      <c r="D239" s="78">
        <f>+'1.1 Demanda Histórica'!U35*(D61+1)*'1.2b Proyección CNE'!X333</f>
        <v>1325.7329820497637</v>
      </c>
      <c r="E239" s="79">
        <f t="shared" ref="E239:X239" si="225">+D239*(1+E61)</f>
        <v>1411.5384984563384</v>
      </c>
      <c r="F239" s="79">
        <f t="shared" si="225"/>
        <v>1520.6921113474064</v>
      </c>
      <c r="G239" s="79">
        <f t="shared" si="225"/>
        <v>1618.4868520806467</v>
      </c>
      <c r="H239" s="79">
        <f t="shared" si="225"/>
        <v>1701.6140993683491</v>
      </c>
      <c r="I239" s="79">
        <f t="shared" si="225"/>
        <v>1784.7677395352705</v>
      </c>
      <c r="J239" s="80">
        <f t="shared" si="225"/>
        <v>1867.9497797666932</v>
      </c>
      <c r="K239" s="80">
        <f t="shared" si="225"/>
        <v>1951.1604593676284</v>
      </c>
      <c r="L239" s="80">
        <f t="shared" si="225"/>
        <v>2034.4004709943226</v>
      </c>
      <c r="M239" s="80">
        <f t="shared" si="225"/>
        <v>2117.67040729368</v>
      </c>
      <c r="N239" s="80">
        <f t="shared" si="225"/>
        <v>2200.9709026479345</v>
      </c>
      <c r="O239" s="80">
        <f t="shared" si="225"/>
        <v>2284.3025972745659</v>
      </c>
      <c r="P239" s="80">
        <f t="shared" si="225"/>
        <v>2367.6661467374042</v>
      </c>
      <c r="Q239" s="80">
        <f t="shared" si="225"/>
        <v>2451.0622199314575</v>
      </c>
      <c r="R239" s="80">
        <f t="shared" si="225"/>
        <v>2534.4914997118472</v>
      </c>
      <c r="S239" s="80">
        <f t="shared" si="225"/>
        <v>2617.954684068824</v>
      </c>
      <c r="T239" s="80">
        <f t="shared" si="225"/>
        <v>2701.452482430554</v>
      </c>
      <c r="U239" s="80">
        <f t="shared" si="225"/>
        <v>2784.985631720413</v>
      </c>
      <c r="V239" s="80">
        <f t="shared" si="225"/>
        <v>2868.5548351520247</v>
      </c>
      <c r="W239" s="80">
        <f t="shared" si="225"/>
        <v>2952.1610027588799</v>
      </c>
      <c r="X239" s="181">
        <f t="shared" si="225"/>
        <v>3035.8043134619229</v>
      </c>
    </row>
    <row r="240" spans="2:24" x14ac:dyDescent="0.2">
      <c r="B240" s="12"/>
      <c r="C240" s="3" t="s">
        <v>71</v>
      </c>
      <c r="D240" s="78">
        <f>+'1.1 Demanda Histórica'!U36*(D62+1)*'1.2b Proyección CNE'!X334</f>
        <v>0</v>
      </c>
      <c r="E240" s="79">
        <f t="shared" ref="E240:X240" si="226">+D240*(1+E62)</f>
        <v>0</v>
      </c>
      <c r="F240" s="79">
        <f t="shared" si="226"/>
        <v>0</v>
      </c>
      <c r="G240" s="79">
        <f t="shared" si="226"/>
        <v>0</v>
      </c>
      <c r="H240" s="79">
        <f t="shared" si="226"/>
        <v>0</v>
      </c>
      <c r="I240" s="79">
        <f t="shared" si="226"/>
        <v>0</v>
      </c>
      <c r="J240" s="80">
        <f t="shared" si="226"/>
        <v>0</v>
      </c>
      <c r="K240" s="80">
        <f t="shared" si="226"/>
        <v>0</v>
      </c>
      <c r="L240" s="80">
        <f t="shared" si="226"/>
        <v>0</v>
      </c>
      <c r="M240" s="80">
        <f t="shared" si="226"/>
        <v>0</v>
      </c>
      <c r="N240" s="80">
        <f t="shared" si="226"/>
        <v>0</v>
      </c>
      <c r="O240" s="80">
        <f t="shared" si="226"/>
        <v>0</v>
      </c>
      <c r="P240" s="80">
        <f t="shared" si="226"/>
        <v>0</v>
      </c>
      <c r="Q240" s="80">
        <f t="shared" si="226"/>
        <v>0</v>
      </c>
      <c r="R240" s="80">
        <f t="shared" si="226"/>
        <v>0</v>
      </c>
      <c r="S240" s="80">
        <f t="shared" si="226"/>
        <v>0</v>
      </c>
      <c r="T240" s="80">
        <f t="shared" si="226"/>
        <v>0</v>
      </c>
      <c r="U240" s="80">
        <f t="shared" si="226"/>
        <v>0</v>
      </c>
      <c r="V240" s="80">
        <f t="shared" si="226"/>
        <v>0</v>
      </c>
      <c r="W240" s="80">
        <f t="shared" si="226"/>
        <v>0</v>
      </c>
      <c r="X240" s="181">
        <f t="shared" si="226"/>
        <v>0</v>
      </c>
    </row>
    <row r="241" spans="2:24" ht="13.5" thickBot="1" x14ac:dyDescent="0.25">
      <c r="B241" s="12"/>
      <c r="C241" s="76" t="s">
        <v>72</v>
      </c>
      <c r="D241" s="81">
        <f>+'1.1 Demanda Histórica'!U37*(D63+1)*'1.2b Proyección CNE'!X335</f>
        <v>0</v>
      </c>
      <c r="E241" s="206">
        <f t="shared" ref="E241:X241" si="227">+D241*(1+E63)</f>
        <v>0</v>
      </c>
      <c r="F241" s="206">
        <f t="shared" si="227"/>
        <v>0</v>
      </c>
      <c r="G241" s="206">
        <f t="shared" si="227"/>
        <v>0</v>
      </c>
      <c r="H241" s="206">
        <f t="shared" si="227"/>
        <v>0</v>
      </c>
      <c r="I241" s="206">
        <f t="shared" si="227"/>
        <v>0</v>
      </c>
      <c r="J241" s="207">
        <f t="shared" si="227"/>
        <v>0</v>
      </c>
      <c r="K241" s="207">
        <f t="shared" si="227"/>
        <v>0</v>
      </c>
      <c r="L241" s="207">
        <f t="shared" si="227"/>
        <v>0</v>
      </c>
      <c r="M241" s="207">
        <f t="shared" si="227"/>
        <v>0</v>
      </c>
      <c r="N241" s="207">
        <f t="shared" si="227"/>
        <v>0</v>
      </c>
      <c r="O241" s="207">
        <f t="shared" si="227"/>
        <v>0</v>
      </c>
      <c r="P241" s="207">
        <f t="shared" si="227"/>
        <v>0</v>
      </c>
      <c r="Q241" s="207">
        <f t="shared" si="227"/>
        <v>0</v>
      </c>
      <c r="R241" s="207">
        <f t="shared" si="227"/>
        <v>0</v>
      </c>
      <c r="S241" s="207">
        <f t="shared" si="227"/>
        <v>0</v>
      </c>
      <c r="T241" s="207">
        <f t="shared" si="227"/>
        <v>0</v>
      </c>
      <c r="U241" s="207">
        <f t="shared" si="227"/>
        <v>0</v>
      </c>
      <c r="V241" s="207">
        <f t="shared" si="227"/>
        <v>0</v>
      </c>
      <c r="W241" s="207">
        <f t="shared" si="227"/>
        <v>0</v>
      </c>
      <c r="X241" s="208">
        <f t="shared" si="227"/>
        <v>0</v>
      </c>
    </row>
    <row r="242" spans="2:24" ht="13.5" thickBot="1" x14ac:dyDescent="0.25">
      <c r="B242" s="12"/>
      <c r="C242" s="21" t="s">
        <v>73</v>
      </c>
      <c r="D242" s="81">
        <f t="shared" ref="D242:X242" si="228">+SUM(D218:D241)</f>
        <v>542443.04031591187</v>
      </c>
      <c r="E242" s="81">
        <f t="shared" si="228"/>
        <v>553306.73598764301</v>
      </c>
      <c r="F242" s="81">
        <f t="shared" si="228"/>
        <v>565340.55518839951</v>
      </c>
      <c r="G242" s="81">
        <f t="shared" si="228"/>
        <v>577861.25114602211</v>
      </c>
      <c r="H242" s="81">
        <f t="shared" si="228"/>
        <v>590384.68504988623</v>
      </c>
      <c r="I242" s="81">
        <f t="shared" si="228"/>
        <v>603140.88738291489</v>
      </c>
      <c r="J242" s="81">
        <f t="shared" si="228"/>
        <v>615904.57832524274</v>
      </c>
      <c r="K242" s="81">
        <f t="shared" si="228"/>
        <v>628814.3068388782</v>
      </c>
      <c r="L242" s="81">
        <f t="shared" si="228"/>
        <v>641837.75442806876</v>
      </c>
      <c r="M242" s="81">
        <f t="shared" si="228"/>
        <v>654921.78740480146</v>
      </c>
      <c r="N242" s="81">
        <f t="shared" si="228"/>
        <v>668143.58548796072</v>
      </c>
      <c r="O242" s="81">
        <f t="shared" si="228"/>
        <v>681504.50710320647</v>
      </c>
      <c r="P242" s="81">
        <f t="shared" si="228"/>
        <v>695010.93118281686</v>
      </c>
      <c r="Q242" s="81">
        <f t="shared" si="228"/>
        <v>708661.83403251157</v>
      </c>
      <c r="R242" s="81">
        <f t="shared" si="228"/>
        <v>722483.59981948428</v>
      </c>
      <c r="S242" s="81">
        <f t="shared" si="228"/>
        <v>736458.52876209596</v>
      </c>
      <c r="T242" s="81">
        <f t="shared" si="228"/>
        <v>750588.42986463557</v>
      </c>
      <c r="U242" s="81">
        <f t="shared" si="228"/>
        <v>764877.69073709729</v>
      </c>
      <c r="V242" s="81">
        <f t="shared" si="228"/>
        <v>779273.20171280205</v>
      </c>
      <c r="W242" s="81">
        <f t="shared" si="228"/>
        <v>793837.05790784012</v>
      </c>
      <c r="X242" s="135">
        <f t="shared" si="228"/>
        <v>808576.97721927636</v>
      </c>
    </row>
    <row r="243" spans="2:24" x14ac:dyDescent="0.2">
      <c r="B243" s="12"/>
      <c r="D243" s="38"/>
      <c r="E243" s="38"/>
      <c r="F243" s="38"/>
      <c r="G243" s="38"/>
      <c r="H243" s="38"/>
      <c r="I243" s="38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</row>
    <row r="245" spans="2:24" x14ac:dyDescent="0.2">
      <c r="B245" s="12" t="s">
        <v>134</v>
      </c>
    </row>
    <row r="246" spans="2:24" ht="13.5" thickBot="1" x14ac:dyDescent="0.25"/>
    <row r="247" spans="2:24" ht="13.5" thickBot="1" x14ac:dyDescent="0.25">
      <c r="C247" s="103" t="s">
        <v>38</v>
      </c>
      <c r="D247" s="123">
        <f t="shared" ref="D247:X247" si="229">+D67</f>
        <v>2024</v>
      </c>
      <c r="E247" s="124">
        <f t="shared" si="229"/>
        <v>2025</v>
      </c>
      <c r="F247" s="124">
        <f t="shared" si="229"/>
        <v>2026</v>
      </c>
      <c r="G247" s="124">
        <f t="shared" si="229"/>
        <v>2027</v>
      </c>
      <c r="H247" s="124">
        <f t="shared" si="229"/>
        <v>2028</v>
      </c>
      <c r="I247" s="124">
        <f t="shared" si="229"/>
        <v>2029</v>
      </c>
      <c r="J247" s="124">
        <f t="shared" si="229"/>
        <v>2030</v>
      </c>
      <c r="K247" s="124">
        <f t="shared" si="229"/>
        <v>2031</v>
      </c>
      <c r="L247" s="124">
        <f t="shared" si="229"/>
        <v>2032</v>
      </c>
      <c r="M247" s="124">
        <f t="shared" si="229"/>
        <v>2033</v>
      </c>
      <c r="N247" s="124">
        <f t="shared" si="229"/>
        <v>2034</v>
      </c>
      <c r="O247" s="124">
        <f t="shared" si="229"/>
        <v>2035</v>
      </c>
      <c r="P247" s="124">
        <f t="shared" si="229"/>
        <v>2036</v>
      </c>
      <c r="Q247" s="124">
        <f t="shared" si="229"/>
        <v>2037</v>
      </c>
      <c r="R247" s="124">
        <f t="shared" si="229"/>
        <v>2038</v>
      </c>
      <c r="S247" s="124">
        <f t="shared" si="229"/>
        <v>2039</v>
      </c>
      <c r="T247" s="124">
        <f t="shared" si="229"/>
        <v>2040</v>
      </c>
      <c r="U247" s="124">
        <f t="shared" si="229"/>
        <v>2041</v>
      </c>
      <c r="V247" s="124">
        <f t="shared" si="229"/>
        <v>2042</v>
      </c>
      <c r="W247" s="124">
        <f t="shared" si="229"/>
        <v>2043</v>
      </c>
      <c r="X247" s="180">
        <f t="shared" si="229"/>
        <v>2044</v>
      </c>
    </row>
    <row r="248" spans="2:24" x14ac:dyDescent="0.2">
      <c r="C248" s="3" t="s">
        <v>46</v>
      </c>
      <c r="D248" s="132">
        <f>+'1.1 Demanda Histórica'!U11*(D40+1)*'1.2b Proyección CNE'!AB312</f>
        <v>51906.956524366549</v>
      </c>
      <c r="E248" s="278">
        <f t="shared" ref="E248:X248" si="230">+D248*(1+E40)</f>
        <v>52406.110476034388</v>
      </c>
      <c r="F248" s="278">
        <f>+E248*(1+F40)</f>
        <v>53001.813224398662</v>
      </c>
      <c r="G248" s="278">
        <f t="shared" si="230"/>
        <v>53571.219136675427</v>
      </c>
      <c r="H248" s="278">
        <f t="shared" si="230"/>
        <v>54136.615184179886</v>
      </c>
      <c r="I248" s="278">
        <f t="shared" si="230"/>
        <v>54708.781044282296</v>
      </c>
      <c r="J248" s="279">
        <f t="shared" si="230"/>
        <v>55291.170590910493</v>
      </c>
      <c r="K248" s="279">
        <f t="shared" si="230"/>
        <v>55885.203842925628</v>
      </c>
      <c r="L248" s="279">
        <f t="shared" si="230"/>
        <v>56491.50936930599</v>
      </c>
      <c r="M248" s="279">
        <f t="shared" si="230"/>
        <v>57110.480201754362</v>
      </c>
      <c r="N248" s="279">
        <f t="shared" si="230"/>
        <v>57742.426484446827</v>
      </c>
      <c r="O248" s="279">
        <f t="shared" si="230"/>
        <v>58387.635974478064</v>
      </c>
      <c r="P248" s="279">
        <f t="shared" si="230"/>
        <v>59046.392274259699</v>
      </c>
      <c r="Q248" s="279">
        <f t="shared" si="230"/>
        <v>59718.98152703153</v>
      </c>
      <c r="R248" s="279">
        <f t="shared" si="230"/>
        <v>60405.695076581265</v>
      </c>
      <c r="S248" s="279">
        <f t="shared" si="230"/>
        <v>61106.828659046434</v>
      </c>
      <c r="T248" s="279">
        <f t="shared" si="230"/>
        <v>61822.689339314849</v>
      </c>
      <c r="U248" s="279">
        <f t="shared" si="230"/>
        <v>62553.57009644802</v>
      </c>
      <c r="V248" s="279">
        <f t="shared" si="230"/>
        <v>63299.850055977266</v>
      </c>
      <c r="W248" s="279">
        <f t="shared" si="230"/>
        <v>64061.603758485864</v>
      </c>
      <c r="X248" s="280">
        <f t="shared" si="230"/>
        <v>64840.145296163057</v>
      </c>
    </row>
    <row r="249" spans="2:24" x14ac:dyDescent="0.2">
      <c r="C249" s="3" t="s">
        <v>48</v>
      </c>
      <c r="D249" s="78">
        <f>+'1.1 Demanda Histórica'!U13*(D41+1)*'1.2b Proyección CNE'!AB313</f>
        <v>0</v>
      </c>
      <c r="E249" s="79">
        <f t="shared" ref="E249:X249" si="231">+D249*(1+E41)</f>
        <v>0</v>
      </c>
      <c r="F249" s="79">
        <f t="shared" si="231"/>
        <v>0</v>
      </c>
      <c r="G249" s="79">
        <f t="shared" si="231"/>
        <v>0</v>
      </c>
      <c r="H249" s="79">
        <f t="shared" si="231"/>
        <v>0</v>
      </c>
      <c r="I249" s="79">
        <f t="shared" si="231"/>
        <v>0</v>
      </c>
      <c r="J249" s="80">
        <f t="shared" si="231"/>
        <v>0</v>
      </c>
      <c r="K249" s="80">
        <f t="shared" si="231"/>
        <v>0</v>
      </c>
      <c r="L249" s="80">
        <f t="shared" si="231"/>
        <v>0</v>
      </c>
      <c r="M249" s="80">
        <f t="shared" si="231"/>
        <v>0</v>
      </c>
      <c r="N249" s="80">
        <f t="shared" si="231"/>
        <v>0</v>
      </c>
      <c r="O249" s="80">
        <f t="shared" si="231"/>
        <v>0</v>
      </c>
      <c r="P249" s="80">
        <f t="shared" si="231"/>
        <v>0</v>
      </c>
      <c r="Q249" s="80">
        <f t="shared" si="231"/>
        <v>0</v>
      </c>
      <c r="R249" s="80">
        <f t="shared" si="231"/>
        <v>0</v>
      </c>
      <c r="S249" s="80">
        <f t="shared" si="231"/>
        <v>0</v>
      </c>
      <c r="T249" s="80">
        <f t="shared" si="231"/>
        <v>0</v>
      </c>
      <c r="U249" s="80">
        <f t="shared" si="231"/>
        <v>0</v>
      </c>
      <c r="V249" s="80">
        <f t="shared" si="231"/>
        <v>0</v>
      </c>
      <c r="W249" s="80">
        <f t="shared" si="231"/>
        <v>0</v>
      </c>
      <c r="X249" s="181">
        <f t="shared" si="231"/>
        <v>0</v>
      </c>
    </row>
    <row r="250" spans="2:24" x14ac:dyDescent="0.2">
      <c r="C250" s="3" t="s">
        <v>49</v>
      </c>
      <c r="D250" s="78">
        <f>+'1.1 Demanda Histórica'!U14*(D42+1)*'1.2b Proyección CNE'!AB314</f>
        <v>0</v>
      </c>
      <c r="E250" s="79">
        <f t="shared" ref="E250:X250" si="232">+D250*(1+E42)</f>
        <v>0</v>
      </c>
      <c r="F250" s="79">
        <f t="shared" si="232"/>
        <v>0</v>
      </c>
      <c r="G250" s="79">
        <f t="shared" si="232"/>
        <v>0</v>
      </c>
      <c r="H250" s="79">
        <f t="shared" si="232"/>
        <v>0</v>
      </c>
      <c r="I250" s="79">
        <f t="shared" si="232"/>
        <v>0</v>
      </c>
      <c r="J250" s="80">
        <f t="shared" si="232"/>
        <v>0</v>
      </c>
      <c r="K250" s="80">
        <f t="shared" si="232"/>
        <v>0</v>
      </c>
      <c r="L250" s="80">
        <f t="shared" si="232"/>
        <v>0</v>
      </c>
      <c r="M250" s="80">
        <f t="shared" si="232"/>
        <v>0</v>
      </c>
      <c r="N250" s="80">
        <f t="shared" si="232"/>
        <v>0</v>
      </c>
      <c r="O250" s="80">
        <f t="shared" si="232"/>
        <v>0</v>
      </c>
      <c r="P250" s="80">
        <f t="shared" si="232"/>
        <v>0</v>
      </c>
      <c r="Q250" s="80">
        <f t="shared" si="232"/>
        <v>0</v>
      </c>
      <c r="R250" s="80">
        <f t="shared" si="232"/>
        <v>0</v>
      </c>
      <c r="S250" s="80">
        <f t="shared" si="232"/>
        <v>0</v>
      </c>
      <c r="T250" s="80">
        <f t="shared" si="232"/>
        <v>0</v>
      </c>
      <c r="U250" s="80">
        <f t="shared" si="232"/>
        <v>0</v>
      </c>
      <c r="V250" s="80">
        <f t="shared" si="232"/>
        <v>0</v>
      </c>
      <c r="W250" s="80">
        <f t="shared" si="232"/>
        <v>0</v>
      </c>
      <c r="X250" s="181">
        <f t="shared" si="232"/>
        <v>0</v>
      </c>
    </row>
    <row r="251" spans="2:24" x14ac:dyDescent="0.2">
      <c r="C251" s="13" t="s">
        <v>50</v>
      </c>
      <c r="D251" s="78">
        <f>+('1.1 Demanda Histórica'!U15+'1.1 Demanda Histórica'!U16)*(D43+1)*'1.2b Proyección CNE'!AB315</f>
        <v>478549.74256817746</v>
      </c>
      <c r="E251" s="79">
        <f t="shared" ref="E251:X251" si="233">+D251*(1+E43)</f>
        <v>481704.66712986666</v>
      </c>
      <c r="F251" s="79">
        <f t="shared" si="233"/>
        <v>486924.77034058271</v>
      </c>
      <c r="G251" s="79">
        <f t="shared" si="233"/>
        <v>492395.3307321649</v>
      </c>
      <c r="H251" s="79">
        <f t="shared" si="233"/>
        <v>497975.9023187643</v>
      </c>
      <c r="I251" s="79">
        <f t="shared" si="233"/>
        <v>503674.85153968615</v>
      </c>
      <c r="J251" s="80">
        <f t="shared" si="233"/>
        <v>509493.17585450102</v>
      </c>
      <c r="K251" s="80">
        <f t="shared" si="233"/>
        <v>515433.76240848162</v>
      </c>
      <c r="L251" s="80">
        <f t="shared" si="233"/>
        <v>521499.08148132206</v>
      </c>
      <c r="M251" s="80">
        <f t="shared" si="233"/>
        <v>527691.77731586271</v>
      </c>
      <c r="N251" s="80">
        <f t="shared" si="233"/>
        <v>534014.51847720274</v>
      </c>
      <c r="O251" s="80">
        <f t="shared" si="233"/>
        <v>540470.03749744641</v>
      </c>
      <c r="P251" s="80">
        <f t="shared" si="233"/>
        <v>547061.12247590057</v>
      </c>
      <c r="Q251" s="80">
        <f t="shared" si="233"/>
        <v>553790.61970062379</v>
      </c>
      <c r="R251" s="80">
        <f t="shared" si="233"/>
        <v>560661.43854630808</v>
      </c>
      <c r="S251" s="80">
        <f t="shared" si="233"/>
        <v>567676.53606300813</v>
      </c>
      <c r="T251" s="80">
        <f t="shared" si="233"/>
        <v>574838.98390781949</v>
      </c>
      <c r="U251" s="80">
        <f t="shared" si="233"/>
        <v>582151.71322435862</v>
      </c>
      <c r="V251" s="80">
        <f t="shared" si="233"/>
        <v>589618.51724156446</v>
      </c>
      <c r="W251" s="80">
        <f t="shared" si="233"/>
        <v>597240.14169322548</v>
      </c>
      <c r="X251" s="181">
        <f t="shared" si="233"/>
        <v>605029.7347277751</v>
      </c>
    </row>
    <row r="252" spans="2:24" x14ac:dyDescent="0.2">
      <c r="C252" s="3" t="s">
        <v>52</v>
      </c>
      <c r="D252" s="78">
        <f>+'1.1 Demanda Histórica'!U17*(D44+1)*'1.2b Proyección CNE'!AB316</f>
        <v>0</v>
      </c>
      <c r="E252" s="79">
        <f t="shared" ref="E252:X252" si="234">+D252*(1+E44)</f>
        <v>0</v>
      </c>
      <c r="F252" s="79">
        <f t="shared" si="234"/>
        <v>0</v>
      </c>
      <c r="G252" s="79">
        <f t="shared" si="234"/>
        <v>0</v>
      </c>
      <c r="H252" s="79">
        <f t="shared" si="234"/>
        <v>0</v>
      </c>
      <c r="I252" s="79">
        <f t="shared" si="234"/>
        <v>0</v>
      </c>
      <c r="J252" s="80">
        <f t="shared" si="234"/>
        <v>0</v>
      </c>
      <c r="K252" s="80">
        <f t="shared" si="234"/>
        <v>0</v>
      </c>
      <c r="L252" s="80">
        <f t="shared" si="234"/>
        <v>0</v>
      </c>
      <c r="M252" s="80">
        <f t="shared" si="234"/>
        <v>0</v>
      </c>
      <c r="N252" s="80">
        <f t="shared" si="234"/>
        <v>0</v>
      </c>
      <c r="O252" s="80">
        <f t="shared" si="234"/>
        <v>0</v>
      </c>
      <c r="P252" s="80">
        <f t="shared" si="234"/>
        <v>0</v>
      </c>
      <c r="Q252" s="80">
        <f t="shared" si="234"/>
        <v>0</v>
      </c>
      <c r="R252" s="80">
        <f t="shared" si="234"/>
        <v>0</v>
      </c>
      <c r="S252" s="80">
        <f t="shared" si="234"/>
        <v>0</v>
      </c>
      <c r="T252" s="80">
        <f t="shared" si="234"/>
        <v>0</v>
      </c>
      <c r="U252" s="80">
        <f t="shared" si="234"/>
        <v>0</v>
      </c>
      <c r="V252" s="80">
        <f t="shared" si="234"/>
        <v>0</v>
      </c>
      <c r="W252" s="80">
        <f t="shared" si="234"/>
        <v>0</v>
      </c>
      <c r="X252" s="181">
        <f t="shared" si="234"/>
        <v>0</v>
      </c>
    </row>
    <row r="253" spans="2:24" x14ac:dyDescent="0.2">
      <c r="C253" s="3" t="s">
        <v>53</v>
      </c>
      <c r="D253" s="78">
        <f>+'1.1 Demanda Histórica'!U18*(D45+1)*'1.2b Proyección CNE'!AB317</f>
        <v>7841.6858177503127</v>
      </c>
      <c r="E253" s="79">
        <f t="shared" ref="E253:X253" si="235">+D253*(1+E45)</f>
        <v>7882.460378101332</v>
      </c>
      <c r="F253" s="79">
        <f t="shared" si="235"/>
        <v>7957.4148286748396</v>
      </c>
      <c r="G253" s="79">
        <f t="shared" si="235"/>
        <v>8043.7148323200454</v>
      </c>
      <c r="H253" s="79">
        <f t="shared" si="235"/>
        <v>8131.7503017651925</v>
      </c>
      <c r="I253" s="79">
        <f t="shared" si="235"/>
        <v>8221.6532196137377</v>
      </c>
      <c r="J253" s="80">
        <f t="shared" si="235"/>
        <v>8313.439321385029</v>
      </c>
      <c r="K253" s="80">
        <f t="shared" si="235"/>
        <v>8407.1541527430691</v>
      </c>
      <c r="L253" s="80">
        <f t="shared" si="235"/>
        <v>8502.8366832303454</v>
      </c>
      <c r="M253" s="80">
        <f t="shared" si="235"/>
        <v>8600.5286266987532</v>
      </c>
      <c r="N253" s="80">
        <f t="shared" si="235"/>
        <v>8700.2720806974721</v>
      </c>
      <c r="O253" s="80">
        <f t="shared" si="235"/>
        <v>8802.1101518761734</v>
      </c>
      <c r="P253" s="80">
        <f t="shared" si="235"/>
        <v>8906.086823476955</v>
      </c>
      <c r="Q253" s="80">
        <f t="shared" si="235"/>
        <v>9012.2469966899807</v>
      </c>
      <c r="R253" s="80">
        <f t="shared" si="235"/>
        <v>9120.6365679181345</v>
      </c>
      <c r="S253" s="80">
        <f t="shared" si="235"/>
        <v>9231.3021856638279</v>
      </c>
      <c r="T253" s="80">
        <f t="shared" si="235"/>
        <v>9344.292306379919</v>
      </c>
      <c r="U253" s="80">
        <f t="shared" si="235"/>
        <v>9459.6531699315092</v>
      </c>
      <c r="V253" s="80">
        <f t="shared" si="235"/>
        <v>9577.4446156406793</v>
      </c>
      <c r="W253" s="80">
        <f t="shared" si="235"/>
        <v>9697.6784084672781</v>
      </c>
      <c r="X253" s="181">
        <f t="shared" si="235"/>
        <v>9820.5619621567803</v>
      </c>
    </row>
    <row r="254" spans="2:24" x14ac:dyDescent="0.2">
      <c r="C254" s="3" t="s">
        <v>55</v>
      </c>
      <c r="D254" s="78">
        <f>+('1.1 Demanda Histórica'!U20)*(D46+1)*'1.2b Proyección CNE'!AB318</f>
        <v>567057.11830116657</v>
      </c>
      <c r="E254" s="79">
        <f t="shared" ref="E254:X254" si="236">+D254*(1+E46)</f>
        <v>583996.33695181564</v>
      </c>
      <c r="F254" s="79">
        <f>+E254*(1+F46)</f>
        <v>600862.13993833424</v>
      </c>
      <c r="G254" s="79">
        <f t="shared" si="236"/>
        <v>618796.33681578503</v>
      </c>
      <c r="H254" s="79">
        <f t="shared" si="236"/>
        <v>636377.66022338229</v>
      </c>
      <c r="I254" s="79">
        <f t="shared" si="236"/>
        <v>654215.50144841999</v>
      </c>
      <c r="J254" s="80">
        <f t="shared" si="236"/>
        <v>672147.9374795839</v>
      </c>
      <c r="K254" s="80">
        <f t="shared" si="236"/>
        <v>690180.76402982208</v>
      </c>
      <c r="L254" s="80">
        <f t="shared" si="236"/>
        <v>708346.93885641592</v>
      </c>
      <c r="M254" s="80">
        <f t="shared" si="236"/>
        <v>726624.76538931078</v>
      </c>
      <c r="N254" s="80">
        <f t="shared" si="236"/>
        <v>745029.05657751334</v>
      </c>
      <c r="O254" s="80">
        <f t="shared" si="236"/>
        <v>763557.90726776246</v>
      </c>
      <c r="P254" s="80">
        <f t="shared" si="236"/>
        <v>782214.88353126182</v>
      </c>
      <c r="Q254" s="80">
        <f t="shared" si="236"/>
        <v>801002.87850068545</v>
      </c>
      <c r="R254" s="80">
        <f t="shared" si="236"/>
        <v>819924.29604815901</v>
      </c>
      <c r="S254" s="80">
        <f t="shared" si="236"/>
        <v>838982.155036891</v>
      </c>
      <c r="T254" s="80">
        <f t="shared" si="236"/>
        <v>858179.25755022571</v>
      </c>
      <c r="U254" s="80">
        <f t="shared" si="236"/>
        <v>877518.40582258545</v>
      </c>
      <c r="V254" s="80">
        <f t="shared" si="236"/>
        <v>897003.18131827377</v>
      </c>
      <c r="W254" s="80">
        <f t="shared" si="236"/>
        <v>916634.28529265686</v>
      </c>
      <c r="X254" s="181">
        <f t="shared" si="236"/>
        <v>936424.14827245334</v>
      </c>
    </row>
    <row r="255" spans="2:24" x14ac:dyDescent="0.2">
      <c r="C255" s="3" t="s">
        <v>56</v>
      </c>
      <c r="D255" s="78">
        <v>0</v>
      </c>
      <c r="E255" s="79">
        <f t="shared" ref="E255:X255" si="237">+D255*(1+E47)</f>
        <v>0</v>
      </c>
      <c r="F255" s="79">
        <f t="shared" si="237"/>
        <v>0</v>
      </c>
      <c r="G255" s="79">
        <f t="shared" si="237"/>
        <v>0</v>
      </c>
      <c r="H255" s="79">
        <f t="shared" si="237"/>
        <v>0</v>
      </c>
      <c r="I255" s="79">
        <f t="shared" si="237"/>
        <v>0</v>
      </c>
      <c r="J255" s="80">
        <f t="shared" si="237"/>
        <v>0</v>
      </c>
      <c r="K255" s="80">
        <f t="shared" si="237"/>
        <v>0</v>
      </c>
      <c r="L255" s="80">
        <f t="shared" si="237"/>
        <v>0</v>
      </c>
      <c r="M255" s="80">
        <f t="shared" si="237"/>
        <v>0</v>
      </c>
      <c r="N255" s="80">
        <f t="shared" si="237"/>
        <v>0</v>
      </c>
      <c r="O255" s="80">
        <f t="shared" si="237"/>
        <v>0</v>
      </c>
      <c r="P255" s="80">
        <f t="shared" si="237"/>
        <v>0</v>
      </c>
      <c r="Q255" s="80">
        <f t="shared" si="237"/>
        <v>0</v>
      </c>
      <c r="R255" s="80">
        <f t="shared" si="237"/>
        <v>0</v>
      </c>
      <c r="S255" s="80">
        <f t="shared" si="237"/>
        <v>0</v>
      </c>
      <c r="T255" s="80">
        <f t="shared" si="237"/>
        <v>0</v>
      </c>
      <c r="U255" s="80">
        <f t="shared" si="237"/>
        <v>0</v>
      </c>
      <c r="V255" s="80">
        <f t="shared" si="237"/>
        <v>0</v>
      </c>
      <c r="W255" s="80">
        <f t="shared" si="237"/>
        <v>0</v>
      </c>
      <c r="X255" s="181">
        <f t="shared" si="237"/>
        <v>0</v>
      </c>
    </row>
    <row r="256" spans="2:24" x14ac:dyDescent="0.2">
      <c r="C256" s="3" t="s">
        <v>57</v>
      </c>
      <c r="D256" s="78">
        <f>+'1.1 Demanda Histórica'!U22*(D48+1)*'1.2b Proyección CNE'!AB320</f>
        <v>282.7053251229774</v>
      </c>
      <c r="E256" s="79">
        <f t="shared" ref="E256:X256" si="238">+D256*(1+E48)</f>
        <v>295.91970006117583</v>
      </c>
      <c r="F256" s="79">
        <f t="shared" si="238"/>
        <v>308.73014358312395</v>
      </c>
      <c r="G256" s="79">
        <f t="shared" si="238"/>
        <v>321.56156338917538</v>
      </c>
      <c r="H256" s="79">
        <f t="shared" si="238"/>
        <v>334.39638140483714</v>
      </c>
      <c r="I256" s="79">
        <f t="shared" si="238"/>
        <v>347.23157001585423</v>
      </c>
      <c r="J256" s="80">
        <f t="shared" si="238"/>
        <v>360.08381651494176</v>
      </c>
      <c r="K256" s="80">
        <f t="shared" si="238"/>
        <v>372.96246084196241</v>
      </c>
      <c r="L256" s="80">
        <f t="shared" si="238"/>
        <v>385.84686178095961</v>
      </c>
      <c r="M256" s="80">
        <f t="shared" si="238"/>
        <v>398.7312627199567</v>
      </c>
      <c r="N256" s="80">
        <f t="shared" si="238"/>
        <v>411.61566365895328</v>
      </c>
      <c r="O256" s="80">
        <f t="shared" si="238"/>
        <v>424.50006459794957</v>
      </c>
      <c r="P256" s="80">
        <f t="shared" si="238"/>
        <v>437.38446553694661</v>
      </c>
      <c r="Q256" s="80">
        <f t="shared" si="238"/>
        <v>450.26886647594398</v>
      </c>
      <c r="R256" s="80">
        <f t="shared" si="238"/>
        <v>463.15326741494141</v>
      </c>
      <c r="S256" s="80">
        <f t="shared" si="238"/>
        <v>476.03766835393839</v>
      </c>
      <c r="T256" s="80">
        <f t="shared" si="238"/>
        <v>488.92206929293462</v>
      </c>
      <c r="U256" s="80">
        <f t="shared" si="238"/>
        <v>501.80647023193137</v>
      </c>
      <c r="V256" s="80">
        <f t="shared" si="238"/>
        <v>514.69087117092818</v>
      </c>
      <c r="W256" s="80">
        <f t="shared" si="238"/>
        <v>527.57527210992555</v>
      </c>
      <c r="X256" s="181">
        <f t="shared" si="238"/>
        <v>540.45967304892281</v>
      </c>
    </row>
    <row r="257" spans="3:24" x14ac:dyDescent="0.2">
      <c r="C257" s="3" t="s">
        <v>58</v>
      </c>
      <c r="D257" s="78">
        <f>+'1.1 Demanda Histórica'!U23*(D49+1)*'1.2b Proyección CNE'!AB321</f>
        <v>34989.779145091088</v>
      </c>
      <c r="E257" s="79">
        <f t="shared" ref="E257:X257" si="239">+D257*(1+E49)</f>
        <v>36127.432225168996</v>
      </c>
      <c r="F257" s="79">
        <f t="shared" si="239"/>
        <v>37326.926185559401</v>
      </c>
      <c r="G257" s="79">
        <f t="shared" si="239"/>
        <v>38539.618808119965</v>
      </c>
      <c r="H257" s="79">
        <f t="shared" si="239"/>
        <v>39760.118280120325</v>
      </c>
      <c r="I257" s="79">
        <f t="shared" si="239"/>
        <v>40989.015135859998</v>
      </c>
      <c r="J257" s="80">
        <f t="shared" si="239"/>
        <v>42226.38010213041</v>
      </c>
      <c r="K257" s="80">
        <f t="shared" si="239"/>
        <v>43472.417983720152</v>
      </c>
      <c r="L257" s="80">
        <f t="shared" si="239"/>
        <v>44727.304014906309</v>
      </c>
      <c r="M257" s="80">
        <f t="shared" si="239"/>
        <v>45991.225770301855</v>
      </c>
      <c r="N257" s="80">
        <f t="shared" si="239"/>
        <v>47264.372549890024</v>
      </c>
      <c r="O257" s="80">
        <f t="shared" si="239"/>
        <v>48546.93819127496</v>
      </c>
      <c r="P257" s="80">
        <f t="shared" si="239"/>
        <v>49839.120473832721</v>
      </c>
      <c r="Q257" s="80">
        <f t="shared" si="239"/>
        <v>51141.121304674984</v>
      </c>
      <c r="R257" s="80">
        <f t="shared" si="239"/>
        <v>52453.147066084515</v>
      </c>
      <c r="S257" s="80">
        <f t="shared" si="239"/>
        <v>53775.407522309397</v>
      </c>
      <c r="T257" s="80">
        <f t="shared" si="239"/>
        <v>55108.120567405233</v>
      </c>
      <c r="U257" s="80">
        <f t="shared" si="239"/>
        <v>56451.494128101105</v>
      </c>
      <c r="V257" s="80">
        <f t="shared" si="239"/>
        <v>57805.797283783162</v>
      </c>
      <c r="W257" s="80">
        <f t="shared" si="239"/>
        <v>59171.082937927938</v>
      </c>
      <c r="X257" s="181">
        <f t="shared" si="239"/>
        <v>60548.283767599976</v>
      </c>
    </row>
    <row r="258" spans="3:24" x14ac:dyDescent="0.2">
      <c r="C258" s="3" t="s">
        <v>59</v>
      </c>
      <c r="D258" s="78">
        <f>+'1.1 Demanda Histórica'!U24*(D50+1)*'1.2b Proyección CNE'!AB322</f>
        <v>103566.93757020931</v>
      </c>
      <c r="E258" s="79">
        <f t="shared" ref="E258:X258" si="240">+D258*(1+E50)</f>
        <v>109050.40210281458</v>
      </c>
      <c r="F258" s="79">
        <f t="shared" si="240"/>
        <v>114573.56949793245</v>
      </c>
      <c r="G258" s="79">
        <f t="shared" si="240"/>
        <v>120110.61683005944</v>
      </c>
      <c r="H258" s="79">
        <f t="shared" si="240"/>
        <v>125659.37699215581</v>
      </c>
      <c r="I258" s="79">
        <f t="shared" si="240"/>
        <v>131224.85897896893</v>
      </c>
      <c r="J258" s="80">
        <f t="shared" si="240"/>
        <v>136808.64622066705</v>
      </c>
      <c r="K258" s="80">
        <f t="shared" si="240"/>
        <v>142411.75608867445</v>
      </c>
      <c r="L258" s="80">
        <f t="shared" si="240"/>
        <v>148034.8008389743</v>
      </c>
      <c r="M258" s="80">
        <f t="shared" si="240"/>
        <v>153678.28939760348</v>
      </c>
      <c r="N258" s="80">
        <f t="shared" si="240"/>
        <v>159342.68358709419</v>
      </c>
      <c r="O258" s="80">
        <f t="shared" si="240"/>
        <v>165028.43570358149</v>
      </c>
      <c r="P258" s="80">
        <f t="shared" si="240"/>
        <v>170735.99928511225</v>
      </c>
      <c r="Q258" s="80">
        <f t="shared" si="240"/>
        <v>176465.83424193534</v>
      </c>
      <c r="R258" s="80">
        <f t="shared" si="240"/>
        <v>182218.40947380857</v>
      </c>
      <c r="S258" s="80">
        <f t="shared" si="240"/>
        <v>187994.20110075825</v>
      </c>
      <c r="T258" s="80">
        <f t="shared" si="240"/>
        <v>193793.70350924105</v>
      </c>
      <c r="U258" s="80">
        <f t="shared" si="240"/>
        <v>199617.38840750649</v>
      </c>
      <c r="V258" s="80">
        <f t="shared" si="240"/>
        <v>205465.86619719074</v>
      </c>
      <c r="W258" s="80">
        <f t="shared" si="240"/>
        <v>211339.25689208362</v>
      </c>
      <c r="X258" s="181">
        <f t="shared" si="240"/>
        <v>217239.67619719743</v>
      </c>
    </row>
    <row r="259" spans="3:24" x14ac:dyDescent="0.2">
      <c r="C259" s="3" t="s">
        <v>60</v>
      </c>
      <c r="D259" s="78">
        <f>+'1.1 Demanda Histórica'!U25*(D51+1)*'1.2b Proyección CNE'!AB323</f>
        <v>1788.4702482761782</v>
      </c>
      <c r="E259" s="79">
        <f t="shared" ref="E259:X259" si="241">+D259*(1+E51)</f>
        <v>1822.040635053316</v>
      </c>
      <c r="F259" s="79">
        <f t="shared" si="241"/>
        <v>1855.6097052918801</v>
      </c>
      <c r="G259" s="79">
        <f t="shared" si="241"/>
        <v>1889.1998228855266</v>
      </c>
      <c r="H259" s="79">
        <f t="shared" si="241"/>
        <v>1905.4890146010555</v>
      </c>
      <c r="I259" s="79">
        <f t="shared" si="241"/>
        <v>1966.2723149617698</v>
      </c>
      <c r="J259" s="80">
        <f t="shared" si="241"/>
        <v>1991.4224431671864</v>
      </c>
      <c r="K259" s="80">
        <f t="shared" si="241"/>
        <v>2031.3899093509428</v>
      </c>
      <c r="L259" s="80">
        <f t="shared" si="241"/>
        <v>2057.0662214334311</v>
      </c>
      <c r="M259" s="80">
        <f t="shared" si="241"/>
        <v>2090.6142443169124</v>
      </c>
      <c r="N259" s="80">
        <f t="shared" si="241"/>
        <v>2124.1833145554774</v>
      </c>
      <c r="O259" s="80">
        <f t="shared" si="241"/>
        <v>2157.7734321491243</v>
      </c>
      <c r="P259" s="80">
        <f t="shared" si="241"/>
        <v>2193.4051431858097</v>
      </c>
      <c r="Q259" s="80">
        <f t="shared" si="241"/>
        <v>2228.4896229903406</v>
      </c>
      <c r="R259" s="80">
        <f t="shared" si="241"/>
        <v>2278.0251881026184</v>
      </c>
      <c r="S259" s="80">
        <f t="shared" si="241"/>
        <v>2328.6833546927028</v>
      </c>
      <c r="T259" s="80">
        <f t="shared" si="241"/>
        <v>2379.5961715654594</v>
      </c>
      <c r="U259" s="80">
        <f t="shared" si="241"/>
        <v>2431.6037836736864</v>
      </c>
      <c r="V259" s="80">
        <f t="shared" si="241"/>
        <v>2448.2495100996489</v>
      </c>
      <c r="W259" s="80">
        <f t="shared" si="241"/>
        <v>2468.6611582418486</v>
      </c>
      <c r="X259" s="181">
        <f t="shared" si="241"/>
        <v>2489.2489284383628</v>
      </c>
    </row>
    <row r="260" spans="3:24" x14ac:dyDescent="0.2">
      <c r="C260" s="3" t="s">
        <v>61</v>
      </c>
      <c r="D260" s="78">
        <f>+'1.1 Demanda Histórica'!U26*(D52+1)*'1.2b Proyección CNE'!AB324</f>
        <v>0</v>
      </c>
      <c r="E260" s="79">
        <f t="shared" ref="E260:X260" si="242">+D260*(1+E52)</f>
        <v>0</v>
      </c>
      <c r="F260" s="79">
        <f t="shared" si="242"/>
        <v>0</v>
      </c>
      <c r="G260" s="79">
        <f t="shared" si="242"/>
        <v>0</v>
      </c>
      <c r="H260" s="79">
        <f t="shared" si="242"/>
        <v>0</v>
      </c>
      <c r="I260" s="79">
        <f t="shared" si="242"/>
        <v>0</v>
      </c>
      <c r="J260" s="80">
        <f t="shared" si="242"/>
        <v>0</v>
      </c>
      <c r="K260" s="80">
        <f t="shared" si="242"/>
        <v>0</v>
      </c>
      <c r="L260" s="80">
        <f t="shared" si="242"/>
        <v>0</v>
      </c>
      <c r="M260" s="80">
        <f t="shared" si="242"/>
        <v>0</v>
      </c>
      <c r="N260" s="80">
        <f t="shared" si="242"/>
        <v>0</v>
      </c>
      <c r="O260" s="80">
        <f t="shared" si="242"/>
        <v>0</v>
      </c>
      <c r="P260" s="80">
        <f t="shared" si="242"/>
        <v>0</v>
      </c>
      <c r="Q260" s="80">
        <f t="shared" si="242"/>
        <v>0</v>
      </c>
      <c r="R260" s="80">
        <f t="shared" si="242"/>
        <v>0</v>
      </c>
      <c r="S260" s="80">
        <f t="shared" si="242"/>
        <v>0</v>
      </c>
      <c r="T260" s="80">
        <f t="shared" si="242"/>
        <v>0</v>
      </c>
      <c r="U260" s="80">
        <f t="shared" si="242"/>
        <v>0</v>
      </c>
      <c r="V260" s="80">
        <f t="shared" si="242"/>
        <v>0</v>
      </c>
      <c r="W260" s="80">
        <f t="shared" si="242"/>
        <v>0</v>
      </c>
      <c r="X260" s="181">
        <f t="shared" si="242"/>
        <v>0</v>
      </c>
    </row>
    <row r="261" spans="3:24" x14ac:dyDescent="0.2">
      <c r="C261" s="3" t="s">
        <v>62</v>
      </c>
      <c r="D261" s="78">
        <f>+'1.1 Demanda Histórica'!U27*(D53+1)*'1.2b Proyección CNE'!AB325</f>
        <v>7474.0846217126464</v>
      </c>
      <c r="E261" s="79">
        <f t="shared" ref="E261:X261" si="243">+D261*(1+E53)</f>
        <v>7550.265865296652</v>
      </c>
      <c r="F261" s="79">
        <f t="shared" si="243"/>
        <v>7724.1479620677601</v>
      </c>
      <c r="G261" s="79">
        <f t="shared" si="243"/>
        <v>7874.0552662281962</v>
      </c>
      <c r="H261" s="79">
        <f t="shared" si="243"/>
        <v>8033.4339534796973</v>
      </c>
      <c r="I261" s="79">
        <f t="shared" si="243"/>
        <v>8189.0709155700606</v>
      </c>
      <c r="J261" s="80">
        <f t="shared" si="243"/>
        <v>8346.1860680207628</v>
      </c>
      <c r="K261" s="80">
        <f t="shared" si="243"/>
        <v>8502.7172527434086</v>
      </c>
      <c r="L261" s="80">
        <f t="shared" si="243"/>
        <v>8659.4791373248554</v>
      </c>
      <c r="M261" s="80">
        <f t="shared" si="243"/>
        <v>8816.1498825807976</v>
      </c>
      <c r="N261" s="80">
        <f t="shared" si="243"/>
        <v>8972.8566329591467</v>
      </c>
      <c r="O261" s="80">
        <f t="shared" si="243"/>
        <v>9129.5491593037641</v>
      </c>
      <c r="P261" s="80">
        <f t="shared" si="243"/>
        <v>9286.2473049359105</v>
      </c>
      <c r="Q261" s="80">
        <f t="shared" si="243"/>
        <v>9442.9432306357394</v>
      </c>
      <c r="R261" s="80">
        <f t="shared" si="243"/>
        <v>9599.6400333327674</v>
      </c>
      <c r="S261" s="80">
        <f t="shared" si="243"/>
        <v>9756.3364895669547</v>
      </c>
      <c r="T261" s="80">
        <f t="shared" si="243"/>
        <v>9913.0330826732879</v>
      </c>
      <c r="U261" s="80">
        <f t="shared" si="243"/>
        <v>10069.729621707491</v>
      </c>
      <c r="V261" s="80">
        <f t="shared" si="243"/>
        <v>10226.426182103216</v>
      </c>
      <c r="W261" s="80">
        <f t="shared" si="243"/>
        <v>10383.122734059945</v>
      </c>
      <c r="X261" s="181">
        <f t="shared" si="243"/>
        <v>10539.819289350531</v>
      </c>
    </row>
    <row r="262" spans="3:24" x14ac:dyDescent="0.2">
      <c r="C262" s="3" t="s">
        <v>63</v>
      </c>
      <c r="D262" s="78">
        <f>+'1.1 Demanda Histórica'!U28*(D54+1)*'1.2b Proyección CNE'!AB326</f>
        <v>6744.8719242339303</v>
      </c>
      <c r="E262" s="79">
        <f t="shared" ref="E262:X262" si="244">+D262*(1+E54)</f>
        <v>6933.4387794033919</v>
      </c>
      <c r="F262" s="79">
        <f t="shared" si="244"/>
        <v>7096.9054614931147</v>
      </c>
      <c r="G262" s="79">
        <f t="shared" si="244"/>
        <v>7251.6628729319018</v>
      </c>
      <c r="H262" s="79">
        <f t="shared" si="244"/>
        <v>7404.8264497390765</v>
      </c>
      <c r="I262" s="79">
        <f t="shared" si="244"/>
        <v>7559.6616557329244</v>
      </c>
      <c r="J262" s="80">
        <f t="shared" si="244"/>
        <v>7717.2125487036947</v>
      </c>
      <c r="K262" s="80">
        <f t="shared" si="244"/>
        <v>7877.8975305099584</v>
      </c>
      <c r="L262" s="80">
        <f t="shared" si="244"/>
        <v>8041.8972749227933</v>
      </c>
      <c r="M262" s="80">
        <f t="shared" si="244"/>
        <v>8209.3213785386251</v>
      </c>
      <c r="N262" s="80">
        <f t="shared" si="244"/>
        <v>8380.2547371700202</v>
      </c>
      <c r="O262" s="80">
        <f t="shared" si="244"/>
        <v>8554.7754902429151</v>
      </c>
      <c r="P262" s="80">
        <f t="shared" si="244"/>
        <v>8732.960439829767</v>
      </c>
      <c r="Q262" s="80">
        <f t="shared" si="244"/>
        <v>8914.8870108822321</v>
      </c>
      <c r="R262" s="80">
        <f t="shared" si="244"/>
        <v>9100.6340158750736</v>
      </c>
      <c r="S262" s="80">
        <f t="shared" si="244"/>
        <v>9290.2814497615436</v>
      </c>
      <c r="T262" s="80">
        <f t="shared" si="244"/>
        <v>9483.9123701341905</v>
      </c>
      <c r="U262" s="80">
        <f t="shared" si="244"/>
        <v>9681.606024249706</v>
      </c>
      <c r="V262" s="80">
        <f t="shared" si="244"/>
        <v>9883.4649601889487</v>
      </c>
      <c r="W262" s="80">
        <f t="shared" si="244"/>
        <v>10089.509341911196</v>
      </c>
      <c r="X262" s="181">
        <f t="shared" si="244"/>
        <v>10300.09460749233</v>
      </c>
    </row>
    <row r="263" spans="3:24" x14ac:dyDescent="0.2">
      <c r="C263" s="3" t="s">
        <v>64</v>
      </c>
      <c r="D263" s="78">
        <f>+'1.1 Demanda Histórica'!U29*(D55+1)*'1.2b Proyección CNE'!AB327</f>
        <v>8793.2919255408578</v>
      </c>
      <c r="E263" s="79">
        <f t="shared" ref="E263:X263" si="245">+D263*(1+E55)</f>
        <v>9088.3348241042295</v>
      </c>
      <c r="F263" s="79">
        <f t="shared" si="245"/>
        <v>9323.3751277386273</v>
      </c>
      <c r="G263" s="79">
        <f t="shared" si="245"/>
        <v>9566.5072840670091</v>
      </c>
      <c r="H263" s="79">
        <f t="shared" si="245"/>
        <v>9814.5287511714778</v>
      </c>
      <c r="I263" s="79">
        <f t="shared" si="245"/>
        <v>10067.811362399689</v>
      </c>
      <c r="J263" s="79">
        <f t="shared" si="245"/>
        <v>10326.399449276429</v>
      </c>
      <c r="K263" s="79">
        <f t="shared" si="245"/>
        <v>10590.421327155458</v>
      </c>
      <c r="L263" s="79">
        <f t="shared" si="245"/>
        <v>10859.986784547693</v>
      </c>
      <c r="M263" s="79">
        <f t="shared" si="245"/>
        <v>11135.213341480187</v>
      </c>
      <c r="N263" s="79">
        <f t="shared" si="245"/>
        <v>11416.219598966472</v>
      </c>
      <c r="O263" s="79">
        <f t="shared" si="245"/>
        <v>11703.127000949113</v>
      </c>
      <c r="P263" s="79">
        <f t="shared" si="245"/>
        <v>11996.059460985965</v>
      </c>
      <c r="Q263" s="79">
        <f t="shared" si="245"/>
        <v>12295.143478760921</v>
      </c>
      <c r="R263" s="79">
        <f t="shared" si="245"/>
        <v>12600.508357760975</v>
      </c>
      <c r="S263" s="79">
        <f t="shared" si="245"/>
        <v>12912.285520355796</v>
      </c>
      <c r="T263" s="79">
        <f t="shared" si="245"/>
        <v>13230.611482436092</v>
      </c>
      <c r="U263" s="79">
        <f t="shared" si="245"/>
        <v>13555.616515121597</v>
      </c>
      <c r="V263" s="79">
        <f t="shared" si="245"/>
        <v>13887.469203149187</v>
      </c>
      <c r="W263" s="79">
        <f t="shared" si="245"/>
        <v>14226.202691825243</v>
      </c>
      <c r="X263" s="96">
        <f t="shared" si="245"/>
        <v>14572.401325866354</v>
      </c>
    </row>
    <row r="264" spans="3:24" x14ac:dyDescent="0.2">
      <c r="C264" s="3" t="s">
        <v>65</v>
      </c>
      <c r="D264" s="78">
        <f>+'1.1 Demanda Histórica'!U30*(D56+1)*'1.2b Proyección CNE'!AB328</f>
        <v>9074.6261969302795</v>
      </c>
      <c r="E264" s="79">
        <f t="shared" ref="E264:X264" si="246">+D264*(1+E56)</f>
        <v>9744.0736171267417</v>
      </c>
      <c r="F264" s="79">
        <f t="shared" si="246"/>
        <v>10384.256441091266</v>
      </c>
      <c r="G264" s="79">
        <f t="shared" si="246"/>
        <v>11019.677435233594</v>
      </c>
      <c r="H264" s="79">
        <f t="shared" si="246"/>
        <v>11860.793515636651</v>
      </c>
      <c r="I264" s="79">
        <f t="shared" si="246"/>
        <v>12693.278034004725</v>
      </c>
      <c r="J264" s="80">
        <f t="shared" si="246"/>
        <v>13387.200096420962</v>
      </c>
      <c r="K264" s="80">
        <f t="shared" si="246"/>
        <v>14081.798839375801</v>
      </c>
      <c r="L264" s="80">
        <f t="shared" si="246"/>
        <v>14777.093084138669</v>
      </c>
      <c r="M264" s="80">
        <f t="shared" si="246"/>
        <v>15266.974848020394</v>
      </c>
      <c r="N264" s="80">
        <f t="shared" si="246"/>
        <v>15757.582855451197</v>
      </c>
      <c r="O264" s="80">
        <f t="shared" si="246"/>
        <v>16248.932396672779</v>
      </c>
      <c r="P264" s="80">
        <f t="shared" si="246"/>
        <v>16741.039048047263</v>
      </c>
      <c r="Q264" s="80">
        <f t="shared" si="246"/>
        <v>17233.918706540546</v>
      </c>
      <c r="R264" s="80">
        <f t="shared" si="246"/>
        <v>17727.587620656825</v>
      </c>
      <c r="S264" s="80">
        <f t="shared" si="246"/>
        <v>18222.062305017662</v>
      </c>
      <c r="T264" s="80">
        <f t="shared" si="246"/>
        <v>18717.359914272914</v>
      </c>
      <c r="U264" s="80">
        <f t="shared" si="246"/>
        <v>19213.49681834731</v>
      </c>
      <c r="V264" s="80">
        <f t="shared" si="246"/>
        <v>19710.494201669837</v>
      </c>
      <c r="W264" s="80">
        <f t="shared" si="246"/>
        <v>20208.356229293706</v>
      </c>
      <c r="X264" s="181">
        <f t="shared" si="246"/>
        <v>20707.15633022162</v>
      </c>
    </row>
    <row r="265" spans="3:24" x14ac:dyDescent="0.2">
      <c r="C265" s="3" t="s">
        <v>66</v>
      </c>
      <c r="D265" s="78">
        <f>+'1.1 Demanda Histórica'!U31*(D57+1)*'1.2b Proyección CNE'!AB329</f>
        <v>932.29838446884776</v>
      </c>
      <c r="E265" s="79">
        <f t="shared" ref="E265:X265" si="247">+D265*(1+E57)</f>
        <v>979.30735110831029</v>
      </c>
      <c r="F265" s="79">
        <f t="shared" si="247"/>
        <v>1032.0871246348477</v>
      </c>
      <c r="G265" s="79">
        <f t="shared" si="247"/>
        <v>1085.8696258074253</v>
      </c>
      <c r="H265" s="79">
        <f t="shared" si="247"/>
        <v>1140.4175367131247</v>
      </c>
      <c r="I265" s="79">
        <f t="shared" si="247"/>
        <v>1195.7272344028049</v>
      </c>
      <c r="J265" s="80">
        <f t="shared" si="247"/>
        <v>1251.791030573321</v>
      </c>
      <c r="K265" s="80">
        <f t="shared" si="247"/>
        <v>1308.6067117952814</v>
      </c>
      <c r="L265" s="80">
        <f t="shared" si="247"/>
        <v>1366.1721146892585</v>
      </c>
      <c r="M265" s="80">
        <f t="shared" si="247"/>
        <v>1424.48611529457</v>
      </c>
      <c r="N265" s="80">
        <f t="shared" si="247"/>
        <v>1483.5482734610059</v>
      </c>
      <c r="O265" s="80">
        <f t="shared" si="247"/>
        <v>1543.3588662914894</v>
      </c>
      <c r="P265" s="80">
        <f t="shared" si="247"/>
        <v>1603.9188326298934</v>
      </c>
      <c r="Q265" s="80">
        <f t="shared" si="247"/>
        <v>1665.2297442305944</v>
      </c>
      <c r="R265" s="80">
        <f t="shared" si="247"/>
        <v>1727.2937857677136</v>
      </c>
      <c r="S265" s="80">
        <f t="shared" si="247"/>
        <v>1790.1136958415764</v>
      </c>
      <c r="T265" s="80">
        <f t="shared" si="247"/>
        <v>1853.6928841965832</v>
      </c>
      <c r="U265" s="80">
        <f t="shared" si="247"/>
        <v>1918.0348693481885</v>
      </c>
      <c r="V265" s="80">
        <f t="shared" si="247"/>
        <v>1983.1454016750372</v>
      </c>
      <c r="W265" s="80">
        <f t="shared" si="247"/>
        <v>2049.0240371877744</v>
      </c>
      <c r="X265" s="181">
        <f t="shared" si="247"/>
        <v>2115.6975823088828</v>
      </c>
    </row>
    <row r="266" spans="3:24" x14ac:dyDescent="0.2">
      <c r="C266" s="3" t="s">
        <v>67</v>
      </c>
      <c r="D266" s="78">
        <f>+'1.1 Demanda Histórica'!U32*(D58+1)*'1.2b Proyección CNE'!AB330</f>
        <v>0</v>
      </c>
      <c r="E266" s="79">
        <f t="shared" ref="E266:X266" si="248">+D266*(1+E58)</f>
        <v>0</v>
      </c>
      <c r="F266" s="79">
        <f t="shared" si="248"/>
        <v>0</v>
      </c>
      <c r="G266" s="79">
        <f t="shared" si="248"/>
        <v>0</v>
      </c>
      <c r="H266" s="79">
        <f t="shared" si="248"/>
        <v>0</v>
      </c>
      <c r="I266" s="79">
        <f t="shared" si="248"/>
        <v>0</v>
      </c>
      <c r="J266" s="80">
        <f t="shared" si="248"/>
        <v>0</v>
      </c>
      <c r="K266" s="80">
        <f t="shared" si="248"/>
        <v>0</v>
      </c>
      <c r="L266" s="80">
        <f t="shared" si="248"/>
        <v>0</v>
      </c>
      <c r="M266" s="80">
        <f t="shared" si="248"/>
        <v>0</v>
      </c>
      <c r="N266" s="80">
        <f t="shared" si="248"/>
        <v>0</v>
      </c>
      <c r="O266" s="80">
        <f t="shared" si="248"/>
        <v>0</v>
      </c>
      <c r="P266" s="80">
        <f t="shared" si="248"/>
        <v>0</v>
      </c>
      <c r="Q266" s="80">
        <f t="shared" si="248"/>
        <v>0</v>
      </c>
      <c r="R266" s="80">
        <f t="shared" si="248"/>
        <v>0</v>
      </c>
      <c r="S266" s="80">
        <f t="shared" si="248"/>
        <v>0</v>
      </c>
      <c r="T266" s="80">
        <f t="shared" si="248"/>
        <v>0</v>
      </c>
      <c r="U266" s="80">
        <f t="shared" si="248"/>
        <v>0</v>
      </c>
      <c r="V266" s="80">
        <f t="shared" si="248"/>
        <v>0</v>
      </c>
      <c r="W266" s="80">
        <f t="shared" si="248"/>
        <v>0</v>
      </c>
      <c r="X266" s="181">
        <f t="shared" si="248"/>
        <v>0</v>
      </c>
    </row>
    <row r="267" spans="3:24" x14ac:dyDescent="0.2">
      <c r="C267" s="3" t="s">
        <v>68</v>
      </c>
      <c r="D267" s="78">
        <f>+'1.1 Demanda Histórica'!U33*(D59+1)*'1.2b Proyección CNE'!AB331</f>
        <v>2831.8622104569431</v>
      </c>
      <c r="E267" s="79">
        <f t="shared" ref="E267:X267" si="249">+D267*(1+E59)</f>
        <v>3018.0680746626845</v>
      </c>
      <c r="F267" s="79">
        <f t="shared" si="249"/>
        <v>3198.4474768082655</v>
      </c>
      <c r="G267" s="79">
        <f t="shared" si="249"/>
        <v>3376.6741961329244</v>
      </c>
      <c r="H267" s="79">
        <f t="shared" si="249"/>
        <v>3553.6002077319413</v>
      </c>
      <c r="I267" s="79">
        <f t="shared" si="249"/>
        <v>3729.1265924467498</v>
      </c>
      <c r="J267" s="80">
        <f t="shared" si="249"/>
        <v>3903.2415567220951</v>
      </c>
      <c r="K267" s="80">
        <f t="shared" si="249"/>
        <v>4075.9109647094697</v>
      </c>
      <c r="L267" s="80">
        <f t="shared" si="249"/>
        <v>4247.1056092729632</v>
      </c>
      <c r="M267" s="80">
        <f t="shared" si="249"/>
        <v>4416.7942264545154</v>
      </c>
      <c r="N267" s="80">
        <f t="shared" si="249"/>
        <v>4584.9452647202443</v>
      </c>
      <c r="O267" s="80">
        <f t="shared" si="249"/>
        <v>4751.5264162293206</v>
      </c>
      <c r="P267" s="80">
        <f t="shared" si="249"/>
        <v>4916.5047161469347</v>
      </c>
      <c r="Q267" s="80">
        <f t="shared" si="249"/>
        <v>5079.8465116488806</v>
      </c>
      <c r="R267" s="80">
        <f t="shared" si="249"/>
        <v>5241.5174040126649</v>
      </c>
      <c r="S267" s="80">
        <f t="shared" si="249"/>
        <v>5401.4824308275729</v>
      </c>
      <c r="T267" s="80">
        <f t="shared" si="249"/>
        <v>5559.7052746488907</v>
      </c>
      <c r="U267" s="80">
        <f t="shared" si="249"/>
        <v>5716.151279333948</v>
      </c>
      <c r="V267" s="80">
        <f t="shared" si="249"/>
        <v>5870.7755961341654</v>
      </c>
      <c r="W267" s="80">
        <f t="shared" si="249"/>
        <v>6023.5694073739933</v>
      </c>
      <c r="X267" s="181">
        <f t="shared" si="249"/>
        <v>6174.3772593050389</v>
      </c>
    </row>
    <row r="268" spans="3:24" x14ac:dyDescent="0.2">
      <c r="C268" s="3" t="s">
        <v>69</v>
      </c>
      <c r="D268" s="78">
        <f>+'1.1 Demanda Histórica'!U34*(D60+1)*'1.2b Proyección CNE'!AB332</f>
        <v>64.580487987984327</v>
      </c>
      <c r="E268" s="79">
        <f t="shared" ref="E268:X268" si="250">+D268*(1+E60)</f>
        <v>68.400339183380069</v>
      </c>
      <c r="F268" s="79">
        <f t="shared" si="250"/>
        <v>72.090266907602199</v>
      </c>
      <c r="G268" s="79">
        <f t="shared" si="250"/>
        <v>75.750413747733049</v>
      </c>
      <c r="H268" s="79">
        <f t="shared" si="250"/>
        <v>79.400160078951345</v>
      </c>
      <c r="I268" s="79">
        <f t="shared" si="250"/>
        <v>83.038714939867319</v>
      </c>
      <c r="J268" s="80">
        <f t="shared" si="250"/>
        <v>86.665984028760448</v>
      </c>
      <c r="K268" s="80">
        <f t="shared" si="250"/>
        <v>90.281694394075515</v>
      </c>
      <c r="L268" s="80">
        <f t="shared" si="250"/>
        <v>93.885612494432365</v>
      </c>
      <c r="M268" s="80">
        <f t="shared" si="250"/>
        <v>97.477488342022113</v>
      </c>
      <c r="N268" s="80">
        <f t="shared" si="250"/>
        <v>101.05706964956839</v>
      </c>
      <c r="O268" s="80">
        <f t="shared" si="250"/>
        <v>104.62409808233558</v>
      </c>
      <c r="P268" s="80">
        <f t="shared" si="250"/>
        <v>108.17831005223888</v>
      </c>
      <c r="Q268" s="80">
        <f t="shared" si="250"/>
        <v>111.71943647000363</v>
      </c>
      <c r="R268" s="80">
        <f t="shared" si="250"/>
        <v>115.24720228212462</v>
      </c>
      <c r="S268" s="80">
        <f t="shared" si="250"/>
        <v>118.76132792782312</v>
      </c>
      <c r="T268" s="80">
        <f t="shared" si="250"/>
        <v>122.26152301141711</v>
      </c>
      <c r="U268" s="80">
        <f t="shared" si="250"/>
        <v>125.74751042105902</v>
      </c>
      <c r="V268" s="80">
        <f t="shared" si="250"/>
        <v>129.21893154443339</v>
      </c>
      <c r="W268" s="80">
        <f t="shared" si="250"/>
        <v>132.67571587506797</v>
      </c>
      <c r="X268" s="181">
        <f t="shared" si="250"/>
        <v>136.11662039882205</v>
      </c>
    </row>
    <row r="269" spans="3:24" x14ac:dyDescent="0.2">
      <c r="C269" s="3" t="s">
        <v>70</v>
      </c>
      <c r="D269" s="78">
        <f>+'1.1 Demanda Histórica'!U35*(D61+1)*'1.2b Proyección CNE'!AB333</f>
        <v>0</v>
      </c>
      <c r="E269" s="79">
        <f t="shared" ref="E269:X269" si="251">+D269*(1+E61)</f>
        <v>0</v>
      </c>
      <c r="F269" s="79">
        <f t="shared" si="251"/>
        <v>0</v>
      </c>
      <c r="G269" s="79">
        <f t="shared" si="251"/>
        <v>0</v>
      </c>
      <c r="H269" s="79">
        <f t="shared" si="251"/>
        <v>0</v>
      </c>
      <c r="I269" s="79">
        <f t="shared" si="251"/>
        <v>0</v>
      </c>
      <c r="J269" s="80">
        <f t="shared" si="251"/>
        <v>0</v>
      </c>
      <c r="K269" s="80">
        <f t="shared" si="251"/>
        <v>0</v>
      </c>
      <c r="L269" s="80">
        <f t="shared" si="251"/>
        <v>0</v>
      </c>
      <c r="M269" s="80">
        <f t="shared" si="251"/>
        <v>0</v>
      </c>
      <c r="N269" s="80">
        <f t="shared" si="251"/>
        <v>0</v>
      </c>
      <c r="O269" s="80">
        <f t="shared" si="251"/>
        <v>0</v>
      </c>
      <c r="P269" s="80">
        <f t="shared" si="251"/>
        <v>0</v>
      </c>
      <c r="Q269" s="80">
        <f t="shared" si="251"/>
        <v>0</v>
      </c>
      <c r="R269" s="80">
        <f t="shared" si="251"/>
        <v>0</v>
      </c>
      <c r="S269" s="80">
        <f t="shared" si="251"/>
        <v>0</v>
      </c>
      <c r="T269" s="80">
        <f t="shared" si="251"/>
        <v>0</v>
      </c>
      <c r="U269" s="80">
        <f t="shared" si="251"/>
        <v>0</v>
      </c>
      <c r="V269" s="80">
        <f t="shared" si="251"/>
        <v>0</v>
      </c>
      <c r="W269" s="80">
        <f t="shared" si="251"/>
        <v>0</v>
      </c>
      <c r="X269" s="181">
        <f t="shared" si="251"/>
        <v>0</v>
      </c>
    </row>
    <row r="270" spans="3:24" x14ac:dyDescent="0.2">
      <c r="C270" s="3" t="s">
        <v>71</v>
      </c>
      <c r="D270" s="78">
        <f>+'1.1 Demanda Histórica'!U36*(D62+1)*'1.2b Proyección CNE'!AB334</f>
        <v>0</v>
      </c>
      <c r="E270" s="79">
        <f t="shared" ref="E270:X270" si="252">+D270*(1+E62)</f>
        <v>0</v>
      </c>
      <c r="F270" s="79">
        <f t="shared" si="252"/>
        <v>0</v>
      </c>
      <c r="G270" s="79">
        <f t="shared" si="252"/>
        <v>0</v>
      </c>
      <c r="H270" s="79">
        <f t="shared" si="252"/>
        <v>0</v>
      </c>
      <c r="I270" s="79">
        <f t="shared" si="252"/>
        <v>0</v>
      </c>
      <c r="J270" s="80">
        <f t="shared" si="252"/>
        <v>0</v>
      </c>
      <c r="K270" s="80">
        <f t="shared" si="252"/>
        <v>0</v>
      </c>
      <c r="L270" s="80">
        <f t="shared" si="252"/>
        <v>0</v>
      </c>
      <c r="M270" s="80">
        <f t="shared" si="252"/>
        <v>0</v>
      </c>
      <c r="N270" s="80">
        <f t="shared" si="252"/>
        <v>0</v>
      </c>
      <c r="O270" s="80">
        <f t="shared" si="252"/>
        <v>0</v>
      </c>
      <c r="P270" s="80">
        <f t="shared" si="252"/>
        <v>0</v>
      </c>
      <c r="Q270" s="80">
        <f t="shared" si="252"/>
        <v>0</v>
      </c>
      <c r="R270" s="80">
        <f t="shared" si="252"/>
        <v>0</v>
      </c>
      <c r="S270" s="80">
        <f t="shared" si="252"/>
        <v>0</v>
      </c>
      <c r="T270" s="80">
        <f t="shared" si="252"/>
        <v>0</v>
      </c>
      <c r="U270" s="80">
        <f t="shared" si="252"/>
        <v>0</v>
      </c>
      <c r="V270" s="80">
        <f t="shared" si="252"/>
        <v>0</v>
      </c>
      <c r="W270" s="80">
        <f t="shared" si="252"/>
        <v>0</v>
      </c>
      <c r="X270" s="181">
        <f t="shared" si="252"/>
        <v>0</v>
      </c>
    </row>
    <row r="271" spans="3:24" ht="13.5" thickBot="1" x14ac:dyDescent="0.25">
      <c r="C271" s="76" t="s">
        <v>72</v>
      </c>
      <c r="D271" s="81">
        <f>+'1.1 Demanda Histórica'!U37*(D63+1)*'1.2b Proyección CNE'!AB335</f>
        <v>0</v>
      </c>
      <c r="E271" s="206">
        <f t="shared" ref="E271:X271" si="253">+D271*(1+E63)</f>
        <v>0</v>
      </c>
      <c r="F271" s="206">
        <f t="shared" si="253"/>
        <v>0</v>
      </c>
      <c r="G271" s="206">
        <f t="shared" si="253"/>
        <v>0</v>
      </c>
      <c r="H271" s="206">
        <f t="shared" si="253"/>
        <v>0</v>
      </c>
      <c r="I271" s="206">
        <f t="shared" si="253"/>
        <v>0</v>
      </c>
      <c r="J271" s="207">
        <f t="shared" si="253"/>
        <v>0</v>
      </c>
      <c r="K271" s="207">
        <f t="shared" si="253"/>
        <v>0</v>
      </c>
      <c r="L271" s="207">
        <f t="shared" si="253"/>
        <v>0</v>
      </c>
      <c r="M271" s="207">
        <f t="shared" si="253"/>
        <v>0</v>
      </c>
      <c r="N271" s="207">
        <f t="shared" si="253"/>
        <v>0</v>
      </c>
      <c r="O271" s="207">
        <f t="shared" si="253"/>
        <v>0</v>
      </c>
      <c r="P271" s="207">
        <f t="shared" si="253"/>
        <v>0</v>
      </c>
      <c r="Q271" s="207">
        <f t="shared" si="253"/>
        <v>0</v>
      </c>
      <c r="R271" s="207">
        <f t="shared" si="253"/>
        <v>0</v>
      </c>
      <c r="S271" s="207">
        <f t="shared" si="253"/>
        <v>0</v>
      </c>
      <c r="T271" s="207">
        <f t="shared" si="253"/>
        <v>0</v>
      </c>
      <c r="U271" s="207">
        <f t="shared" si="253"/>
        <v>0</v>
      </c>
      <c r="V271" s="207">
        <f t="shared" si="253"/>
        <v>0</v>
      </c>
      <c r="W271" s="207">
        <f t="shared" si="253"/>
        <v>0</v>
      </c>
      <c r="X271" s="208">
        <f t="shared" si="253"/>
        <v>0</v>
      </c>
    </row>
    <row r="272" spans="3:24" ht="13.5" thickBot="1" x14ac:dyDescent="0.25">
      <c r="C272" s="21" t="s">
        <v>73</v>
      </c>
      <c r="D272" s="81">
        <f>+SUM(D248:D271)</f>
        <v>1281899.0112514917</v>
      </c>
      <c r="E272" s="81">
        <f t="shared" ref="E272:X272" si="254">+SUM(E248:E270)</f>
        <v>1310667.2584498017</v>
      </c>
      <c r="F272" s="81">
        <f>+SUM(F248:F270)</f>
        <v>1341642.2837250987</v>
      </c>
      <c r="G272" s="81">
        <f t="shared" si="254"/>
        <v>1373917.7956355484</v>
      </c>
      <c r="H272" s="81">
        <f t="shared" si="254"/>
        <v>1406168.3092709247</v>
      </c>
      <c r="I272" s="81">
        <f t="shared" si="254"/>
        <v>1438865.8797613059</v>
      </c>
      <c r="J272" s="81">
        <f t="shared" si="254"/>
        <v>1471650.9525626062</v>
      </c>
      <c r="K272" s="81">
        <f t="shared" si="254"/>
        <v>1504723.0451972436</v>
      </c>
      <c r="L272" s="81">
        <f t="shared" si="254"/>
        <v>1538091.0039447604</v>
      </c>
      <c r="M272" s="81">
        <f t="shared" si="254"/>
        <v>1571552.82948928</v>
      </c>
      <c r="N272" s="81">
        <f t="shared" si="254"/>
        <v>1605325.5931674365</v>
      </c>
      <c r="O272" s="81">
        <f t="shared" si="254"/>
        <v>1639411.2317109383</v>
      </c>
      <c r="P272" s="81">
        <f t="shared" si="254"/>
        <v>1673819.3025851948</v>
      </c>
      <c r="Q272" s="81">
        <f t="shared" si="254"/>
        <v>1708554.1288802761</v>
      </c>
      <c r="R272" s="81">
        <f t="shared" si="254"/>
        <v>1743637.2296540653</v>
      </c>
      <c r="S272" s="81">
        <f t="shared" si="254"/>
        <v>1779062.4748100224</v>
      </c>
      <c r="T272" s="81">
        <f t="shared" si="254"/>
        <v>1814836.1419526178</v>
      </c>
      <c r="U272" s="81">
        <f t="shared" si="254"/>
        <v>1850966.0177413661</v>
      </c>
      <c r="V272" s="81">
        <f t="shared" si="254"/>
        <v>1887424.5915701652</v>
      </c>
      <c r="W272" s="81">
        <f t="shared" si="254"/>
        <v>1924252.7455707255</v>
      </c>
      <c r="X272" s="81">
        <f t="shared" si="254"/>
        <v>1961477.9218397767</v>
      </c>
    </row>
    <row r="274" spans="2:24" ht="13.5" thickBot="1" x14ac:dyDescent="0.25"/>
    <row r="275" spans="2:24" ht="13.5" thickBot="1" x14ac:dyDescent="0.25">
      <c r="C275" s="41" t="s">
        <v>135</v>
      </c>
      <c r="D275" s="69">
        <f t="shared" ref="D275:X275" si="255">+D272+D92+D122+D152+D182+D212+D242-U31</f>
        <v>0</v>
      </c>
      <c r="E275" s="69">
        <f t="shared" si="255"/>
        <v>0</v>
      </c>
      <c r="F275" s="69">
        <f t="shared" si="255"/>
        <v>0</v>
      </c>
      <c r="G275" s="69">
        <f t="shared" si="255"/>
        <v>0</v>
      </c>
      <c r="H275" s="69">
        <f t="shared" si="255"/>
        <v>0</v>
      </c>
      <c r="I275" s="69">
        <f t="shared" si="255"/>
        <v>0</v>
      </c>
      <c r="J275" s="69">
        <f t="shared" si="255"/>
        <v>0</v>
      </c>
      <c r="K275" s="69">
        <f t="shared" si="255"/>
        <v>0</v>
      </c>
      <c r="L275" s="69">
        <f t="shared" si="255"/>
        <v>0</v>
      </c>
      <c r="M275" s="69">
        <f t="shared" si="255"/>
        <v>0</v>
      </c>
      <c r="N275" s="69">
        <f t="shared" si="255"/>
        <v>0</v>
      </c>
      <c r="O275" s="69">
        <f t="shared" si="255"/>
        <v>0</v>
      </c>
      <c r="P275" s="69">
        <f t="shared" si="255"/>
        <v>0</v>
      </c>
      <c r="Q275" s="69">
        <f t="shared" si="255"/>
        <v>0</v>
      </c>
      <c r="R275" s="69">
        <f t="shared" si="255"/>
        <v>0</v>
      </c>
      <c r="S275" s="69">
        <f t="shared" si="255"/>
        <v>0</v>
      </c>
      <c r="T275" s="69">
        <f t="shared" si="255"/>
        <v>0</v>
      </c>
      <c r="U275" s="69">
        <f t="shared" si="255"/>
        <v>0</v>
      </c>
      <c r="V275" s="69">
        <f t="shared" si="255"/>
        <v>0</v>
      </c>
      <c r="W275" s="69">
        <f t="shared" si="255"/>
        <v>0</v>
      </c>
      <c r="X275" s="281">
        <f t="shared" si="255"/>
        <v>0</v>
      </c>
    </row>
    <row r="278" spans="2:24" ht="18.75" x14ac:dyDescent="0.3">
      <c r="B278" s="320" t="s">
        <v>201</v>
      </c>
    </row>
    <row r="279" spans="2:24" x14ac:dyDescent="0.2">
      <c r="B279" s="12" t="s">
        <v>202</v>
      </c>
    </row>
    <row r="280" spans="2:24" ht="13.5" thickBot="1" x14ac:dyDescent="0.25"/>
    <row r="281" spans="2:24" ht="13.5" thickBot="1" x14ac:dyDescent="0.25">
      <c r="C281" s="103" t="s">
        <v>38</v>
      </c>
      <c r="D281" s="123">
        <f t="shared" ref="D281:X281" si="256">+D247</f>
        <v>2024</v>
      </c>
      <c r="E281" s="124">
        <f t="shared" si="256"/>
        <v>2025</v>
      </c>
      <c r="F281" s="124">
        <f t="shared" si="256"/>
        <v>2026</v>
      </c>
      <c r="G281" s="124">
        <f t="shared" si="256"/>
        <v>2027</v>
      </c>
      <c r="H281" s="124">
        <f t="shared" si="256"/>
        <v>2028</v>
      </c>
      <c r="I281" s="124">
        <f t="shared" si="256"/>
        <v>2029</v>
      </c>
      <c r="J281" s="124">
        <f t="shared" si="256"/>
        <v>2030</v>
      </c>
      <c r="K281" s="124">
        <f t="shared" si="256"/>
        <v>2031</v>
      </c>
      <c r="L281" s="124">
        <f t="shared" si="256"/>
        <v>2032</v>
      </c>
      <c r="M281" s="124">
        <f t="shared" si="256"/>
        <v>2033</v>
      </c>
      <c r="N281" s="124">
        <f t="shared" si="256"/>
        <v>2034</v>
      </c>
      <c r="O281" s="124">
        <f t="shared" si="256"/>
        <v>2035</v>
      </c>
      <c r="P281" s="124">
        <f t="shared" si="256"/>
        <v>2036</v>
      </c>
      <c r="Q281" s="124">
        <f t="shared" si="256"/>
        <v>2037</v>
      </c>
      <c r="R281" s="124">
        <f t="shared" si="256"/>
        <v>2038</v>
      </c>
      <c r="S281" s="124">
        <f t="shared" si="256"/>
        <v>2039</v>
      </c>
      <c r="T281" s="124">
        <f t="shared" si="256"/>
        <v>2040</v>
      </c>
      <c r="U281" s="124">
        <f t="shared" si="256"/>
        <v>2041</v>
      </c>
      <c r="V281" s="124">
        <f t="shared" si="256"/>
        <v>2042</v>
      </c>
      <c r="W281" s="124">
        <f t="shared" si="256"/>
        <v>2043</v>
      </c>
      <c r="X281" s="180">
        <f t="shared" si="256"/>
        <v>2044</v>
      </c>
    </row>
    <row r="282" spans="2:24" x14ac:dyDescent="0.2">
      <c r="C282" s="3" t="s">
        <v>46</v>
      </c>
      <c r="D282" s="132">
        <v>1861.8130197922158</v>
      </c>
      <c r="E282" s="278">
        <v>1884.094475400906</v>
      </c>
      <c r="F282" s="278">
        <v>1905.8489150875685</v>
      </c>
      <c r="G282" s="278">
        <v>1926.3278138432606</v>
      </c>
      <c r="H282" s="278">
        <v>1946.5435335700352</v>
      </c>
      <c r="I282" s="278">
        <v>1966.9601366004035</v>
      </c>
      <c r="J282" s="279">
        <v>1987.7275174961389</v>
      </c>
      <c r="K282" s="279">
        <v>2008.9053576993851</v>
      </c>
      <c r="L282" s="279">
        <v>2030.5191129614166</v>
      </c>
      <c r="M282" s="279">
        <v>2052.5838242238719</v>
      </c>
      <c r="N282" s="279">
        <v>2075.1108943166191</v>
      </c>
      <c r="O282" s="279">
        <v>2098.1106981429757</v>
      </c>
      <c r="P282" s="279">
        <v>2121.5933847640076</v>
      </c>
      <c r="Q282" s="279">
        <v>2145.5691677389018</v>
      </c>
      <c r="R282" s="279">
        <v>2170.0484367846543</v>
      </c>
      <c r="S282" s="279">
        <v>2195.0417367197047</v>
      </c>
      <c r="T282" s="279">
        <v>2220.5600093142189</v>
      </c>
      <c r="U282" s="279">
        <v>2246.613716823369</v>
      </c>
      <c r="V282" s="279">
        <v>2273.2163026982444</v>
      </c>
      <c r="W282" s="279">
        <v>2300.3707025775534</v>
      </c>
      <c r="X282" s="280">
        <v>2328.1226444145223</v>
      </c>
    </row>
    <row r="283" spans="2:24" ht="13.5" thickBot="1" x14ac:dyDescent="0.25">
      <c r="C283" s="3" t="s">
        <v>55</v>
      </c>
      <c r="D283" s="78">
        <v>14591.871587286614</v>
      </c>
      <c r="E283" s="79">
        <v>15163.107282428631</v>
      </c>
      <c r="F283" s="79">
        <v>15690.37808578122</v>
      </c>
      <c r="G283" s="79">
        <v>16276.712899155249</v>
      </c>
      <c r="H283" s="79">
        <v>16840.221052869656</v>
      </c>
      <c r="I283" s="79">
        <v>17414.249086737622</v>
      </c>
      <c r="J283" s="80">
        <v>17989.205768412372</v>
      </c>
      <c r="K283" s="80">
        <v>18565.601575762306</v>
      </c>
      <c r="L283" s="80">
        <v>19145.063613337923</v>
      </c>
      <c r="M283" s="80">
        <v>19726.325991208672</v>
      </c>
      <c r="N283" s="80">
        <v>20310.119775915147</v>
      </c>
      <c r="O283" s="80">
        <v>20896.237973099182</v>
      </c>
      <c r="P283" s="80">
        <v>21484.78727998316</v>
      </c>
      <c r="Q283" s="80">
        <v>22075.827495579088</v>
      </c>
      <c r="R283" s="80">
        <v>22669.392424276306</v>
      </c>
      <c r="S283" s="80">
        <v>23265.547349673121</v>
      </c>
      <c r="T283" s="80">
        <v>23864.341602878838</v>
      </c>
      <c r="U283" s="80">
        <v>24465.829761488112</v>
      </c>
      <c r="V283" s="80">
        <v>25070.078763393027</v>
      </c>
      <c r="W283" s="80">
        <v>25677.104887222082</v>
      </c>
      <c r="X283" s="181">
        <v>26287.131829143764</v>
      </c>
    </row>
    <row r="284" spans="2:24" ht="13.5" thickBot="1" x14ac:dyDescent="0.25">
      <c r="C284" s="41" t="s">
        <v>73</v>
      </c>
      <c r="D284" s="318">
        <f t="shared" ref="D284:X284" si="257">+SUM(D282:D283)</f>
        <v>16453.684607078831</v>
      </c>
      <c r="E284" s="318">
        <f t="shared" si="257"/>
        <v>17047.201757829538</v>
      </c>
      <c r="F284" s="318">
        <f t="shared" si="257"/>
        <v>17596.227000868788</v>
      </c>
      <c r="G284" s="318">
        <f t="shared" si="257"/>
        <v>18203.040712998511</v>
      </c>
      <c r="H284" s="318">
        <f t="shared" si="257"/>
        <v>18786.764586439691</v>
      </c>
      <c r="I284" s="318">
        <f t="shared" si="257"/>
        <v>19381.209223338024</v>
      </c>
      <c r="J284" s="318">
        <f t="shared" si="257"/>
        <v>19976.933285908512</v>
      </c>
      <c r="K284" s="318">
        <f t="shared" si="257"/>
        <v>20574.506933461693</v>
      </c>
      <c r="L284" s="318">
        <f t="shared" si="257"/>
        <v>21175.582726299341</v>
      </c>
      <c r="M284" s="318">
        <f t="shared" si="257"/>
        <v>21778.909815432544</v>
      </c>
      <c r="N284" s="318">
        <f t="shared" si="257"/>
        <v>22385.230670231766</v>
      </c>
      <c r="O284" s="318">
        <f t="shared" si="257"/>
        <v>22994.348671242158</v>
      </c>
      <c r="P284" s="318">
        <f t="shared" si="257"/>
        <v>23606.380664747168</v>
      </c>
      <c r="Q284" s="318">
        <f t="shared" si="257"/>
        <v>24221.396663317988</v>
      </c>
      <c r="R284" s="318">
        <f t="shared" si="257"/>
        <v>24839.440861060961</v>
      </c>
      <c r="S284" s="318">
        <f t="shared" si="257"/>
        <v>25460.589086392825</v>
      </c>
      <c r="T284" s="318">
        <f t="shared" si="257"/>
        <v>26084.901612193058</v>
      </c>
      <c r="U284" s="318">
        <f t="shared" si="257"/>
        <v>26712.443478311481</v>
      </c>
      <c r="V284" s="318">
        <f t="shared" si="257"/>
        <v>27343.295066091272</v>
      </c>
      <c r="W284" s="318">
        <f t="shared" si="257"/>
        <v>27977.475589799637</v>
      </c>
      <c r="X284" s="319">
        <f t="shared" si="257"/>
        <v>28615.254473558285</v>
      </c>
    </row>
    <row r="286" spans="2:24" x14ac:dyDescent="0.2">
      <c r="B286" s="12" t="s">
        <v>203</v>
      </c>
    </row>
    <row r="287" spans="2:24" ht="13.5" thickBot="1" x14ac:dyDescent="0.25"/>
    <row r="288" spans="2:24" ht="13.5" thickBot="1" x14ac:dyDescent="0.25">
      <c r="C288" s="103" t="s">
        <v>38</v>
      </c>
      <c r="D288" s="123">
        <f t="shared" ref="D288:X288" si="258">+D281</f>
        <v>2024</v>
      </c>
      <c r="E288" s="124">
        <f t="shared" si="258"/>
        <v>2025</v>
      </c>
      <c r="F288" s="124">
        <f t="shared" si="258"/>
        <v>2026</v>
      </c>
      <c r="G288" s="124">
        <f t="shared" si="258"/>
        <v>2027</v>
      </c>
      <c r="H288" s="124">
        <f t="shared" si="258"/>
        <v>2028</v>
      </c>
      <c r="I288" s="124">
        <f t="shared" si="258"/>
        <v>2029</v>
      </c>
      <c r="J288" s="124">
        <f t="shared" si="258"/>
        <v>2030</v>
      </c>
      <c r="K288" s="124">
        <f t="shared" si="258"/>
        <v>2031</v>
      </c>
      <c r="L288" s="124">
        <f t="shared" si="258"/>
        <v>2032</v>
      </c>
      <c r="M288" s="124">
        <f t="shared" si="258"/>
        <v>2033</v>
      </c>
      <c r="N288" s="124">
        <f t="shared" si="258"/>
        <v>2034</v>
      </c>
      <c r="O288" s="124">
        <f t="shared" si="258"/>
        <v>2035</v>
      </c>
      <c r="P288" s="124">
        <f t="shared" si="258"/>
        <v>2036</v>
      </c>
      <c r="Q288" s="124">
        <f t="shared" si="258"/>
        <v>2037</v>
      </c>
      <c r="R288" s="124">
        <f t="shared" si="258"/>
        <v>2038</v>
      </c>
      <c r="S288" s="124">
        <f t="shared" si="258"/>
        <v>2039</v>
      </c>
      <c r="T288" s="124">
        <f t="shared" si="258"/>
        <v>2040</v>
      </c>
      <c r="U288" s="124">
        <f t="shared" si="258"/>
        <v>2041</v>
      </c>
      <c r="V288" s="124">
        <f t="shared" si="258"/>
        <v>2042</v>
      </c>
      <c r="W288" s="124">
        <f t="shared" si="258"/>
        <v>2043</v>
      </c>
      <c r="X288" s="180">
        <f t="shared" si="258"/>
        <v>2044</v>
      </c>
    </row>
    <row r="289" spans="2:24" ht="13.5" thickBot="1" x14ac:dyDescent="0.25">
      <c r="C289" s="3" t="s">
        <v>55</v>
      </c>
      <c r="D289" s="78">
        <v>9349.500017604676</v>
      </c>
      <c r="E289" s="79">
        <v>9709.2865083635152</v>
      </c>
      <c r="F289" s="79">
        <v>10040.256851041779</v>
      </c>
      <c r="G289" s="79">
        <v>10402.576316821289</v>
      </c>
      <c r="H289" s="79">
        <v>10752.840293286485</v>
      </c>
      <c r="I289" s="79">
        <v>11109.114043306237</v>
      </c>
      <c r="J289" s="80">
        <v>11466.36307850087</v>
      </c>
      <c r="K289" s="80">
        <v>11824.79561156429</v>
      </c>
      <c r="L289" s="80">
        <v>12185.334965919505</v>
      </c>
      <c r="M289" s="80">
        <v>12547.295800112723</v>
      </c>
      <c r="N289" s="80">
        <v>12911.083595780656</v>
      </c>
      <c r="O289" s="80">
        <v>13276.597570952363</v>
      </c>
      <c r="P289" s="80">
        <v>13643.903948931571</v>
      </c>
      <c r="Q289" s="80">
        <v>14013.045803716212</v>
      </c>
      <c r="R289" s="80">
        <v>14384.051412855277</v>
      </c>
      <c r="S289" s="80">
        <v>14756.966571978315</v>
      </c>
      <c r="T289" s="80">
        <v>15131.828804070739</v>
      </c>
      <c r="U289" s="80">
        <v>15508.6779300787</v>
      </c>
      <c r="V289" s="80">
        <v>15887.56359944854</v>
      </c>
      <c r="W289" s="80">
        <v>16268.497012773929</v>
      </c>
      <c r="X289" s="181">
        <v>16651.646451199831</v>
      </c>
    </row>
    <row r="290" spans="2:24" ht="13.5" thickBot="1" x14ac:dyDescent="0.25">
      <c r="C290" s="41" t="s">
        <v>73</v>
      </c>
      <c r="D290" s="318">
        <f t="shared" ref="D290:X290" si="259">+SUM(D289:D289)</f>
        <v>9349.500017604676</v>
      </c>
      <c r="E290" s="318">
        <f t="shared" si="259"/>
        <v>9709.2865083635152</v>
      </c>
      <c r="F290" s="318">
        <f t="shared" si="259"/>
        <v>10040.256851041779</v>
      </c>
      <c r="G290" s="318">
        <f t="shared" si="259"/>
        <v>10402.576316821289</v>
      </c>
      <c r="H290" s="318">
        <f t="shared" si="259"/>
        <v>10752.840293286485</v>
      </c>
      <c r="I290" s="318">
        <f t="shared" si="259"/>
        <v>11109.114043306237</v>
      </c>
      <c r="J290" s="318">
        <f t="shared" si="259"/>
        <v>11466.36307850087</v>
      </c>
      <c r="K290" s="318">
        <f t="shared" si="259"/>
        <v>11824.79561156429</v>
      </c>
      <c r="L290" s="318">
        <f t="shared" si="259"/>
        <v>12185.334965919505</v>
      </c>
      <c r="M290" s="318">
        <f t="shared" si="259"/>
        <v>12547.295800112723</v>
      </c>
      <c r="N290" s="318">
        <f t="shared" si="259"/>
        <v>12911.083595780656</v>
      </c>
      <c r="O290" s="318">
        <f t="shared" si="259"/>
        <v>13276.597570952363</v>
      </c>
      <c r="P290" s="318">
        <f t="shared" si="259"/>
        <v>13643.903948931571</v>
      </c>
      <c r="Q290" s="318">
        <f t="shared" si="259"/>
        <v>14013.045803716212</v>
      </c>
      <c r="R290" s="318">
        <f t="shared" si="259"/>
        <v>14384.051412855277</v>
      </c>
      <c r="S290" s="318">
        <f t="shared" si="259"/>
        <v>14756.966571978315</v>
      </c>
      <c r="T290" s="318">
        <f t="shared" si="259"/>
        <v>15131.828804070739</v>
      </c>
      <c r="U290" s="318">
        <f t="shared" si="259"/>
        <v>15508.6779300787</v>
      </c>
      <c r="V290" s="318">
        <f t="shared" si="259"/>
        <v>15887.56359944854</v>
      </c>
      <c r="W290" s="318">
        <f t="shared" si="259"/>
        <v>16268.497012773929</v>
      </c>
      <c r="X290" s="319">
        <f t="shared" si="259"/>
        <v>16651.646451199831</v>
      </c>
    </row>
    <row r="292" spans="2:24" x14ac:dyDescent="0.2">
      <c r="B292" s="12" t="s">
        <v>204</v>
      </c>
    </row>
    <row r="293" spans="2:24" ht="13.5" thickBot="1" x14ac:dyDescent="0.25"/>
    <row r="294" spans="2:24" ht="13.5" thickBot="1" x14ac:dyDescent="0.25">
      <c r="C294" s="103" t="s">
        <v>38</v>
      </c>
      <c r="D294" s="123">
        <f t="shared" ref="D294:X294" si="260">+D288</f>
        <v>2024</v>
      </c>
      <c r="E294" s="124">
        <f t="shared" si="260"/>
        <v>2025</v>
      </c>
      <c r="F294" s="124">
        <f t="shared" si="260"/>
        <v>2026</v>
      </c>
      <c r="G294" s="124">
        <f t="shared" si="260"/>
        <v>2027</v>
      </c>
      <c r="H294" s="124">
        <f t="shared" si="260"/>
        <v>2028</v>
      </c>
      <c r="I294" s="124">
        <f t="shared" si="260"/>
        <v>2029</v>
      </c>
      <c r="J294" s="124">
        <f t="shared" si="260"/>
        <v>2030</v>
      </c>
      <c r="K294" s="124">
        <f t="shared" si="260"/>
        <v>2031</v>
      </c>
      <c r="L294" s="124">
        <f t="shared" si="260"/>
        <v>2032</v>
      </c>
      <c r="M294" s="124">
        <f t="shared" si="260"/>
        <v>2033</v>
      </c>
      <c r="N294" s="124">
        <f t="shared" si="260"/>
        <v>2034</v>
      </c>
      <c r="O294" s="124">
        <f t="shared" si="260"/>
        <v>2035</v>
      </c>
      <c r="P294" s="124">
        <f t="shared" si="260"/>
        <v>2036</v>
      </c>
      <c r="Q294" s="124">
        <f t="shared" si="260"/>
        <v>2037</v>
      </c>
      <c r="R294" s="124">
        <f t="shared" si="260"/>
        <v>2038</v>
      </c>
      <c r="S294" s="124">
        <f t="shared" si="260"/>
        <v>2039</v>
      </c>
      <c r="T294" s="124">
        <f t="shared" si="260"/>
        <v>2040</v>
      </c>
      <c r="U294" s="124">
        <f t="shared" si="260"/>
        <v>2041</v>
      </c>
      <c r="V294" s="124">
        <f t="shared" si="260"/>
        <v>2042</v>
      </c>
      <c r="W294" s="124">
        <f t="shared" si="260"/>
        <v>2043</v>
      </c>
      <c r="X294" s="180">
        <f t="shared" si="260"/>
        <v>2044</v>
      </c>
    </row>
    <row r="295" spans="2:24" x14ac:dyDescent="0.2">
      <c r="C295" s="3" t="s">
        <v>46</v>
      </c>
      <c r="D295" s="132">
        <v>1109.3260933298393</v>
      </c>
      <c r="E295" s="278">
        <v>1031.4659756901094</v>
      </c>
      <c r="F295" s="278">
        <v>1047.969771945217</v>
      </c>
      <c r="G295" s="278">
        <v>1063.3862491810685</v>
      </c>
      <c r="H295" s="278">
        <v>1078.5602522173826</v>
      </c>
      <c r="I295" s="278">
        <v>1093.8695922574725</v>
      </c>
      <c r="J295" s="279">
        <v>1109.436686249373</v>
      </c>
      <c r="K295" s="279">
        <v>1125.3096737253293</v>
      </c>
      <c r="L295" s="279">
        <v>1141.5087804095833</v>
      </c>
      <c r="M295" s="279">
        <v>1158.0456668150537</v>
      </c>
      <c r="N295" s="279">
        <v>1174.9290096231059</v>
      </c>
      <c r="O295" s="279">
        <v>1192.1666286052307</v>
      </c>
      <c r="P295" s="279">
        <v>1209.7661450082035</v>
      </c>
      <c r="Q295" s="279">
        <v>1227.7352186372207</v>
      </c>
      <c r="R295" s="279">
        <v>1246.0816377265605</v>
      </c>
      <c r="S295" s="279">
        <v>1264.8133066822588</v>
      </c>
      <c r="T295" s="279">
        <v>1283.9384229380487</v>
      </c>
      <c r="U295" s="279">
        <v>1303.4648404124659</v>
      </c>
      <c r="V295" s="279">
        <v>1323.402584835115</v>
      </c>
      <c r="W295" s="279">
        <v>1343.7540505799304</v>
      </c>
      <c r="X295" s="280">
        <v>1364.5527545876887</v>
      </c>
    </row>
    <row r="296" spans="2:24" x14ac:dyDescent="0.2">
      <c r="C296" s="3" t="s">
        <v>55</v>
      </c>
      <c r="D296" s="78">
        <v>58065.651342581361</v>
      </c>
      <c r="E296" s="79">
        <v>58160.18979480939</v>
      </c>
      <c r="F296" s="79">
        <v>60200.896623628243</v>
      </c>
      <c r="G296" s="79">
        <v>62416.223916552794</v>
      </c>
      <c r="H296" s="79">
        <v>64564.171223595775</v>
      </c>
      <c r="I296" s="79">
        <v>66745.743683491412</v>
      </c>
      <c r="J296" s="80">
        <v>68931.355099617402</v>
      </c>
      <c r="K296" s="80">
        <v>71123.147268416607</v>
      </c>
      <c r="L296" s="80">
        <v>73325.754464109545</v>
      </c>
      <c r="M296" s="80">
        <v>75535.512025077536</v>
      </c>
      <c r="N296" s="80">
        <v>77754.632041967707</v>
      </c>
      <c r="O296" s="80">
        <v>79982.524101747156</v>
      </c>
      <c r="P296" s="80">
        <v>82219.554744030305</v>
      </c>
      <c r="Q296" s="80">
        <v>84465.936794608817</v>
      </c>
      <c r="R296" s="80">
        <v>86721.813464597479</v>
      </c>
      <c r="S296" s="80">
        <v>88987.42008286083</v>
      </c>
      <c r="T296" s="80">
        <v>91262.946522220707</v>
      </c>
      <c r="U296" s="80">
        <v>93548.596043027341</v>
      </c>
      <c r="V296" s="80">
        <v>95844.622433627228</v>
      </c>
      <c r="W296" s="80">
        <v>98151.078737571181</v>
      </c>
      <c r="X296" s="181">
        <v>100468.83819694722</v>
      </c>
    </row>
    <row r="297" spans="2:24" ht="13.5" thickBot="1" x14ac:dyDescent="0.25">
      <c r="C297" s="3" t="s">
        <v>58</v>
      </c>
      <c r="D297" s="78">
        <v>1127.5929584162277</v>
      </c>
      <c r="E297" s="79">
        <v>1164.2977285776194</v>
      </c>
      <c r="F297" s="79">
        <v>1202.9172623057088</v>
      </c>
      <c r="G297" s="79">
        <v>1241.9474556349667</v>
      </c>
      <c r="H297" s="79">
        <v>1281.2292961494163</v>
      </c>
      <c r="I297" s="79">
        <v>1320.7814393612987</v>
      </c>
      <c r="J297" s="80">
        <v>1360.6062421291601</v>
      </c>
      <c r="K297" s="80">
        <v>1400.7102781489054</v>
      </c>
      <c r="L297" s="80">
        <v>1441.099194540725</v>
      </c>
      <c r="M297" s="80">
        <v>1481.7790292192253</v>
      </c>
      <c r="N297" s="80">
        <v>1522.7558773188757</v>
      </c>
      <c r="O297" s="80">
        <v>1564.0359796402101</v>
      </c>
      <c r="P297" s="80">
        <v>1605.6257040137884</v>
      </c>
      <c r="Q297" s="80">
        <v>1647.5315511035017</v>
      </c>
      <c r="R297" s="80">
        <v>1689.7601658104522</v>
      </c>
      <c r="S297" s="80">
        <v>1732.3183013550868</v>
      </c>
      <c r="T297" s="80">
        <v>1775.212974917127</v>
      </c>
      <c r="U297" s="80">
        <v>1818.4508741538912</v>
      </c>
      <c r="V297" s="80">
        <v>1862.0406892084</v>
      </c>
      <c r="W297" s="80">
        <v>1905.9840189399854</v>
      </c>
      <c r="X297" s="181">
        <v>1950.3113302484089</v>
      </c>
    </row>
    <row r="298" spans="2:24" ht="13.5" thickBot="1" x14ac:dyDescent="0.25">
      <c r="C298" s="41" t="s">
        <v>73</v>
      </c>
      <c r="D298" s="318">
        <f t="shared" ref="D298:X298" si="261">+SUM(D295:D297)</f>
        <v>60302.570394327427</v>
      </c>
      <c r="E298" s="318">
        <f t="shared" si="261"/>
        <v>60355.953499077121</v>
      </c>
      <c r="F298" s="318">
        <f t="shared" si="261"/>
        <v>62451.783657879168</v>
      </c>
      <c r="G298" s="318">
        <f t="shared" si="261"/>
        <v>64721.557621368825</v>
      </c>
      <c r="H298" s="318">
        <f t="shared" si="261"/>
        <v>66923.960771962564</v>
      </c>
      <c r="I298" s="318">
        <f t="shared" si="261"/>
        <v>69160.394715110175</v>
      </c>
      <c r="J298" s="318">
        <f t="shared" si="261"/>
        <v>71401.398027995936</v>
      </c>
      <c r="K298" s="318">
        <f t="shared" si="261"/>
        <v>73649.167220290852</v>
      </c>
      <c r="L298" s="318">
        <f t="shared" si="261"/>
        <v>75908.362439059856</v>
      </c>
      <c r="M298" s="318">
        <f t="shared" si="261"/>
        <v>78175.336721111817</v>
      </c>
      <c r="N298" s="318">
        <f t="shared" si="261"/>
        <v>80452.316928909699</v>
      </c>
      <c r="O298" s="318">
        <f t="shared" si="261"/>
        <v>82738.726709992596</v>
      </c>
      <c r="P298" s="318">
        <f t="shared" si="261"/>
        <v>85034.9465930523</v>
      </c>
      <c r="Q298" s="318">
        <f t="shared" si="261"/>
        <v>87341.203564349533</v>
      </c>
      <c r="R298" s="318">
        <f t="shared" si="261"/>
        <v>89657.655268134491</v>
      </c>
      <c r="S298" s="318">
        <f t="shared" si="261"/>
        <v>91984.551690898181</v>
      </c>
      <c r="T298" s="318">
        <f t="shared" si="261"/>
        <v>94322.097920075888</v>
      </c>
      <c r="U298" s="318">
        <f t="shared" si="261"/>
        <v>96670.511757593689</v>
      </c>
      <c r="V298" s="318">
        <f t="shared" si="261"/>
        <v>99030.065707670743</v>
      </c>
      <c r="W298" s="318">
        <f t="shared" si="261"/>
        <v>101400.81680709109</v>
      </c>
      <c r="X298" s="319">
        <f t="shared" si="261"/>
        <v>103783.70228178332</v>
      </c>
    </row>
  </sheetData>
  <hyperlinks>
    <hyperlink ref="A1" location="Indice!A1" display="Índice" xr:uid="{00000000-0004-0000-0900-000000000000}"/>
  </hyperlinks>
  <pageMargins left="0.7" right="0.7" top="0.75" bottom="0.75" header="0.3" footer="0.3"/>
  <pageSetup orientation="portrait" verticalDpi="1200" r:id="rId1"/>
  <ignoredErrors>
    <ignoredError sqref="D13:T13 D10:S10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AH93"/>
  <sheetViews>
    <sheetView showGridLines="0" zoomScale="85" zoomScaleNormal="85" workbookViewId="0"/>
  </sheetViews>
  <sheetFormatPr baseColWidth="10" defaultColWidth="11.42578125" defaultRowHeight="12.75" x14ac:dyDescent="0.2"/>
  <cols>
    <col min="1" max="1" width="10.140625" style="10" customWidth="1"/>
    <col min="2" max="2" width="18" style="10" bestFit="1" customWidth="1"/>
    <col min="3" max="3" width="38.5703125" style="10" customWidth="1"/>
    <col min="4" max="4" width="14.28515625" style="10" customWidth="1"/>
    <col min="5" max="5" width="13.42578125" style="10" customWidth="1"/>
    <col min="6" max="6" width="16.42578125" style="10" customWidth="1"/>
    <col min="7" max="8" width="12.42578125" style="10" customWidth="1"/>
    <col min="9" max="11" width="12.5703125" style="10" customWidth="1"/>
    <col min="12" max="12" width="12.140625" style="10" customWidth="1"/>
    <col min="13" max="13" width="13.140625" style="10" customWidth="1"/>
    <col min="14" max="14" width="13.28515625" style="10" customWidth="1"/>
    <col min="15" max="28" width="11.5703125" style="10" customWidth="1"/>
    <col min="29" max="29" width="14.7109375" style="10" customWidth="1"/>
    <col min="30" max="31" width="14.85546875" style="10" bestFit="1" customWidth="1"/>
    <col min="32" max="32" width="15" style="10" bestFit="1" customWidth="1"/>
    <col min="33" max="33" width="14.7109375" style="10" bestFit="1" customWidth="1"/>
    <col min="34" max="34" width="15.28515625" style="10" bestFit="1" customWidth="1"/>
    <col min="35" max="35" width="14.140625" style="10" bestFit="1" customWidth="1"/>
    <col min="36" max="16384" width="11.42578125" style="10"/>
  </cols>
  <sheetData>
    <row r="1" spans="1:34" ht="15.75" thickBot="1" x14ac:dyDescent="0.3">
      <c r="A1" s="67" t="s">
        <v>34</v>
      </c>
    </row>
    <row r="3" spans="1:34" x14ac:dyDescent="0.2"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5"/>
      <c r="Z3" s="65"/>
      <c r="AA3" s="65"/>
      <c r="AB3" s="65"/>
      <c r="AC3" s="65"/>
      <c r="AD3" s="65"/>
      <c r="AE3" s="65"/>
      <c r="AF3" s="65"/>
      <c r="AG3" s="65"/>
      <c r="AH3" s="65"/>
    </row>
    <row r="4" spans="1:34" x14ac:dyDescent="0.2"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5"/>
      <c r="Z4" s="65"/>
      <c r="AA4" s="65"/>
      <c r="AB4" s="65"/>
      <c r="AC4" s="65"/>
      <c r="AD4" s="65"/>
      <c r="AE4" s="65"/>
      <c r="AF4" s="65"/>
      <c r="AG4" s="65"/>
      <c r="AH4" s="65"/>
    </row>
    <row r="5" spans="1:34" x14ac:dyDescent="0.2">
      <c r="B5" s="12" t="s">
        <v>136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5"/>
      <c r="Z5" s="65"/>
      <c r="AA5" s="65"/>
      <c r="AB5" s="65"/>
      <c r="AC5" s="65"/>
      <c r="AD5" s="65"/>
      <c r="AE5" s="65"/>
      <c r="AF5" s="65"/>
      <c r="AG5" s="65"/>
      <c r="AH5" s="65"/>
    </row>
    <row r="6" spans="1:34" ht="13.5" thickBot="1" x14ac:dyDescent="0.25"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5"/>
      <c r="Z6" s="65"/>
      <c r="AA6" s="65"/>
      <c r="AB6" s="65"/>
      <c r="AC6" s="65"/>
      <c r="AD6" s="65"/>
      <c r="AE6" s="65"/>
      <c r="AF6" s="65"/>
      <c r="AG6" s="65"/>
      <c r="AH6" s="65"/>
    </row>
    <row r="7" spans="1:34" ht="13.5" thickBot="1" x14ac:dyDescent="0.25">
      <c r="C7" s="1" t="s">
        <v>38</v>
      </c>
      <c r="D7" s="6">
        <v>2024</v>
      </c>
      <c r="E7" s="2">
        <f t="shared" ref="E7:X7" si="0">+D7+1</f>
        <v>2025</v>
      </c>
      <c r="F7" s="2">
        <f t="shared" si="0"/>
        <v>2026</v>
      </c>
      <c r="G7" s="2">
        <f t="shared" si="0"/>
        <v>2027</v>
      </c>
      <c r="H7" s="2">
        <f t="shared" si="0"/>
        <v>2028</v>
      </c>
      <c r="I7" s="2">
        <f t="shared" si="0"/>
        <v>2029</v>
      </c>
      <c r="J7" s="2">
        <f t="shared" si="0"/>
        <v>2030</v>
      </c>
      <c r="K7" s="2">
        <f t="shared" si="0"/>
        <v>2031</v>
      </c>
      <c r="L7" s="2">
        <f t="shared" si="0"/>
        <v>2032</v>
      </c>
      <c r="M7" s="2">
        <f t="shared" si="0"/>
        <v>2033</v>
      </c>
      <c r="N7" s="2">
        <f t="shared" si="0"/>
        <v>2034</v>
      </c>
      <c r="O7" s="2">
        <f t="shared" si="0"/>
        <v>2035</v>
      </c>
      <c r="P7" s="2">
        <f t="shared" si="0"/>
        <v>2036</v>
      </c>
      <c r="Q7" s="2">
        <f t="shared" si="0"/>
        <v>2037</v>
      </c>
      <c r="R7" s="2">
        <f t="shared" si="0"/>
        <v>2038</v>
      </c>
      <c r="S7" s="2">
        <f t="shared" si="0"/>
        <v>2039</v>
      </c>
      <c r="T7" s="2">
        <f t="shared" si="0"/>
        <v>2040</v>
      </c>
      <c r="U7" s="2">
        <f t="shared" si="0"/>
        <v>2041</v>
      </c>
      <c r="V7" s="2">
        <f t="shared" si="0"/>
        <v>2042</v>
      </c>
      <c r="W7" s="2">
        <f t="shared" si="0"/>
        <v>2043</v>
      </c>
      <c r="X7" s="2">
        <f t="shared" si="0"/>
        <v>2044</v>
      </c>
      <c r="Y7" s="65"/>
      <c r="Z7" s="65"/>
      <c r="AA7" s="65"/>
      <c r="AB7" s="65"/>
      <c r="AC7" s="65"/>
      <c r="AD7" s="65"/>
      <c r="AE7" s="65"/>
      <c r="AF7" s="65"/>
      <c r="AG7" s="65"/>
      <c r="AH7" s="65"/>
    </row>
    <row r="8" spans="1:34" x14ac:dyDescent="0.2">
      <c r="C8" s="13" t="s">
        <v>46</v>
      </c>
      <c r="D8" s="78">
        <f>+('2.1 Previsión BAU'!U7)*(1-'1.6 Proyección Ef. Energética'!C7)</f>
        <v>2561476.9355853209</v>
      </c>
      <c r="E8" s="79">
        <f>+('2.1 Previsión BAU'!V7)*(1-'1.6 Proyección Ef. Energética'!D7)</f>
        <v>2588561.4931517974</v>
      </c>
      <c r="F8" s="79">
        <f>+('2.1 Previsión BAU'!W7)*(1-'1.6 Proyección Ef. Energética'!E7)</f>
        <v>2620543.5432385514</v>
      </c>
      <c r="G8" s="79">
        <f>+('2.1 Previsión BAU'!X7)*(1-'1.6 Proyección Ef. Energética'!F7)</f>
        <v>2649461.952345062</v>
      </c>
      <c r="H8" s="79">
        <f>+('2.1 Previsión BAU'!Y7)*(1-'1.6 Proyección Ef. Energética'!G7)</f>
        <v>2679448.4339114386</v>
      </c>
      <c r="I8" s="79">
        <f>+('2.1 Previsión BAU'!Z7)*(1-'1.6 Proyección Ef. Energética'!H7)</f>
        <v>2710618.7309580795</v>
      </c>
      <c r="J8" s="79">
        <f>+('2.1 Previsión BAU'!AA7)*(1-'1.6 Proyección Ef. Energética'!I7)</f>
        <v>2731952.6698033996</v>
      </c>
      <c r="K8" s="79">
        <f>+('2.1 Previsión BAU'!AB7)*(1-'1.6 Proyección Ef. Energética'!J7)</f>
        <v>2765783.359582365</v>
      </c>
      <c r="L8" s="79">
        <f>+('2.1 Previsión BAU'!AC7)*(1-'1.6 Proyección Ef. Energética'!K7)</f>
        <v>2801496.2812239332</v>
      </c>
      <c r="M8" s="79">
        <f>+('2.1 Previsión BAU'!AD7)*(1-'1.6 Proyección Ef. Energética'!L7)</f>
        <v>2836218.9047924117</v>
      </c>
      <c r="N8" s="79">
        <f>+('2.1 Previsión BAU'!AE7)*(1-'1.6 Proyección Ef. Energética'!M7)</f>
        <v>2870169.0524389097</v>
      </c>
      <c r="O8" s="79">
        <f>+('2.1 Previsión BAU'!AF7)*(1-'1.6 Proyección Ef. Energética'!N7)</f>
        <v>2905930.6316174939</v>
      </c>
      <c r="P8" s="79">
        <f>+('2.1 Previsión BAU'!AG7)*(1-'1.6 Proyección Ef. Energética'!O7)</f>
        <v>2942043.843292044</v>
      </c>
      <c r="Q8" s="79">
        <f>+('2.1 Previsión BAU'!AH7)*(1-'1.6 Proyección Ef. Energética'!P7)</f>
        <v>2977094.3139444534</v>
      </c>
      <c r="R8" s="79">
        <f>+('2.1 Previsión BAU'!AI7)*(1-'1.6 Proyección Ef. Energética'!Q7)</f>
        <v>3014274.677687617</v>
      </c>
      <c r="S8" s="79">
        <f>+('2.1 Previsión BAU'!AJ7)*(1-'1.6 Proyección Ef. Energética'!R7)</f>
        <v>3050338.5598356933</v>
      </c>
      <c r="T8" s="79">
        <f>+('2.1 Previsión BAU'!AK7)*(1-'1.6 Proyección Ef. Energética'!S7)</f>
        <v>3088593.2779269526</v>
      </c>
      <c r="U8" s="79">
        <f>+('2.1 Previsión BAU'!AL7)*(1-'1.6 Proyección Ef. Energética'!T7)</f>
        <v>3124957.2351376261</v>
      </c>
      <c r="V8" s="79">
        <f>+('2.1 Previsión BAU'!AM7)*(1-'1.6 Proyección Ef. Energética'!U7)</f>
        <v>3161922.3343907003</v>
      </c>
      <c r="W8" s="79">
        <f>+('2.1 Previsión BAU'!AN7)*(1-'1.6 Proyección Ef. Energética'!V7)</f>
        <v>3196145.4641120615</v>
      </c>
      <c r="X8" s="79">
        <f>+('2.1 Previsión BAU'!AO7)*(1-'1.6 Proyección Ef. Energética'!W7)</f>
        <v>3234381.3861623085</v>
      </c>
      <c r="Y8" s="65"/>
      <c r="Z8" s="65"/>
      <c r="AA8" s="65"/>
      <c r="AB8" s="65"/>
      <c r="AC8" s="65"/>
      <c r="AD8" s="65"/>
      <c r="AE8" s="65"/>
      <c r="AF8" s="65"/>
      <c r="AG8" s="65"/>
      <c r="AH8" s="65"/>
    </row>
    <row r="9" spans="1:34" x14ac:dyDescent="0.2">
      <c r="C9" s="3" t="s">
        <v>48</v>
      </c>
      <c r="D9" s="78">
        <f>+('2.1 Previsión BAU'!U8)*(1-'1.6 Proyección Ef. Energética'!C8)</f>
        <v>24207.041644070883</v>
      </c>
      <c r="E9" s="79">
        <f>+('2.1 Previsión BAU'!V8)*(1-'1.6 Proyección Ef. Energética'!D8)</f>
        <v>25325.351784867151</v>
      </c>
      <c r="F9" s="79">
        <f>+('2.1 Previsión BAU'!W8)*(1-'1.6 Proyección Ef. Energética'!E8)</f>
        <v>26429.955133059444</v>
      </c>
      <c r="G9" s="79">
        <f>+('2.1 Previsión BAU'!X8)*(1-'1.6 Proyección Ef. Energética'!F8)</f>
        <v>27490.774627970502</v>
      </c>
      <c r="H9" s="79">
        <f>+('2.1 Previsión BAU'!Y8)*(1-'1.6 Proyección Ef. Energética'!G8)</f>
        <v>28549.040475542079</v>
      </c>
      <c r="I9" s="79">
        <f>+('2.1 Previsión BAU'!Z8)*(1-'1.6 Proyección Ef. Energética'!H8)</f>
        <v>29598.721433467352</v>
      </c>
      <c r="J9" s="79">
        <f>+('2.1 Previsión BAU'!AA8)*(1-'1.6 Proyección Ef. Energética'!I8)</f>
        <v>30636.790591478672</v>
      </c>
      <c r="K9" s="79">
        <f>+('2.1 Previsión BAU'!AB8)*(1-'1.6 Proyección Ef. Energética'!J8)</f>
        <v>31663.152070086311</v>
      </c>
      <c r="L9" s="79">
        <f>+('2.1 Previsión BAU'!AC8)*(1-'1.6 Proyección Ef. Energética'!K8)</f>
        <v>32679.815443806929</v>
      </c>
      <c r="M9" s="79">
        <f>+('2.1 Previsión BAU'!AD8)*(1-'1.6 Proyección Ef. Energética'!L8)</f>
        <v>33689.847734371011</v>
      </c>
      <c r="N9" s="79">
        <f>+('2.1 Previsión BAU'!AE8)*(1-'1.6 Proyección Ef. Energética'!M8)</f>
        <v>34618.341454819252</v>
      </c>
      <c r="O9" s="79">
        <f>+('2.1 Previsión BAU'!AF8)*(1-'1.6 Proyección Ef. Energética'!N8)</f>
        <v>35541.668529801485</v>
      </c>
      <c r="P9" s="79">
        <f>+('2.1 Previsión BAU'!AG8)*(1-'1.6 Proyección Ef. Energética'!O8)</f>
        <v>36460.088325440025</v>
      </c>
      <c r="Q9" s="79">
        <f>+('2.1 Previsión BAU'!AH8)*(1-'1.6 Proyección Ef. Energética'!P8)</f>
        <v>37371.202451697107</v>
      </c>
      <c r="R9" s="79">
        <f>+('2.1 Previsión BAU'!AI8)*(1-'1.6 Proyección Ef. Energética'!Q8)</f>
        <v>38273.045874735944</v>
      </c>
      <c r="S9" s="79">
        <f>+('2.1 Previsión BAU'!AJ8)*(1-'1.6 Proyección Ef. Energética'!R8)</f>
        <v>39164.273246648067</v>
      </c>
      <c r="T9" s="79">
        <f>+('2.1 Previsión BAU'!AK8)*(1-'1.6 Proyección Ef. Energética'!S8)</f>
        <v>40044.260566510195</v>
      </c>
      <c r="U9" s="79">
        <f>+('2.1 Previsión BAU'!AL8)*(1-'1.6 Proyección Ef. Energética'!T8)</f>
        <v>40911.623567633877</v>
      </c>
      <c r="V9" s="79">
        <f>+('2.1 Previsión BAU'!AM8)*(1-'1.6 Proyección Ef. Energética'!U8)</f>
        <v>41768.614908712101</v>
      </c>
      <c r="W9" s="79">
        <f>+('2.1 Previsión BAU'!AN8)*(1-'1.6 Proyección Ef. Energética'!V8)</f>
        <v>42615.974087278839</v>
      </c>
      <c r="X9" s="79">
        <f>+('2.1 Previsión BAU'!AO8)*(1-'1.6 Proyección Ef. Energética'!W8)</f>
        <v>43455.061555195738</v>
      </c>
      <c r="Y9" s="65"/>
      <c r="Z9" s="65"/>
      <c r="AA9" s="65"/>
      <c r="AB9" s="65"/>
      <c r="AC9" s="65"/>
      <c r="AD9" s="65"/>
      <c r="AE9" s="65"/>
      <c r="AF9" s="65"/>
      <c r="AG9" s="65"/>
      <c r="AH9" s="65"/>
    </row>
    <row r="10" spans="1:34" x14ac:dyDescent="0.2">
      <c r="C10" s="13" t="s">
        <v>49</v>
      </c>
      <c r="D10" s="78">
        <f>+('2.1 Previsión BAU'!U9)*(1-'1.6 Proyección Ef. Energética'!C9)</f>
        <v>160678.69324752965</v>
      </c>
      <c r="E10" s="79">
        <f>+('2.1 Previsión BAU'!V9)*(1-'1.6 Proyección Ef. Energética'!D9)</f>
        <v>164483.20920139435</v>
      </c>
      <c r="F10" s="79">
        <f>+('2.1 Previsión BAU'!W9)*(1-'1.6 Proyección Ef. Energética'!E9)</f>
        <v>168881.72486496414</v>
      </c>
      <c r="G10" s="79">
        <f>+('2.1 Previsión BAU'!X9)*(1-'1.6 Proyección Ef. Energética'!F9)</f>
        <v>173459.17185648571</v>
      </c>
      <c r="H10" s="79">
        <f>+('2.1 Previsión BAU'!Y9)*(1-'1.6 Proyección Ef. Energética'!G9)</f>
        <v>178093.97054114065</v>
      </c>
      <c r="I10" s="79">
        <f>+('2.1 Previsión BAU'!Z9)*(1-'1.6 Proyección Ef. Energética'!H9)</f>
        <v>182756.46718583102</v>
      </c>
      <c r="J10" s="79">
        <f>+('2.1 Previsión BAU'!AA9)*(1-'1.6 Proyección Ef. Energética'!I9)</f>
        <v>187431.73834812237</v>
      </c>
      <c r="K10" s="79">
        <f>+('2.1 Previsión BAU'!AB9)*(1-'1.6 Proyección Ef. Energética'!J9)</f>
        <v>192124.24293281211</v>
      </c>
      <c r="L10" s="79">
        <f>+('2.1 Previsión BAU'!AC9)*(1-'1.6 Proyección Ef. Energética'!K9)</f>
        <v>196850.28702779341</v>
      </c>
      <c r="M10" s="79">
        <f>+('2.1 Previsión BAU'!AD9)*(1-'1.6 Proyección Ef. Energética'!L9)</f>
        <v>201631.85952494192</v>
      </c>
      <c r="N10" s="79">
        <f>+('2.1 Previsión BAU'!AE9)*(1-'1.6 Proyección Ef. Energética'!M9)</f>
        <v>206026.15552119794</v>
      </c>
      <c r="O10" s="79">
        <f>+('2.1 Previsión BAU'!AF9)*(1-'1.6 Proyección Ef. Energética'!N9)</f>
        <v>210494.80452139216</v>
      </c>
      <c r="P10" s="79">
        <f>+('2.1 Previsión BAU'!AG9)*(1-'1.6 Proyección Ef. Energética'!O9)</f>
        <v>215040.92434063414</v>
      </c>
      <c r="Q10" s="79">
        <f>+('2.1 Previsión BAU'!AH9)*(1-'1.6 Proyección Ef. Energética'!P9)</f>
        <v>219651.98851740282</v>
      </c>
      <c r="R10" s="79">
        <f>+('2.1 Previsión BAU'!AI9)*(1-'1.6 Proyección Ef. Energética'!Q9)</f>
        <v>224318.17982799109</v>
      </c>
      <c r="S10" s="79">
        <f>+('2.1 Previsión BAU'!AJ9)*(1-'1.6 Proyección Ef. Energética'!R9)</f>
        <v>229033.35545711408</v>
      </c>
      <c r="T10" s="79">
        <f>+('2.1 Previsión BAU'!AK9)*(1-'1.6 Proyección Ef. Energética'!S9)</f>
        <v>233795.60055507725</v>
      </c>
      <c r="U10" s="79">
        <f>+('2.1 Previsión BAU'!AL9)*(1-'1.6 Proyección Ef. Energética'!T9)</f>
        <v>238598.33946254119</v>
      </c>
      <c r="V10" s="79">
        <f>+('2.1 Previsión BAU'!AM9)*(1-'1.6 Proyección Ef. Energética'!U9)</f>
        <v>243456.71631491778</v>
      </c>
      <c r="W10" s="79">
        <f>+('2.1 Previsión BAU'!AN9)*(1-'1.6 Proyección Ef. Energética'!V9)</f>
        <v>248374.63463544653</v>
      </c>
      <c r="X10" s="79">
        <f>+('2.1 Previsión BAU'!AO9)*(1-'1.6 Proyección Ef. Energética'!W9)</f>
        <v>253368.69947264818</v>
      </c>
      <c r="Y10" s="65"/>
      <c r="Z10" s="65"/>
      <c r="AA10" s="65"/>
      <c r="AB10" s="65"/>
      <c r="AC10" s="65"/>
      <c r="AD10" s="65"/>
      <c r="AE10" s="65"/>
      <c r="AF10" s="65"/>
      <c r="AG10" s="65"/>
      <c r="AH10" s="65"/>
    </row>
    <row r="11" spans="1:34" x14ac:dyDescent="0.2">
      <c r="C11" s="13" t="s">
        <v>50</v>
      </c>
      <c r="D11" s="78">
        <f>+('2.1 Previsión BAU'!U10)*(1-'1.6 Proyección Ef. Energética'!C10)</f>
        <v>10491286.163008472</v>
      </c>
      <c r="E11" s="79">
        <f>+('2.1 Previsión BAU'!V10)*(1-'1.6 Proyección Ef. Energética'!D10)</f>
        <v>10592477.464728314</v>
      </c>
      <c r="F11" s="79">
        <f>+('2.1 Previsión BAU'!W10)*(1-'1.6 Proyección Ef. Energética'!E10)</f>
        <v>10747190.852107735</v>
      </c>
      <c r="G11" s="79">
        <f>+('2.1 Previsión BAU'!X10)*(1-'1.6 Proyección Ef. Energética'!F10)</f>
        <v>10917214.73896612</v>
      </c>
      <c r="H11" s="79">
        <f>+('2.1 Previsión BAU'!Y10)*(1-'1.6 Proyección Ef. Energética'!G10)</f>
        <v>11085913.453993136</v>
      </c>
      <c r="I11" s="79">
        <f>+('2.1 Previsión BAU'!Z10)*(1-'1.6 Proyección Ef. Energética'!H10)</f>
        <v>11251296.384511502</v>
      </c>
      <c r="J11" s="79">
        <f>+('2.1 Previsión BAU'!AA10)*(1-'1.6 Proyección Ef. Energética'!I10)</f>
        <v>11387438.040286191</v>
      </c>
      <c r="K11" s="79">
        <f>+('2.1 Previsión BAU'!AB10)*(1-'1.6 Proyección Ef. Energética'!J10)</f>
        <v>11537557.41928683</v>
      </c>
      <c r="L11" s="79">
        <f>+('2.1 Previsión BAU'!AC10)*(1-'1.6 Proyección Ef. Energética'!K10)</f>
        <v>11677525.266608575</v>
      </c>
      <c r="M11" s="79">
        <f>+('2.1 Previsión BAU'!AD10)*(1-'1.6 Proyección Ef. Energética'!L10)</f>
        <v>11804203.311668556</v>
      </c>
      <c r="N11" s="79">
        <f>+('2.1 Previsión BAU'!AE10)*(1-'1.6 Proyección Ef. Energética'!M10)</f>
        <v>11916745.526732273</v>
      </c>
      <c r="O11" s="79">
        <f>+('2.1 Previsión BAU'!AF10)*(1-'1.6 Proyección Ef. Energética'!N10)</f>
        <v>12022936.298425144</v>
      </c>
      <c r="P11" s="79">
        <f>+('2.1 Previsión BAU'!AG10)*(1-'1.6 Proyección Ef. Energética'!O10)</f>
        <v>12122591.562253384</v>
      </c>
      <c r="Q11" s="79">
        <f>+('2.1 Previsión BAU'!AH10)*(1-'1.6 Proyección Ef. Energética'!P10)</f>
        <v>12219835.188186089</v>
      </c>
      <c r="R11" s="79">
        <f>+('2.1 Previsión BAU'!AI10)*(1-'1.6 Proyección Ef. Energética'!Q10)</f>
        <v>12310283.236975558</v>
      </c>
      <c r="S11" s="79">
        <f>+('2.1 Previsión BAU'!AJ10)*(1-'1.6 Proyección Ef. Energética'!R10)</f>
        <v>12404727.690253012</v>
      </c>
      <c r="T11" s="79">
        <f>+('2.1 Previsión BAU'!AK10)*(1-'1.6 Proyección Ef. Energética'!S10)</f>
        <v>12498326.06614287</v>
      </c>
      <c r="U11" s="79">
        <f>+('2.1 Previsión BAU'!AL10)*(1-'1.6 Proyección Ef. Energética'!T10)</f>
        <v>12518157.286312951</v>
      </c>
      <c r="V11" s="79">
        <f>+('2.1 Previsión BAU'!AM10)*(1-'1.6 Proyección Ef. Energética'!U10)</f>
        <v>12607716.8045858</v>
      </c>
      <c r="W11" s="79">
        <f>+('2.1 Previsión BAU'!AN10)*(1-'1.6 Proyección Ef. Energética'!V10)</f>
        <v>12700734.584011482</v>
      </c>
      <c r="X11" s="79">
        <f>+('2.1 Previsión BAU'!AO10)*(1-'1.6 Proyección Ef. Energética'!W10)</f>
        <v>12795979.294316133</v>
      </c>
      <c r="Y11" s="65"/>
      <c r="Z11" s="65"/>
      <c r="AA11" s="65"/>
      <c r="AB11" s="65"/>
      <c r="AC11" s="65"/>
      <c r="AD11" s="65"/>
      <c r="AE11" s="65"/>
      <c r="AF11" s="65"/>
      <c r="AG11" s="65"/>
      <c r="AH11" s="65"/>
    </row>
    <row r="12" spans="1:34" x14ac:dyDescent="0.2">
      <c r="C12" s="13" t="s">
        <v>52</v>
      </c>
      <c r="D12" s="78">
        <f>+('2.1 Previsión BAU'!U11)*(1-'1.6 Proyección Ef. Energética'!C11)</f>
        <v>18037.226198107684</v>
      </c>
      <c r="E12" s="79">
        <f>+('2.1 Previsión BAU'!V11)*(1-'1.6 Proyección Ef. Energética'!D11)</f>
        <v>18665.62261131089</v>
      </c>
      <c r="F12" s="79">
        <f>+('2.1 Previsión BAU'!W11)*(1-'1.6 Proyección Ef. Energética'!E11)</f>
        <v>19192.653022837276</v>
      </c>
      <c r="G12" s="79">
        <f>+('2.1 Previsión BAU'!X11)*(1-'1.6 Proyección Ef. Energética'!F11)</f>
        <v>19751.142647383331</v>
      </c>
      <c r="H12" s="79">
        <f>+('2.1 Previsión BAU'!Y11)*(1-'1.6 Proyección Ef. Energética'!G11)</f>
        <v>20304.108612283475</v>
      </c>
      <c r="I12" s="79">
        <f>+('2.1 Previsión BAU'!Z11)*(1-'1.6 Proyección Ef. Energética'!H11)</f>
        <v>20838.045350032211</v>
      </c>
      <c r="J12" s="79">
        <f>+('2.1 Previsión BAU'!AA11)*(1-'1.6 Proyección Ef. Energética'!I11)</f>
        <v>21289.889725667748</v>
      </c>
      <c r="K12" s="79">
        <f>+('2.1 Previsión BAU'!AB11)*(1-'1.6 Proyección Ef. Energética'!J11)</f>
        <v>21748.179531718833</v>
      </c>
      <c r="L12" s="79">
        <f>+('2.1 Previsión BAU'!AC11)*(1-'1.6 Proyección Ef. Energética'!K11)</f>
        <v>22160.199101574297</v>
      </c>
      <c r="M12" s="79">
        <f>+('2.1 Previsión BAU'!AD11)*(1-'1.6 Proyección Ef. Energética'!L11)</f>
        <v>22520.032686736318</v>
      </c>
      <c r="N12" s="79">
        <f>+('2.1 Previsión BAU'!AE11)*(1-'1.6 Proyección Ef. Energética'!M11)</f>
        <v>22822.962410734381</v>
      </c>
      <c r="O12" s="79">
        <f>+('2.1 Previsión BAU'!AF11)*(1-'1.6 Proyección Ef. Energética'!N11)</f>
        <v>23093.023259546881</v>
      </c>
      <c r="P12" s="79">
        <f>+('2.1 Previsión BAU'!AG11)*(1-'1.6 Proyección Ef. Energética'!O11)</f>
        <v>23331.621911515951</v>
      </c>
      <c r="Q12" s="79">
        <f>+('2.1 Previsión BAU'!AH11)*(1-'1.6 Proyección Ef. Energética'!P11)</f>
        <v>23549.596709109224</v>
      </c>
      <c r="R12" s="79">
        <f>+('2.1 Previsión BAU'!AI11)*(1-'1.6 Proyección Ef. Energética'!Q11)</f>
        <v>23738.329737936747</v>
      </c>
      <c r="S12" s="79">
        <f>+('2.1 Previsión BAU'!AJ11)*(1-'1.6 Proyección Ef. Energética'!R11)</f>
        <v>23923.129300969773</v>
      </c>
      <c r="T12" s="79">
        <f>+('2.1 Previsión BAU'!AK11)*(1-'1.6 Proyección Ef. Energética'!S11)</f>
        <v>24094.215396954565</v>
      </c>
      <c r="U12" s="79">
        <f>+('2.1 Previsión BAU'!AL11)*(1-'1.6 Proyección Ef. Energética'!T11)</f>
        <v>24199.917347459701</v>
      </c>
      <c r="V12" s="79">
        <f>+('2.1 Previsión BAU'!AM11)*(1-'1.6 Proyección Ef. Energética'!U11)</f>
        <v>24339.836559716368</v>
      </c>
      <c r="W12" s="79">
        <f>+('2.1 Previsión BAU'!AN11)*(1-'1.6 Proyección Ef. Energética'!V11)</f>
        <v>24478.579556328768</v>
      </c>
      <c r="X12" s="79">
        <f>+('2.1 Previsión BAU'!AO11)*(1-'1.6 Proyección Ef. Energética'!W11)</f>
        <v>24613.382765949398</v>
      </c>
      <c r="Y12" s="65"/>
      <c r="Z12" s="65"/>
      <c r="AA12" s="65"/>
      <c r="AB12" s="65"/>
      <c r="AC12" s="65"/>
      <c r="AD12" s="65"/>
      <c r="AE12" s="65"/>
      <c r="AF12" s="65"/>
      <c r="AG12" s="65"/>
      <c r="AH12" s="65"/>
    </row>
    <row r="13" spans="1:34" x14ac:dyDescent="0.2">
      <c r="C13" s="13" t="s">
        <v>53</v>
      </c>
      <c r="D13" s="78">
        <f>+('2.1 Previsión BAU'!U12)*(1-'1.6 Proyección Ef. Energética'!C12)</f>
        <v>234739.99619450964</v>
      </c>
      <c r="E13" s="79">
        <f>+('2.1 Previsión BAU'!V12)*(1-'1.6 Proyección Ef. Energética'!D12)</f>
        <v>237403.66620742917</v>
      </c>
      <c r="F13" s="79">
        <f>+('2.1 Previsión BAU'!W12)*(1-'1.6 Proyección Ef. Energética'!E12)</f>
        <v>241479.27017624755</v>
      </c>
      <c r="G13" s="79">
        <f>+('2.1 Previsión BAU'!X12)*(1-'1.6 Proyección Ef. Energética'!F12)</f>
        <v>246216.72680482443</v>
      </c>
      <c r="H13" s="79">
        <f>+('2.1 Previsión BAU'!Y12)*(1-'1.6 Proyección Ef. Energética'!G12)</f>
        <v>250929.45274323833</v>
      </c>
      <c r="I13" s="79">
        <f>+('2.1 Previsión BAU'!Z12)*(1-'1.6 Proyección Ef. Energética'!H12)</f>
        <v>255430.16735206437</v>
      </c>
      <c r="J13" s="79">
        <f>+('2.1 Previsión BAU'!AA12)*(1-'1.6 Proyección Ef. Energética'!I12)</f>
        <v>259132.46214374335</v>
      </c>
      <c r="K13" s="79">
        <f>+('2.1 Previsión BAU'!AB12)*(1-'1.6 Proyección Ef. Energética'!J12)</f>
        <v>262767.50100998697</v>
      </c>
      <c r="L13" s="79">
        <f>+('2.1 Previsión BAU'!AC12)*(1-'1.6 Proyección Ef. Energética'!K12)</f>
        <v>265897.82869322132</v>
      </c>
      <c r="M13" s="79">
        <f>+('2.1 Previsión BAU'!AD12)*(1-'1.6 Proyección Ef. Energética'!L12)</f>
        <v>268502.94651548291</v>
      </c>
      <c r="N13" s="79">
        <f>+('2.1 Previsión BAU'!AE12)*(1-'1.6 Proyección Ef. Energética'!M12)</f>
        <v>270536.9019381635</v>
      </c>
      <c r="O13" s="79">
        <f>+('2.1 Previsión BAU'!AF12)*(1-'1.6 Proyección Ef. Energética'!N12)</f>
        <v>272275.29895128839</v>
      </c>
      <c r="P13" s="79">
        <f>+('2.1 Previsión BAU'!AG12)*(1-'1.6 Proyección Ef. Energética'!O12)</f>
        <v>273755.21594579291</v>
      </c>
      <c r="Q13" s="79">
        <f>+('2.1 Previsión BAU'!AH12)*(1-'1.6 Proyección Ef. Energética'!P12)</f>
        <v>275086.14605704125</v>
      </c>
      <c r="R13" s="79">
        <f>+('2.1 Previsión BAU'!AI12)*(1-'1.6 Proyección Ef. Energética'!Q12)</f>
        <v>276214.00844616099</v>
      </c>
      <c r="S13" s="79">
        <f>+('2.1 Previsión BAU'!AJ12)*(1-'1.6 Proyección Ef. Energética'!R12)</f>
        <v>277355.49679266807</v>
      </c>
      <c r="T13" s="79">
        <f>+('2.1 Previsión BAU'!AK12)*(1-'1.6 Proyección Ef. Energética'!S12)</f>
        <v>278442.31734068703</v>
      </c>
      <c r="U13" s="79">
        <f>+('2.1 Previsión BAU'!AL12)*(1-'1.6 Proyección Ef. Energética'!T12)</f>
        <v>278942.29543552059</v>
      </c>
      <c r="V13" s="79">
        <f>+('2.1 Previsión BAU'!AM12)*(1-'1.6 Proyección Ef. Energética'!U12)</f>
        <v>279887.47234410595</v>
      </c>
      <c r="W13" s="79">
        <f>+('2.1 Previsión BAU'!AN12)*(1-'1.6 Proyección Ef. Energética'!V12)</f>
        <v>280900.82924324583</v>
      </c>
      <c r="X13" s="79">
        <f>+('2.1 Previsión BAU'!AO12)*(1-'1.6 Proyección Ef. Energética'!W12)</f>
        <v>281971.05384815129</v>
      </c>
      <c r="Y13" s="65"/>
      <c r="Z13" s="65"/>
      <c r="AA13" s="65"/>
      <c r="AB13" s="65"/>
      <c r="AC13" s="65"/>
      <c r="AD13" s="65"/>
      <c r="AE13" s="65"/>
      <c r="AF13" s="65"/>
      <c r="AG13" s="65"/>
      <c r="AH13" s="65"/>
    </row>
    <row r="14" spans="1:34" x14ac:dyDescent="0.2">
      <c r="C14" s="13" t="s">
        <v>55</v>
      </c>
      <c r="D14" s="78">
        <f>+('2.1 Previsión BAU'!U13)*(1-'1.6 Proyección Ef. Energética'!C13)</f>
        <v>13784308.161744744</v>
      </c>
      <c r="E14" s="79">
        <f>+('2.1 Previsión BAU'!V13)*(1-'1.6 Proyección Ef. Energética'!D13)</f>
        <v>14249207.959121602</v>
      </c>
      <c r="F14" s="79">
        <f>+('2.1 Previsión BAU'!W13)*(1-'1.6 Proyección Ef. Energética'!E13)</f>
        <v>14730248.372690231</v>
      </c>
      <c r="G14" s="79">
        <f>+('2.1 Previsión BAU'!X13)*(1-'1.6 Proyección Ef. Energética'!F13)</f>
        <v>15232011.903121257</v>
      </c>
      <c r="H14" s="79">
        <f>+('2.1 Previsión BAU'!Y13)*(1-'1.6 Proyección Ef. Energética'!G13)</f>
        <v>15723180.563685808</v>
      </c>
      <c r="I14" s="79">
        <f>+('2.1 Previsión BAU'!Z13)*(1-'1.6 Proyección Ef. Energética'!H13)</f>
        <v>16219808.383861629</v>
      </c>
      <c r="J14" s="79">
        <f>+('2.1 Previsión BAU'!AA13)*(1-'1.6 Proyección Ef. Energética'!I13)</f>
        <v>16748674.595229574</v>
      </c>
      <c r="K14" s="79">
        <f>+('2.1 Previsión BAU'!AB13)*(1-'1.6 Proyección Ef. Energética'!J13)</f>
        <v>17295593.640120275</v>
      </c>
      <c r="L14" s="79">
        <f>+('2.1 Previsión BAU'!AC13)*(1-'1.6 Proyección Ef. Energética'!K13)</f>
        <v>17849616.429556567</v>
      </c>
      <c r="M14" s="79">
        <f>+('2.1 Previsión BAU'!AD13)*(1-'1.6 Proyección Ef. Energética'!L13)</f>
        <v>18403918.650851306</v>
      </c>
      <c r="N14" s="79">
        <f>+('2.1 Previsión BAU'!AE13)*(1-'1.6 Proyección Ef. Energética'!M13)</f>
        <v>18951833.188380774</v>
      </c>
      <c r="O14" s="79">
        <f>+('2.1 Previsión BAU'!AF13)*(1-'1.6 Proyección Ef. Energética'!N13)</f>
        <v>19506940.634268004</v>
      </c>
      <c r="P14" s="79">
        <f>+('2.1 Previsión BAU'!AG13)*(1-'1.6 Proyección Ef. Energética'!O13)</f>
        <v>20056335.527385183</v>
      </c>
      <c r="Q14" s="79">
        <f>+('2.1 Previsión BAU'!AH13)*(1-'1.6 Proyección Ef. Energética'!P13)</f>
        <v>20610733.432287876</v>
      </c>
      <c r="R14" s="79">
        <f>+('2.1 Previsión BAU'!AI13)*(1-'1.6 Proyección Ef. Energética'!Q13)</f>
        <v>21164470.807986893</v>
      </c>
      <c r="S14" s="79">
        <f>+('2.1 Previsión BAU'!AJ13)*(1-'1.6 Proyección Ef. Energética'!R13)</f>
        <v>21726204.148993474</v>
      </c>
      <c r="T14" s="79">
        <f>+('2.1 Previsión BAU'!AK13)*(1-'1.6 Proyección Ef. Energética'!S13)</f>
        <v>22287858.85639587</v>
      </c>
      <c r="U14" s="79">
        <f>+('2.1 Previsión BAU'!AL13)*(1-'1.6 Proyección Ef. Energética'!T13)</f>
        <v>22794540.671993166</v>
      </c>
      <c r="V14" s="79">
        <f>+('2.1 Previsión BAU'!AM13)*(1-'1.6 Proyección Ef. Energética'!U13)</f>
        <v>23334351.357596233</v>
      </c>
      <c r="W14" s="79">
        <f>+('2.1 Previsión BAU'!AN13)*(1-'1.6 Proyección Ef. Energética'!V13)</f>
        <v>23884622.458384901</v>
      </c>
      <c r="X14" s="79">
        <f>+('2.1 Previsión BAU'!AO13)*(1-'1.6 Proyección Ef. Energética'!W13)</f>
        <v>24439210.447427388</v>
      </c>
      <c r="Y14" s="65"/>
      <c r="Z14" s="65"/>
      <c r="AA14" s="65"/>
      <c r="AB14" s="65"/>
      <c r="AC14" s="65"/>
      <c r="AD14" s="65"/>
      <c r="AE14" s="65"/>
      <c r="AF14" s="65"/>
      <c r="AG14" s="65"/>
      <c r="AH14" s="65"/>
    </row>
    <row r="15" spans="1:34" x14ac:dyDescent="0.2">
      <c r="C15" s="13" t="s">
        <v>56</v>
      </c>
      <c r="D15" s="78">
        <f>+('2.1 Previsión BAU'!U14)*(1-'1.6 Proyección Ef. Energética'!C14)</f>
        <v>1803.970493743913</v>
      </c>
      <c r="E15" s="79">
        <f>+('2.1 Previsión BAU'!V14)*(1-'1.6 Proyección Ef. Energética'!D14)</f>
        <v>1870.3857434160311</v>
      </c>
      <c r="F15" s="79">
        <f>+('2.1 Previsión BAU'!W14)*(1-'1.6 Proyección Ef. Energética'!E14)</f>
        <v>1939.5696838864051</v>
      </c>
      <c r="G15" s="79">
        <f>+('2.1 Previsión BAU'!X14)*(1-'1.6 Proyección Ef. Energética'!F14)</f>
        <v>2011.8402866126901</v>
      </c>
      <c r="H15" s="79">
        <f>+('2.1 Previsión BAU'!Y14)*(1-'1.6 Proyección Ef. Energética'!G14)</f>
        <v>2087.4616540020806</v>
      </c>
      <c r="I15" s="79">
        <f>+('2.1 Previsión BAU'!Z14)*(1-'1.6 Proyección Ef. Energética'!H14)</f>
        <v>2166.7682133073286</v>
      </c>
      <c r="J15" s="79">
        <f>+('2.1 Previsión BAU'!AA14)*(1-'1.6 Proyección Ef. Energética'!I14)</f>
        <v>2250.0701462782731</v>
      </c>
      <c r="K15" s="79">
        <f>+('2.1 Previsión BAU'!AB14)*(1-'1.6 Proyección Ef. Energética'!J14)</f>
        <v>2337.618572852004</v>
      </c>
      <c r="L15" s="79">
        <f>+('2.1 Previsión BAU'!AC14)*(1-'1.6 Proyección Ef. Energética'!K14)</f>
        <v>2429.6064605367715</v>
      </c>
      <c r="M15" s="79">
        <f>+('2.1 Previsión BAU'!AD14)*(1-'1.6 Proyección Ef. Energética'!L14)</f>
        <v>2526.2297911601927</v>
      </c>
      <c r="N15" s="79">
        <f>+('2.1 Previsión BAU'!AE14)*(1-'1.6 Proyección Ef. Energética'!M14)</f>
        <v>2622.0313899136481</v>
      </c>
      <c r="O15" s="79">
        <f>+('2.1 Previsión BAU'!AF14)*(1-'1.6 Proyección Ef. Energética'!N14)</f>
        <v>2721.9980668846574</v>
      </c>
      <c r="P15" s="79">
        <f>+('2.1 Previsión BAU'!AG14)*(1-'1.6 Proyección Ef. Energética'!O14)</f>
        <v>2825.8175564483727</v>
      </c>
      <c r="Q15" s="79">
        <f>+('2.1 Previsión BAU'!AH14)*(1-'1.6 Proyección Ef. Energética'!P14)</f>
        <v>2933.0026751059177</v>
      </c>
      <c r="R15" s="79">
        <f>+('2.1 Previsión BAU'!AI14)*(1-'1.6 Proyección Ef. Energética'!Q14)</f>
        <v>3043.1759189463769</v>
      </c>
      <c r="S15" s="79">
        <f>+('2.1 Previsión BAU'!AJ14)*(1-'1.6 Proyección Ef. Energética'!R14)</f>
        <v>3156.0535421705436</v>
      </c>
      <c r="T15" s="79">
        <f>+('2.1 Previsión BAU'!AK14)*(1-'1.6 Proyección Ef. Energética'!S14)</f>
        <v>3271.4951850278189</v>
      </c>
      <c r="U15" s="79">
        <f>+('2.1 Previsión BAU'!AL14)*(1-'1.6 Proyección Ef. Energética'!T14)</f>
        <v>3389.4965135606544</v>
      </c>
      <c r="V15" s="79">
        <f>+('2.1 Previsión BAU'!AM14)*(1-'1.6 Proyección Ef. Energética'!U14)</f>
        <v>3510.2635959204781</v>
      </c>
      <c r="W15" s="79">
        <f>+('2.1 Previsión BAU'!AN14)*(1-'1.6 Proyección Ef. Energética'!V14)</f>
        <v>3633.992999664189</v>
      </c>
      <c r="X15" s="79">
        <f>+('2.1 Previsión BAU'!AO14)*(1-'1.6 Proyección Ef. Energética'!W14)</f>
        <v>3761.0368387291701</v>
      </c>
      <c r="Y15" s="65"/>
      <c r="Z15" s="65"/>
      <c r="AA15" s="65"/>
      <c r="AB15" s="65"/>
      <c r="AC15" s="65"/>
      <c r="AD15" s="65"/>
      <c r="AE15" s="65"/>
      <c r="AF15" s="65"/>
      <c r="AG15" s="65"/>
      <c r="AH15" s="65"/>
    </row>
    <row r="16" spans="1:34" x14ac:dyDescent="0.2">
      <c r="C16" s="13" t="s">
        <v>57</v>
      </c>
      <c r="D16" s="78">
        <f>+('2.1 Previsión BAU'!U15)*(1-'1.6 Proyección Ef. Energética'!C15)</f>
        <v>135623.0125154611</v>
      </c>
      <c r="E16" s="79">
        <f>+('2.1 Previsión BAU'!V15)*(1-'1.6 Proyección Ef. Energética'!D15)</f>
        <v>142678.64054155748</v>
      </c>
      <c r="F16" s="79">
        <f>+('2.1 Previsión BAU'!W15)*(1-'1.6 Proyección Ef. Energética'!E15)</f>
        <v>149658.31815576376</v>
      </c>
      <c r="G16" s="79">
        <f>+('2.1 Previsión BAU'!X15)*(1-'1.6 Proyección Ef. Energética'!F15)</f>
        <v>156735.21071716447</v>
      </c>
      <c r="H16" s="79">
        <f>+('2.1 Previsión BAU'!Y15)*(1-'1.6 Proyección Ef. Energética'!G15)</f>
        <v>163912.53062109937</v>
      </c>
      <c r="I16" s="79">
        <f>+('2.1 Previsión BAU'!Z15)*(1-'1.6 Proyección Ef. Energética'!H15)</f>
        <v>171127.0588155791</v>
      </c>
      <c r="J16" s="79">
        <f>+('2.1 Previsión BAU'!AA15)*(1-'1.6 Proyección Ef. Energética'!I15)</f>
        <v>176778.77429326932</v>
      </c>
      <c r="K16" s="79">
        <f>+('2.1 Previsión BAU'!AB15)*(1-'1.6 Proyección Ef. Energética'!J15)</f>
        <v>184532.37766727636</v>
      </c>
      <c r="L16" s="79">
        <f>+('2.1 Previsión BAU'!AC15)*(1-'1.6 Proyección Ef. Energética'!K15)</f>
        <v>192256.57274526978</v>
      </c>
      <c r="M16" s="79">
        <f>+('2.1 Previsión BAU'!AD15)*(1-'1.6 Proyección Ef. Energética'!L15)</f>
        <v>199922.7201205185</v>
      </c>
      <c r="N16" s="79">
        <f>+('2.1 Previsión BAU'!AE15)*(1-'1.6 Proyección Ef. Energética'!M15)</f>
        <v>207250.61355404492</v>
      </c>
      <c r="O16" s="79">
        <f>+('2.1 Previsión BAU'!AF15)*(1-'1.6 Proyección Ef. Energética'!N15)</f>
        <v>214527.31780226261</v>
      </c>
      <c r="P16" s="79">
        <f>+('2.1 Previsión BAU'!AG15)*(1-'1.6 Proyección Ef. Energética'!O15)</f>
        <v>221665.93795507646</v>
      </c>
      <c r="Q16" s="79">
        <f>+('2.1 Previsión BAU'!AH15)*(1-'1.6 Proyección Ef. Energética'!P15)</f>
        <v>228731.24786421144</v>
      </c>
      <c r="R16" s="79">
        <f>+('2.1 Previsión BAU'!AI15)*(1-'1.6 Proyección Ef. Energética'!Q15)</f>
        <v>235751.92915108096</v>
      </c>
      <c r="S16" s="79">
        <f>+('2.1 Previsión BAU'!AJ15)*(1-'1.6 Proyección Ef. Energética'!R15)</f>
        <v>242723.99771080154</v>
      </c>
      <c r="T16" s="79">
        <f>+('2.1 Previsión BAU'!AK15)*(1-'1.6 Proyección Ef. Energética'!S15)</f>
        <v>249718.96800536488</v>
      </c>
      <c r="U16" s="79">
        <f>+('2.1 Previsión BAU'!AL15)*(1-'1.6 Proyección Ef. Energética'!T15)</f>
        <v>256528.17124528121</v>
      </c>
      <c r="V16" s="79">
        <f>+('2.1 Previsión BAU'!AM15)*(1-'1.6 Proyección Ef. Energética'!U15)</f>
        <v>263337.50693913311</v>
      </c>
      <c r="W16" s="79">
        <f>+('2.1 Previsión BAU'!AN15)*(1-'1.6 Proyección Ef. Energética'!V15)</f>
        <v>270075.93861476105</v>
      </c>
      <c r="X16" s="79">
        <f>+('2.1 Previsión BAU'!AO15)*(1-'1.6 Proyección Ef. Energética'!W15)</f>
        <v>276913.98750850622</v>
      </c>
      <c r="Y16" s="65"/>
      <c r="Z16" s="65"/>
      <c r="AA16" s="65"/>
      <c r="AB16" s="65"/>
      <c r="AC16" s="65"/>
      <c r="AD16" s="65"/>
      <c r="AE16" s="65"/>
      <c r="AF16" s="65"/>
      <c r="AG16" s="65"/>
      <c r="AH16" s="65"/>
    </row>
    <row r="17" spans="3:34" x14ac:dyDescent="0.2">
      <c r="C17" s="13" t="s">
        <v>58</v>
      </c>
      <c r="D17" s="78">
        <f>+('2.1 Previsión BAU'!U16)*(1-'1.6 Proyección Ef. Energética'!C16)</f>
        <v>1256881.6375760527</v>
      </c>
      <c r="E17" s="79">
        <f>+('2.1 Previsión BAU'!V16)*(1-'1.6 Proyección Ef. Energética'!D16)</f>
        <v>1301521.9573967296</v>
      </c>
      <c r="F17" s="79">
        <f>+('2.1 Previsión BAU'!W16)*(1-'1.6 Proyección Ef. Energética'!E16)</f>
        <v>1349170.1816804255</v>
      </c>
      <c r="G17" s="79">
        <f>+('2.1 Previsión BAU'!X16)*(1-'1.6 Proyección Ef. Energética'!F16)</f>
        <v>1397447.0905422911</v>
      </c>
      <c r="H17" s="79">
        <f>+('2.1 Previsión BAU'!Y16)*(1-'1.6 Proyección Ef. Energética'!G16)</f>
        <v>1446331.9766755099</v>
      </c>
      <c r="I17" s="79">
        <f>+('2.1 Previsión BAU'!Z16)*(1-'1.6 Proyección Ef. Energética'!H16)</f>
        <v>1495305.1073973216</v>
      </c>
      <c r="J17" s="79">
        <f>+('2.1 Previsión BAU'!AA16)*(1-'1.6 Proyección Ef. Energética'!I16)</f>
        <v>1554906.9568720397</v>
      </c>
      <c r="K17" s="79">
        <f>+('2.1 Previsión BAU'!AB16)*(1-'1.6 Proyección Ef. Energética'!J16)</f>
        <v>1611138.4265825956</v>
      </c>
      <c r="L17" s="79">
        <f>+('2.1 Previsión BAU'!AC16)*(1-'1.6 Proyección Ef. Energética'!K16)</f>
        <v>1667948.0010769451</v>
      </c>
      <c r="M17" s="79">
        <f>+('2.1 Previsión BAU'!AD16)*(1-'1.6 Proyección Ef. Energética'!L16)</f>
        <v>1724791.5530277416</v>
      </c>
      <c r="N17" s="79">
        <f>+('2.1 Previsión BAU'!AE16)*(1-'1.6 Proyección Ef. Energética'!M16)</f>
        <v>1780892.0462469885</v>
      </c>
      <c r="O17" s="79">
        <f>+('2.1 Previsión BAU'!AF16)*(1-'1.6 Proyección Ef. Energética'!N16)</f>
        <v>1837540.5320333797</v>
      </c>
      <c r="P17" s="79">
        <f>+('2.1 Previsión BAU'!AG16)*(1-'1.6 Proyección Ef. Energética'!O16)</f>
        <v>1894336.4020981183</v>
      </c>
      <c r="Q17" s="79">
        <f>+('2.1 Previsión BAU'!AH16)*(1-'1.6 Proyección Ef. Energética'!P16)</f>
        <v>1951738.4859527876</v>
      </c>
      <c r="R17" s="79">
        <f>+('2.1 Previsión BAU'!AI16)*(1-'1.6 Proyección Ef. Energética'!Q16)</f>
        <v>2009291.1908866055</v>
      </c>
      <c r="S17" s="79">
        <f>+('2.1 Previsión BAU'!AJ16)*(1-'1.6 Proyección Ef. Energética'!R16)</f>
        <v>2067147.6533622784</v>
      </c>
      <c r="T17" s="79">
        <f>+('2.1 Previsión BAU'!AK16)*(1-'1.6 Proyección Ef. Energética'!S16)</f>
        <v>2125267.6429949915</v>
      </c>
      <c r="U17" s="79">
        <f>+('2.1 Previsión BAU'!AL16)*(1-'1.6 Proyección Ef. Energética'!T16)</f>
        <v>2182762.7889660853</v>
      </c>
      <c r="V17" s="79">
        <f>+('2.1 Previsión BAU'!AM16)*(1-'1.6 Proyección Ef. Energética'!U16)</f>
        <v>2241385.4876835509</v>
      </c>
      <c r="W17" s="79">
        <f>+('2.1 Previsión BAU'!AN16)*(1-'1.6 Proyección Ef. Energética'!V16)</f>
        <v>2299968.6827415773</v>
      </c>
      <c r="X17" s="79">
        <f>+('2.1 Previsión BAU'!AO16)*(1-'1.6 Proyección Ef. Energética'!W16)</f>
        <v>2359504.2501619798</v>
      </c>
      <c r="Y17" s="65"/>
      <c r="Z17" s="65"/>
      <c r="AA17" s="65"/>
      <c r="AB17" s="65"/>
      <c r="AC17" s="65"/>
      <c r="AD17" s="65"/>
      <c r="AE17" s="65"/>
      <c r="AF17" s="65"/>
      <c r="AG17" s="65"/>
      <c r="AH17" s="65"/>
    </row>
    <row r="18" spans="3:34" x14ac:dyDescent="0.2">
      <c r="C18" s="13" t="s">
        <v>59</v>
      </c>
      <c r="D18" s="78">
        <f>+('2.1 Previsión BAU'!U17)*(1-'1.6 Proyección Ef. Energética'!C17)</f>
        <v>2062873.6344514999</v>
      </c>
      <c r="E18" s="79">
        <f>+('2.1 Previsión BAU'!V17)*(1-'1.6 Proyección Ef. Energética'!D17)</f>
        <v>2174923.1407629005</v>
      </c>
      <c r="F18" s="79">
        <f>+('2.1 Previsión BAU'!W17)*(1-'1.6 Proyección Ef. Energética'!E17)</f>
        <v>2289627.6211827649</v>
      </c>
      <c r="G18" s="79">
        <f>+('2.1 Previsión BAU'!X17)*(1-'1.6 Proyección Ef. Energética'!F17)</f>
        <v>2404615.5127751692</v>
      </c>
      <c r="H18" s="79">
        <f>+('2.1 Previsión BAU'!Y17)*(1-'1.6 Proyección Ef. Energética'!G17)</f>
        <v>2520324.526509637</v>
      </c>
      <c r="I18" s="79">
        <f>+('2.1 Previsión BAU'!Z17)*(1-'1.6 Proyección Ef. Energética'!H17)</f>
        <v>2636829.2953602439</v>
      </c>
      <c r="J18" s="79">
        <f>+('2.1 Previsión BAU'!AA17)*(1-'1.6 Proyección Ef. Energética'!I17)</f>
        <v>2749560.6692248145</v>
      </c>
      <c r="K18" s="79">
        <f>+('2.1 Previsión BAU'!AB17)*(1-'1.6 Proyección Ef. Energética'!J17)</f>
        <v>2874165.4274908719</v>
      </c>
      <c r="L18" s="79">
        <f>+('2.1 Previsión BAU'!AC17)*(1-'1.6 Proyección Ef. Energética'!K17)</f>
        <v>3000153.097956494</v>
      </c>
      <c r="M18" s="79">
        <f>+('2.1 Previsión BAU'!AD17)*(1-'1.6 Proyección Ef. Energética'!L17)</f>
        <v>3127252.9588616379</v>
      </c>
      <c r="N18" s="79">
        <f>+('2.1 Previsión BAU'!AE17)*(1-'1.6 Proyección Ef. Energética'!M17)</f>
        <v>3255015.5256255935</v>
      </c>
      <c r="O18" s="79">
        <f>+('2.1 Previsión BAU'!AF17)*(1-'1.6 Proyección Ef. Energética'!N17)</f>
        <v>3385996.890948711</v>
      </c>
      <c r="P18" s="79">
        <f>+('2.1 Previsión BAU'!AG17)*(1-'1.6 Proyección Ef. Energética'!O17)</f>
        <v>3515691.1513017165</v>
      </c>
      <c r="Q18" s="79">
        <f>+('2.1 Previsión BAU'!AH17)*(1-'1.6 Proyección Ef. Energética'!P17)</f>
        <v>3647447.6931929011</v>
      </c>
      <c r="R18" s="79">
        <f>+('2.1 Previsión BAU'!AI17)*(1-'1.6 Proyección Ef. Energética'!Q17)</f>
        <v>3781024.0129843084</v>
      </c>
      <c r="S18" s="79">
        <f>+('2.1 Previsión BAU'!AJ17)*(1-'1.6 Proyección Ef. Energética'!R17)</f>
        <v>3913682.1020506709</v>
      </c>
      <c r="T18" s="79">
        <f>+('2.1 Previsión BAU'!AK17)*(1-'1.6 Proyección Ef. Energética'!S17)</f>
        <v>4046094.8837205889</v>
      </c>
      <c r="U18" s="79">
        <f>+('2.1 Previsión BAU'!AL17)*(1-'1.6 Proyección Ef. Energética'!T17)</f>
        <v>4174794.8367603952</v>
      </c>
      <c r="V18" s="79">
        <f>+('2.1 Previsión BAU'!AM17)*(1-'1.6 Proyección Ef. Energética'!U17)</f>
        <v>4307514.9434055807</v>
      </c>
      <c r="W18" s="79">
        <f>+('2.1 Previsión BAU'!AN17)*(1-'1.6 Proyección Ef. Energética'!V17)</f>
        <v>4440643.7964707883</v>
      </c>
      <c r="X18" s="79">
        <f>+('2.1 Previsión BAU'!AO17)*(1-'1.6 Proyección Ef. Energética'!W17)</f>
        <v>4574326.2006493732</v>
      </c>
      <c r="Y18" s="65"/>
      <c r="Z18" s="65"/>
      <c r="AA18" s="65"/>
      <c r="AB18" s="65"/>
      <c r="AC18" s="65"/>
      <c r="AD18" s="65"/>
      <c r="AE18" s="65"/>
      <c r="AF18" s="65"/>
      <c r="AG18" s="65"/>
      <c r="AH18" s="65"/>
    </row>
    <row r="19" spans="3:34" x14ac:dyDescent="0.2">
      <c r="C19" s="13" t="s">
        <v>60</v>
      </c>
      <c r="D19" s="78">
        <f>+('2.1 Previsión BAU'!U18)*(1-'1.6 Proyección Ef. Energética'!C18)</f>
        <v>85875.175296560192</v>
      </c>
      <c r="E19" s="79">
        <f>+('2.1 Previsión BAU'!V18)*(1-'1.6 Proyección Ef. Energética'!D18)</f>
        <v>87452.428725692909</v>
      </c>
      <c r="F19" s="79">
        <f>+('2.1 Previsión BAU'!W18)*(1-'1.6 Proyección Ef. Energética'!E18)</f>
        <v>89032.990529523275</v>
      </c>
      <c r="G19" s="79">
        <f>+('2.1 Previsión BAU'!X18)*(1-'1.6 Proyección Ef. Energética'!F18)</f>
        <v>90623.086070192236</v>
      </c>
      <c r="H19" s="79">
        <f>+('2.1 Previsión BAU'!Y18)*(1-'1.6 Proyección Ef. Energética'!G18)</f>
        <v>91395.544446210595</v>
      </c>
      <c r="I19" s="79">
        <f>+('2.1 Previsión BAU'!Z18)*(1-'1.6 Proyección Ef. Energética'!H18)</f>
        <v>94324.505911448592</v>
      </c>
      <c r="J19" s="79">
        <f>+('2.1 Previsión BAU'!AA18)*(1-'1.6 Proyección Ef. Energética'!I18)</f>
        <v>95577.154181310223</v>
      </c>
      <c r="K19" s="79">
        <f>+('2.1 Previsión BAU'!AB18)*(1-'1.6 Proyección Ef. Energética'!J18)</f>
        <v>97585.835297166806</v>
      </c>
      <c r="L19" s="79">
        <f>+('2.1 Previsión BAU'!AC18)*(1-'1.6 Proyección Ef. Energética'!K18)</f>
        <v>98962.360397782162</v>
      </c>
      <c r="M19" s="79">
        <f>+('2.1 Previsión BAU'!AD18)*(1-'1.6 Proyección Ef. Energética'!L18)</f>
        <v>100783.2694842769</v>
      </c>
      <c r="N19" s="79">
        <f>+('2.1 Previsión BAU'!AE18)*(1-'1.6 Proyección Ef. Energética'!M18)</f>
        <v>102434.49920259712</v>
      </c>
      <c r="O19" s="79">
        <f>+('2.1 Previsión BAU'!AF18)*(1-'1.6 Proyección Ef. Energética'!N18)</f>
        <v>104148.36836179861</v>
      </c>
      <c r="P19" s="79">
        <f>+('2.1 Previsión BAU'!AG18)*(1-'1.6 Proyección Ef. Energética'!O18)</f>
        <v>106010.15952306917</v>
      </c>
      <c r="Q19" s="79">
        <f>+('2.1 Previsión BAU'!AH18)*(1-'1.6 Proyección Ef. Energética'!P18)</f>
        <v>107881.28445686486</v>
      </c>
      <c r="R19" s="79">
        <f>+('2.1 Previsión BAU'!AI18)*(1-'1.6 Proyección Ef. Energética'!Q18)</f>
        <v>110471.06990710956</v>
      </c>
      <c r="S19" s="79">
        <f>+('2.1 Previsión BAU'!AJ18)*(1-'1.6 Proyección Ef. Energética'!R18)</f>
        <v>113111.81240221787</v>
      </c>
      <c r="T19" s="79">
        <f>+('2.1 Previsión BAU'!AK18)*(1-'1.6 Proyección Ef. Energética'!S18)</f>
        <v>115737.68296166485</v>
      </c>
      <c r="U19" s="79">
        <f>+('2.1 Previsión BAU'!AL18)*(1-'1.6 Proyección Ef. Energética'!T18)</f>
        <v>118360.10765676344</v>
      </c>
      <c r="V19" s="79">
        <f>+('2.1 Previsión BAU'!AM18)*(1-'1.6 Proyección Ef. Energética'!U18)</f>
        <v>119182.77994475617</v>
      </c>
      <c r="W19" s="79">
        <f>+('2.1 Previsión BAU'!AN18)*(1-'1.6 Proyección Ef. Energética'!V18)</f>
        <v>120101.96500904082</v>
      </c>
      <c r="X19" s="79">
        <f>+('2.1 Previsión BAU'!AO18)*(1-'1.6 Proyección Ef. Energética'!W18)</f>
        <v>120945.92910463666</v>
      </c>
      <c r="Y19" s="65"/>
      <c r="Z19" s="65"/>
      <c r="AA19" s="65"/>
      <c r="AB19" s="65"/>
      <c r="AC19" s="65"/>
      <c r="AD19" s="65"/>
      <c r="AE19" s="65"/>
      <c r="AF19" s="65"/>
      <c r="AG19" s="65"/>
      <c r="AH19" s="65"/>
    </row>
    <row r="20" spans="3:34" x14ac:dyDescent="0.2">
      <c r="C20" s="13" t="s">
        <v>61</v>
      </c>
      <c r="D20" s="78">
        <f>+('2.1 Previsión BAU'!U19)*(1-'1.6 Proyección Ef. Energética'!C19)</f>
        <v>53830.248199864589</v>
      </c>
      <c r="E20" s="79">
        <f>+('2.1 Previsión BAU'!V19)*(1-'1.6 Proyección Ef. Energética'!D19)</f>
        <v>54872.196303952835</v>
      </c>
      <c r="F20" s="79">
        <f>+('2.1 Previsión BAU'!W19)*(1-'1.6 Proyección Ef. Energética'!E19)</f>
        <v>54983.379655973564</v>
      </c>
      <c r="G20" s="79">
        <f>+('2.1 Previsión BAU'!X19)*(1-'1.6 Proyección Ef. Energética'!F19)</f>
        <v>55083.154476093579</v>
      </c>
      <c r="H20" s="79">
        <f>+('2.1 Previsión BAU'!Y19)*(1-'1.6 Proyección Ef. Energética'!G19)</f>
        <v>55181.828289400961</v>
      </c>
      <c r="I20" s="79">
        <f>+('2.1 Previsión BAU'!Z19)*(1-'1.6 Proyección Ef. Energética'!H19)</f>
        <v>55278.900509772691</v>
      </c>
      <c r="J20" s="79">
        <f>+('2.1 Previsión BAU'!AA19)*(1-'1.6 Proyección Ef. Energética'!I19)</f>
        <v>55374.364683875887</v>
      </c>
      <c r="K20" s="79">
        <f>+('2.1 Previsión BAU'!AB19)*(1-'1.6 Proyección Ef. Energética'!J19)</f>
        <v>55468.165208098209</v>
      </c>
      <c r="L20" s="79">
        <f>+('2.1 Previsión BAU'!AC19)*(1-'1.6 Proyección Ef. Energética'!K19)</f>
        <v>55560.80987150046</v>
      </c>
      <c r="M20" s="79">
        <f>+('2.1 Previsión BAU'!AD19)*(1-'1.6 Proyección Ef. Energética'!L19)</f>
        <v>55652.713024820558</v>
      </c>
      <c r="N20" s="79">
        <f>+('2.1 Previsión BAU'!AE19)*(1-'1.6 Proyección Ef. Energética'!M19)</f>
        <v>55736.181684028757</v>
      </c>
      <c r="O20" s="79">
        <f>+('2.1 Previsión BAU'!AF19)*(1-'1.6 Proyección Ef. Energética'!N19)</f>
        <v>55819.655204583527</v>
      </c>
      <c r="P20" s="79">
        <f>+('2.1 Previsión BAU'!AG19)*(1-'1.6 Proyección Ef. Energética'!O19)</f>
        <v>55903.029951506847</v>
      </c>
      <c r="Q20" s="79">
        <f>+('2.1 Previsión BAU'!AH19)*(1-'1.6 Proyección Ef. Energética'!P19)</f>
        <v>55986.170814071251</v>
      </c>
      <c r="R20" s="79">
        <f>+('2.1 Previsión BAU'!AI19)*(1-'1.6 Proyección Ef. Energética'!Q19)</f>
        <v>56068.9700277417</v>
      </c>
      <c r="S20" s="79">
        <f>+('2.1 Previsión BAU'!AJ19)*(1-'1.6 Proyección Ef. Energética'!R19)</f>
        <v>56151.170642918194</v>
      </c>
      <c r="T20" s="79">
        <f>+('2.1 Previsión BAU'!AK19)*(1-'1.6 Proyección Ef. Energética'!S19)</f>
        <v>56232.800572492364</v>
      </c>
      <c r="U20" s="79">
        <f>+('2.1 Previsión BAU'!AL19)*(1-'1.6 Proyección Ef. Energética'!T19)</f>
        <v>56313.865538597864</v>
      </c>
      <c r="V20" s="79">
        <f>+('2.1 Previsión BAU'!AM19)*(1-'1.6 Proyección Ef. Energética'!U19)</f>
        <v>56394.659529112607</v>
      </c>
      <c r="W20" s="79">
        <f>+('2.1 Previsión BAU'!AN19)*(1-'1.6 Proyección Ef. Energética'!V19)</f>
        <v>56475.045024204919</v>
      </c>
      <c r="X20" s="79">
        <f>+('2.1 Previsión BAU'!AO19)*(1-'1.6 Proyección Ef. Energética'!W19)</f>
        <v>56555.186547082267</v>
      </c>
      <c r="Y20" s="65"/>
      <c r="Z20" s="65"/>
      <c r="AA20" s="65"/>
      <c r="AB20" s="65"/>
      <c r="AC20" s="65"/>
      <c r="AD20" s="65"/>
      <c r="AE20" s="65"/>
      <c r="AF20" s="65"/>
      <c r="AG20" s="65"/>
      <c r="AH20" s="65"/>
    </row>
    <row r="21" spans="3:34" x14ac:dyDescent="0.2">
      <c r="C21" s="13" t="s">
        <v>62</v>
      </c>
      <c r="D21" s="78">
        <f>+('2.1 Previsión BAU'!U20)*(1-'1.6 Proyección Ef. Energética'!C20)</f>
        <v>91126.629723079212</v>
      </c>
      <c r="E21" s="79">
        <f>+('2.1 Previsión BAU'!V20)*(1-'1.6 Proyección Ef. Energética'!D20)</f>
        <v>92666.330191749992</v>
      </c>
      <c r="F21" s="79">
        <f>+('2.1 Previsión BAU'!W20)*(1-'1.6 Proyección Ef. Energética'!E20)</f>
        <v>95312.311303114824</v>
      </c>
      <c r="G21" s="79">
        <f>+('2.1 Previsión BAU'!X20)*(1-'1.6 Proyección Ef. Energética'!F20)</f>
        <v>97704.623355746153</v>
      </c>
      <c r="H21" s="79">
        <f>+('2.1 Previsión BAU'!Y20)*(1-'1.6 Proyección Ef. Energética'!G20)</f>
        <v>100111.86611803781</v>
      </c>
      <c r="I21" s="79">
        <f>+('2.1 Previsión BAU'!Z20)*(1-'1.6 Proyección Ef. Energética'!H20)</f>
        <v>102298.15262307414</v>
      </c>
      <c r="J21" s="79">
        <f>+('2.1 Previsión BAU'!AA20)*(1-'1.6 Proyección Ef. Energética'!I20)</f>
        <v>102003.46855765706</v>
      </c>
      <c r="K21" s="79">
        <f>+('2.1 Previsión BAU'!AB20)*(1-'1.6 Proyección Ef. Energética'!J20)</f>
        <v>105090.37749373815</v>
      </c>
      <c r="L21" s="79">
        <f>+('2.1 Previsión BAU'!AC20)*(1-'1.6 Proyección Ef. Energética'!K20)</f>
        <v>108196.40417410529</v>
      </c>
      <c r="M21" s="79">
        <f>+('2.1 Previsión BAU'!AD20)*(1-'1.6 Proyección Ef. Energética'!L20)</f>
        <v>111327.31959932965</v>
      </c>
      <c r="N21" s="79">
        <f>+('2.1 Previsión BAU'!AE20)*(1-'1.6 Proyección Ef. Energética'!M20)</f>
        <v>114511.64683612422</v>
      </c>
      <c r="O21" s="79">
        <f>+('2.1 Previsión BAU'!AF20)*(1-'1.6 Proyección Ef. Energética'!N20)</f>
        <v>117632.50725826448</v>
      </c>
      <c r="P21" s="79">
        <f>+('2.1 Previsión BAU'!AG20)*(1-'1.6 Proyección Ef. Energética'!O20)</f>
        <v>120721.64851169589</v>
      </c>
      <c r="Q21" s="79">
        <f>+('2.1 Previsión BAU'!AH20)*(1-'1.6 Proyección Ef. Energética'!P20)</f>
        <v>123802.51282332385</v>
      </c>
      <c r="R21" s="79">
        <f>+('2.1 Previsión BAU'!AI20)*(1-'1.6 Proyección Ef. Energética'!Q20)</f>
        <v>126880.88696951108</v>
      </c>
      <c r="S21" s="79">
        <f>+('2.1 Previsión BAU'!AJ20)*(1-'1.6 Proyección Ef. Energética'!R20)</f>
        <v>130012.31454975119</v>
      </c>
      <c r="T21" s="79">
        <f>+('2.1 Previsión BAU'!AK20)*(1-'1.6 Proyección Ef. Energética'!S20)</f>
        <v>133036.55174919273</v>
      </c>
      <c r="U21" s="79">
        <f>+('2.1 Previsión BAU'!AL20)*(1-'1.6 Proyección Ef. Energética'!T20)</f>
        <v>135917.88613586855</v>
      </c>
      <c r="V21" s="79">
        <f>+('2.1 Previsión BAU'!AM20)*(1-'1.6 Proyección Ef. Energética'!U20)</f>
        <v>138787.97322000944</v>
      </c>
      <c r="W21" s="79">
        <f>+('2.1 Previsión BAU'!AN20)*(1-'1.6 Proyección Ef. Energética'!V20)</f>
        <v>141731.6583366578</v>
      </c>
      <c r="X21" s="79">
        <f>+('2.1 Previsión BAU'!AO20)*(1-'1.6 Proyección Ef. Energética'!W20)</f>
        <v>144508.70926270919</v>
      </c>
      <c r="Y21" s="65"/>
      <c r="Z21" s="65"/>
      <c r="AA21" s="65"/>
      <c r="AB21" s="65"/>
      <c r="AC21" s="65"/>
      <c r="AD21" s="65"/>
      <c r="AE21" s="65"/>
      <c r="AF21" s="65"/>
      <c r="AG21" s="65"/>
      <c r="AH21" s="65"/>
    </row>
    <row r="22" spans="3:34" x14ac:dyDescent="0.2">
      <c r="C22" s="13" t="s">
        <v>63</v>
      </c>
      <c r="D22" s="78">
        <f>+('2.1 Previsión BAU'!U21)*(1-'1.6 Proyección Ef. Energética'!C21)</f>
        <v>160702.46000215915</v>
      </c>
      <c r="E22" s="79">
        <f>+('2.1 Previsión BAU'!V21)*(1-'1.6 Proyección Ef. Energética'!D21)</f>
        <v>165843.26026189909</v>
      </c>
      <c r="F22" s="79">
        <f>+('2.1 Previsión BAU'!W21)*(1-'1.6 Proyección Ef. Energética'!E21)</f>
        <v>170375.89798766584</v>
      </c>
      <c r="G22" s="79">
        <f>+('2.1 Previsión BAU'!X21)*(1-'1.6 Proyección Ef. Energética'!F21)</f>
        <v>174739.19440070074</v>
      </c>
      <c r="H22" s="79">
        <f>+('2.1 Previsión BAU'!Y21)*(1-'1.6 Proyección Ef. Energética'!G21)</f>
        <v>179046.60333080235</v>
      </c>
      <c r="I22" s="79">
        <f>+('2.1 Previsión BAU'!Z21)*(1-'1.6 Proyección Ef. Energética'!H21)</f>
        <v>183348.78779495382</v>
      </c>
      <c r="J22" s="79">
        <f>+('2.1 Previsión BAU'!AA21)*(1-'1.6 Proyección Ef. Energética'!I21)</f>
        <v>186675.74281833347</v>
      </c>
      <c r="K22" s="79">
        <f>+('2.1 Previsión BAU'!AB21)*(1-'1.6 Proyección Ef. Energética'!J21)</f>
        <v>191574.32763775988</v>
      </c>
      <c r="L22" s="79">
        <f>+('2.1 Previsión BAU'!AC21)*(1-'1.6 Proyección Ef. Energética'!K21)</f>
        <v>196610.04295018138</v>
      </c>
      <c r="M22" s="79">
        <f>+('2.1 Previsión BAU'!AD21)*(1-'1.6 Proyección Ef. Energética'!L21)</f>
        <v>201794.39202316347</v>
      </c>
      <c r="N22" s="79">
        <f>+('2.1 Previsión BAU'!AE21)*(1-'1.6 Proyección Ef. Energética'!M21)</f>
        <v>207075.92641064033</v>
      </c>
      <c r="O22" s="79">
        <f>+('2.1 Previsión BAU'!AF21)*(1-'1.6 Proyección Ef. Energética'!N21)</f>
        <v>212469.89195322213</v>
      </c>
      <c r="P22" s="79">
        <f>+('2.1 Previsión BAU'!AG21)*(1-'1.6 Proyección Ef. Energética'!O21)</f>
        <v>217980.5721194919</v>
      </c>
      <c r="Q22" s="79">
        <f>+('2.1 Previsión BAU'!AH21)*(1-'1.6 Proyección Ef. Energética'!P21)</f>
        <v>223605.99182445629</v>
      </c>
      <c r="R22" s="79">
        <f>+('2.1 Previsión BAU'!AI21)*(1-'1.6 Proyección Ef. Energética'!Q21)</f>
        <v>229337.22978242955</v>
      </c>
      <c r="S22" s="79">
        <f>+('2.1 Previsión BAU'!AJ21)*(1-'1.6 Proyección Ef. Energética'!R21)</f>
        <v>235191.66566278032</v>
      </c>
      <c r="T22" s="79">
        <f>+('2.1 Previsión BAU'!AK21)*(1-'1.6 Proyección Ef. Energética'!S21)</f>
        <v>241095.37482204626</v>
      </c>
      <c r="U22" s="79">
        <f>+('2.1 Previsión BAU'!AL21)*(1-'1.6 Proyección Ef. Energética'!T21)</f>
        <v>247031.51836096268</v>
      </c>
      <c r="V22" s="79">
        <f>+('2.1 Previsión BAU'!AM21)*(1-'1.6 Proyección Ef. Energética'!U21)</f>
        <v>253067.80172157922</v>
      </c>
      <c r="W22" s="79">
        <f>+('2.1 Previsión BAU'!AN21)*(1-'1.6 Proyección Ef. Energética'!V21)</f>
        <v>259246.81729832501</v>
      </c>
      <c r="X22" s="79">
        <f>+('2.1 Previsión BAU'!AO21)*(1-'1.6 Proyección Ef. Energética'!W21)</f>
        <v>265475.96018076048</v>
      </c>
      <c r="Y22" s="65"/>
      <c r="Z22" s="65"/>
      <c r="AA22" s="65"/>
      <c r="AB22" s="65"/>
      <c r="AC22" s="65"/>
      <c r="AD22" s="65"/>
      <c r="AE22" s="65"/>
      <c r="AF22" s="65"/>
      <c r="AG22" s="65"/>
      <c r="AH22" s="65"/>
    </row>
    <row r="23" spans="3:34" x14ac:dyDescent="0.2">
      <c r="C23" s="13" t="s">
        <v>64</v>
      </c>
      <c r="D23" s="78">
        <f>+('2.1 Previsión BAU'!U22)*(1-'1.6 Proyección Ef. Energética'!C22)</f>
        <v>134959.01634110211</v>
      </c>
      <c r="E23" s="79">
        <f>+('2.1 Previsión BAU'!V22)*(1-'1.6 Proyección Ef. Energética'!D22)</f>
        <v>140110.25666245329</v>
      </c>
      <c r="F23" s="79">
        <f>+('2.1 Previsión BAU'!W22)*(1-'1.6 Proyección Ef. Energética'!E22)</f>
        <v>144330.10622168571</v>
      </c>
      <c r="G23" s="79">
        <f>+('2.1 Previsión BAU'!X22)*(1-'1.6 Proyección Ef. Energética'!F22)</f>
        <v>148717.73956860445</v>
      </c>
      <c r="H23" s="79">
        <f>+('2.1 Previsión BAU'!Y22)*(1-'1.6 Proyección Ef. Energética'!G22)</f>
        <v>153166.13253457478</v>
      </c>
      <c r="I23" s="79">
        <f>+('2.1 Previsión BAU'!Z22)*(1-'1.6 Proyección Ef. Energética'!H22)</f>
        <v>157651.99925077357</v>
      </c>
      <c r="J23" s="79">
        <f>+('2.1 Previsión BAU'!AA22)*(1-'1.6 Proyección Ef. Energética'!I22)</f>
        <v>161137.34717345895</v>
      </c>
      <c r="K23" s="79">
        <f>+('2.1 Previsión BAU'!AB22)*(1-'1.6 Proyección Ef. Energética'!J22)</f>
        <v>166266.13073008749</v>
      </c>
      <c r="L23" s="79">
        <f>+('2.1 Previsión BAU'!AC22)*(1-'1.6 Proyección Ef. Energética'!K22)</f>
        <v>171546.72853002819</v>
      </c>
      <c r="M23" s="79">
        <f>+('2.1 Previsión BAU'!AD22)*(1-'1.6 Proyección Ef. Energética'!L22)</f>
        <v>176990.7698659006</v>
      </c>
      <c r="N23" s="79">
        <f>+('2.1 Previsión BAU'!AE22)*(1-'1.6 Proyección Ef. Energética'!M22)</f>
        <v>182546.98730327265</v>
      </c>
      <c r="O23" s="79">
        <f>+('2.1 Previsión BAU'!AF22)*(1-'1.6 Proyección Ef. Energética'!N22)</f>
        <v>188228.16269661463</v>
      </c>
      <c r="P23" s="79">
        <f>+('2.1 Previsión BAU'!AG22)*(1-'1.6 Proyección Ef. Energética'!O22)</f>
        <v>194039.54834414468</v>
      </c>
      <c r="Q23" s="79">
        <f>+('2.1 Previsión BAU'!AH22)*(1-'1.6 Proyección Ef. Energética'!P22)</f>
        <v>199979.66435277613</v>
      </c>
      <c r="R23" s="79">
        <f>+('2.1 Previsión BAU'!AI22)*(1-'1.6 Proyección Ef. Energética'!Q22)</f>
        <v>206039.52956620505</v>
      </c>
      <c r="S23" s="79">
        <f>+('2.1 Previsión BAU'!AJ22)*(1-'1.6 Proyección Ef. Energética'!R22)</f>
        <v>212238.13552442007</v>
      </c>
      <c r="T23" s="79">
        <f>+('2.1 Previsión BAU'!AK22)*(1-'1.6 Proyección Ef. Energética'!S22)</f>
        <v>218495.4018333086</v>
      </c>
      <c r="U23" s="79">
        <f>+('2.1 Previsión BAU'!AL22)*(1-'1.6 Proyección Ef. Energética'!T22)</f>
        <v>224792.19067453381</v>
      </c>
      <c r="V23" s="79">
        <f>+('2.1 Previsión BAU'!AM22)*(1-'1.6 Proyección Ef. Energética'!U22)</f>
        <v>231200.97645908766</v>
      </c>
      <c r="W23" s="79">
        <f>+('2.1 Previsión BAU'!AN22)*(1-'1.6 Proyección Ef. Energética'!V22)</f>
        <v>237768.1991740072</v>
      </c>
      <c r="X23" s="79">
        <f>+('2.1 Previsión BAU'!AO22)*(1-'1.6 Proyección Ef. Energética'!W22)</f>
        <v>244391.18893286557</v>
      </c>
      <c r="Y23" s="65"/>
      <c r="Z23" s="65"/>
      <c r="AA23" s="65"/>
      <c r="AB23" s="65"/>
      <c r="AC23" s="65"/>
      <c r="AD23" s="65"/>
      <c r="AE23" s="65"/>
      <c r="AF23" s="65"/>
      <c r="AG23" s="65"/>
      <c r="AH23" s="65"/>
    </row>
    <row r="24" spans="3:34" x14ac:dyDescent="0.2">
      <c r="C24" s="3" t="s">
        <v>65</v>
      </c>
      <c r="D24" s="78">
        <f>+('2.1 Previsión BAU'!U23)*(1-'1.6 Proyección Ef. Energética'!C23)</f>
        <v>316365.73814259702</v>
      </c>
      <c r="E24" s="79">
        <f>+('2.1 Previsión BAU'!V23)*(1-'1.6 Proyección Ef. Energética'!D23)</f>
        <v>341554.34778459498</v>
      </c>
      <c r="F24" s="79">
        <f>+('2.1 Previsión BAU'!W23)*(1-'1.6 Proyección Ef. Energética'!E23)</f>
        <v>366609.10651973035</v>
      </c>
      <c r="G24" s="79">
        <f>+('2.1 Previsión BAU'!X23)*(1-'1.6 Proyección Ef. Energética'!F23)</f>
        <v>392169.98215351003</v>
      </c>
      <c r="H24" s="79">
        <f>+('2.1 Previsión BAU'!Y23)*(1-'1.6 Proyección Ef. Energética'!G23)</f>
        <v>425413.07368839288</v>
      </c>
      <c r="I24" s="79">
        <f>+('2.1 Previsión BAU'!Z23)*(1-'1.6 Proyección Ef. Energética'!H23)</f>
        <v>458351.50405834033</v>
      </c>
      <c r="J24" s="79">
        <f>+('2.1 Previsión BAU'!AA23)*(1-'1.6 Proyección Ef. Energética'!I23)</f>
        <v>484910.55058839481</v>
      </c>
      <c r="K24" s="79">
        <f>+('2.1 Previsión BAU'!AB23)*(1-'1.6 Proyección Ef. Energética'!J23)</f>
        <v>512513.9587794806</v>
      </c>
      <c r="L24" s="79">
        <f>+('2.1 Previsión BAU'!AC23)*(1-'1.6 Proyección Ef. Energética'!K23)</f>
        <v>539468.61993342673</v>
      </c>
      <c r="M24" s="79">
        <f>+('2.1 Previsión BAU'!AD23)*(1-'1.6 Proyección Ef. Energética'!L23)</f>
        <v>557010.97260640713</v>
      </c>
      <c r="N24" s="79">
        <f>+('2.1 Previsión BAU'!AE23)*(1-'1.6 Proyección Ef. Energética'!M23)</f>
        <v>573036.74070446962</v>
      </c>
      <c r="O24" s="79">
        <f>+('2.1 Previsión BAU'!AF23)*(1-'1.6 Proyección Ef. Energética'!N23)</f>
        <v>588495.4339882374</v>
      </c>
      <c r="P24" s="79">
        <f>+('2.1 Previsión BAU'!AG23)*(1-'1.6 Proyección Ef. Energética'!O23)</f>
        <v>603740.47030865762</v>
      </c>
      <c r="Q24" s="79">
        <f>+('2.1 Previsión BAU'!AH23)*(1-'1.6 Proyección Ef. Energética'!P23)</f>
        <v>618441.9865426888</v>
      </c>
      <c r="R24" s="79">
        <f>+('2.1 Previsión BAU'!AI23)*(1-'1.6 Proyección Ef. Energética'!Q23)</f>
        <v>632528.50857647962</v>
      </c>
      <c r="S24" s="79">
        <f>+('2.1 Previsión BAU'!AJ23)*(1-'1.6 Proyección Ef. Energética'!R23)</f>
        <v>646143.83877955144</v>
      </c>
      <c r="T24" s="79">
        <f>+('2.1 Previsión BAU'!AK23)*(1-'1.6 Proyección Ef. Energética'!S23)</f>
        <v>659289.51781055867</v>
      </c>
      <c r="U24" s="79">
        <f>+('2.1 Previsión BAU'!AL23)*(1-'1.6 Proyección Ef. Energética'!T23)</f>
        <v>671392.13655238342</v>
      </c>
      <c r="V24" s="79">
        <f>+('2.1 Previsión BAU'!AM23)*(1-'1.6 Proyección Ef. Energética'!U23)</f>
        <v>683416.43428483012</v>
      </c>
      <c r="W24" s="79">
        <f>+('2.1 Previsión BAU'!AN23)*(1-'1.6 Proyección Ef. Energética'!V23)</f>
        <v>695186.12804593134</v>
      </c>
      <c r="X24" s="79">
        <f>+('2.1 Previsión BAU'!AO23)*(1-'1.6 Proyección Ef. Energética'!W23)</f>
        <v>706707.21980464866</v>
      </c>
      <c r="Y24" s="65"/>
      <c r="Z24" s="65"/>
      <c r="AA24" s="65"/>
      <c r="AB24" s="65"/>
      <c r="AC24" s="65"/>
      <c r="AD24" s="65"/>
      <c r="AE24" s="65"/>
      <c r="AF24" s="65"/>
      <c r="AG24" s="65"/>
      <c r="AH24" s="65"/>
    </row>
    <row r="25" spans="3:34" x14ac:dyDescent="0.2">
      <c r="C25" s="13" t="s">
        <v>66</v>
      </c>
      <c r="D25" s="78">
        <f>+('2.1 Previsión BAU'!U24)*(1-'1.6 Proyección Ef. Energética'!C24)</f>
        <v>66935.755185383445</v>
      </c>
      <c r="E25" s="79">
        <f>+('2.1 Previsión BAU'!V24)*(1-'1.6 Proyección Ef. Energética'!D24)</f>
        <v>70622.216642537445</v>
      </c>
      <c r="F25" s="79">
        <f>+('2.1 Previsión BAU'!W24)*(1-'1.6 Proyección Ef. Energética'!E24)</f>
        <v>74790.568043200881</v>
      </c>
      <c r="G25" s="79">
        <f>+('2.1 Previsión BAU'!X24)*(1-'1.6 Proyección Ef. Energética'!F24)</f>
        <v>79080.395541015474</v>
      </c>
      <c r="H25" s="79">
        <f>+('2.1 Previsión BAU'!Y24)*(1-'1.6 Proyección Ef. Energética'!G24)</f>
        <v>83482.043144818657</v>
      </c>
      <c r="I25" s="79">
        <f>+('2.1 Previsión BAU'!Z24)*(1-'1.6 Proyección Ef. Energética'!H24)</f>
        <v>87960.865197366584</v>
      </c>
      <c r="J25" s="79">
        <f>+('2.1 Previsión BAU'!AA24)*(1-'1.6 Proyección Ef. Energética'!I24)</f>
        <v>91587.757095193956</v>
      </c>
      <c r="K25" s="79">
        <f>+('2.1 Previsión BAU'!AB24)*(1-'1.6 Proyección Ef. Energética'!J24)</f>
        <v>96470.383446760519</v>
      </c>
      <c r="L25" s="79">
        <f>+('2.1 Previsión BAU'!AC24)*(1-'1.6 Proyección Ef. Energética'!K24)</f>
        <v>101393.60606020308</v>
      </c>
      <c r="M25" s="79">
        <f>+('2.1 Previsión BAU'!AD24)*(1-'1.6 Proyección Ef. Energética'!L24)</f>
        <v>106342.11294536419</v>
      </c>
      <c r="N25" s="79">
        <f>+('2.1 Previsión BAU'!AE24)*(1-'1.6 Proyección Ef. Energética'!M24)</f>
        <v>111148.63497988171</v>
      </c>
      <c r="O25" s="79">
        <f>+('2.1 Previsión BAU'!AF24)*(1-'1.6 Proyección Ef. Energética'!N24)</f>
        <v>115979.36281470497</v>
      </c>
      <c r="P25" s="79">
        <f>+('2.1 Previsión BAU'!AG24)*(1-'1.6 Proyección Ef. Energética'!O24)</f>
        <v>120779.48023033993</v>
      </c>
      <c r="Q25" s="79">
        <f>+('2.1 Previsión BAU'!AH24)*(1-'1.6 Proyección Ef. Energética'!P24)</f>
        <v>125587.19343639209</v>
      </c>
      <c r="R25" s="79">
        <f>+('2.1 Previsión BAU'!AI24)*(1-'1.6 Proyección Ef. Energética'!Q24)</f>
        <v>130418.46845987008</v>
      </c>
      <c r="S25" s="79">
        <f>+('2.1 Previsión BAU'!AJ24)*(1-'1.6 Proyección Ef. Energética'!R24)</f>
        <v>135266.42965166847</v>
      </c>
      <c r="T25" s="79">
        <f>+('2.1 Previsión BAU'!AK24)*(1-'1.6 Proyección Ef. Energética'!S24)</f>
        <v>140178.69677648155</v>
      </c>
      <c r="U25" s="79">
        <f>+('2.1 Previsión BAU'!AL24)*(1-'1.6 Proyección Ef. Energética'!T24)</f>
        <v>145024.76377138731</v>
      </c>
      <c r="V25" s="79">
        <f>+('2.1 Previsión BAU'!AM24)*(1-'1.6 Proyección Ef. Energética'!U24)</f>
        <v>149926.33123942011</v>
      </c>
      <c r="W25" s="79">
        <f>+('2.1 Previsión BAU'!AN24)*(1-'1.6 Proyección Ef. Energética'!V24)</f>
        <v>154834.24520282337</v>
      </c>
      <c r="X25" s="79">
        <f>+('2.1 Previsión BAU'!AO24)*(1-'1.6 Proyección Ef. Energética'!W24)</f>
        <v>159855.94165233258</v>
      </c>
      <c r="Y25" s="65"/>
      <c r="Z25" s="65"/>
      <c r="AA25" s="65"/>
      <c r="AB25" s="65"/>
      <c r="AC25" s="65"/>
      <c r="AD25" s="65"/>
      <c r="AE25" s="65"/>
      <c r="AF25" s="65"/>
      <c r="AG25" s="65"/>
      <c r="AH25" s="65"/>
    </row>
    <row r="26" spans="3:34" x14ac:dyDescent="0.2">
      <c r="C26" s="13" t="s">
        <v>67</v>
      </c>
      <c r="D26" s="78">
        <f>+('2.1 Previsión BAU'!U25)*(1-'1.6 Proyección Ef. Energética'!C25)</f>
        <v>55072.730505245847</v>
      </c>
      <c r="E26" s="79">
        <f>+('2.1 Previsión BAU'!V25)*(1-'1.6 Proyección Ef. Energética'!D25)</f>
        <v>56909.041816019962</v>
      </c>
      <c r="F26" s="79">
        <f>+('2.1 Previsión BAU'!W25)*(1-'1.6 Proyección Ef. Energética'!E25)</f>
        <v>58564.488003282488</v>
      </c>
      <c r="G26" s="79">
        <f>+('2.1 Previsión BAU'!X25)*(1-'1.6 Proyección Ef. Energética'!F25)</f>
        <v>60489.736081437302</v>
      </c>
      <c r="H26" s="79">
        <f>+('2.1 Previsión BAU'!Y25)*(1-'1.6 Proyección Ef. Energética'!G25)</f>
        <v>62455.165497231814</v>
      </c>
      <c r="I26" s="79">
        <f>+('2.1 Previsión BAU'!Z25)*(1-'1.6 Proyección Ef. Energética'!H25)</f>
        <v>64470.68869087231</v>
      </c>
      <c r="J26" s="79">
        <f>+('2.1 Previsión BAU'!AA25)*(1-'1.6 Proyección Ef. Energética'!I25)</f>
        <v>66132.460974437621</v>
      </c>
      <c r="K26" s="79">
        <f>+('2.1 Previsión BAU'!AB25)*(1-'1.6 Proyección Ef. Energética'!J25)</f>
        <v>68632.364752972178</v>
      </c>
      <c r="L26" s="79">
        <f>+('2.1 Previsión BAU'!AC25)*(1-'1.6 Proyección Ef. Energética'!K25)</f>
        <v>71221.536620582119</v>
      </c>
      <c r="M26" s="79">
        <f>+('2.1 Previsión BAU'!AD25)*(1-'1.6 Proyección Ef. Energética'!L25)</f>
        <v>73938.632969931234</v>
      </c>
      <c r="N26" s="79">
        <f>+('2.1 Previsión BAU'!AE25)*(1-'1.6 Proyección Ef. Energética'!M25)</f>
        <v>76652.361183784538</v>
      </c>
      <c r="O26" s="79">
        <f>+('2.1 Previsión BAU'!AF25)*(1-'1.6 Proyección Ef. Energética'!N25)</f>
        <v>79475.250291171076</v>
      </c>
      <c r="P26" s="79">
        <f>+('2.1 Previsión BAU'!AG25)*(1-'1.6 Proyección Ef. Energética'!O25)</f>
        <v>82318.396830062178</v>
      </c>
      <c r="Q26" s="79">
        <f>+('2.1 Previsión BAU'!AH25)*(1-'1.6 Proyección Ef. Energética'!P25)</f>
        <v>85255.366439064586</v>
      </c>
      <c r="R26" s="79">
        <f>+('2.1 Previsión BAU'!AI25)*(1-'1.6 Proyección Ef. Energética'!Q25)</f>
        <v>88205.834212324058</v>
      </c>
      <c r="S26" s="79">
        <f>+('2.1 Previsión BAU'!AJ25)*(1-'1.6 Proyección Ef. Energética'!R25)</f>
        <v>91232.235397748314</v>
      </c>
      <c r="T26" s="79">
        <f>+('2.1 Previsión BAU'!AK25)*(1-'1.6 Proyección Ef. Energética'!S25)</f>
        <v>94255.275946932961</v>
      </c>
      <c r="U26" s="79">
        <f>+('2.1 Previsión BAU'!AL25)*(1-'1.6 Proyección Ef. Energética'!T25)</f>
        <v>97326.802039730901</v>
      </c>
      <c r="V26" s="79">
        <f>+('2.1 Previsión BAU'!AM25)*(1-'1.6 Proyección Ef. Energética'!U25)</f>
        <v>100383.59449011351</v>
      </c>
      <c r="W26" s="79">
        <f>+('2.1 Previsión BAU'!AN25)*(1-'1.6 Proyección Ef. Energética'!V25)</f>
        <v>103535.8206712657</v>
      </c>
      <c r="X26" s="79">
        <f>+('2.1 Previsión BAU'!AO25)*(1-'1.6 Proyección Ef. Energética'!W25)</f>
        <v>106703.02387069866</v>
      </c>
      <c r="Y26" s="65"/>
      <c r="Z26" s="65"/>
      <c r="AA26" s="65"/>
      <c r="AB26" s="65"/>
      <c r="AC26" s="65"/>
      <c r="AD26" s="65"/>
      <c r="AE26" s="65"/>
      <c r="AF26" s="65"/>
      <c r="AG26" s="65"/>
      <c r="AH26" s="65"/>
    </row>
    <row r="27" spans="3:34" x14ac:dyDescent="0.2">
      <c r="C27" s="13" t="s">
        <v>68</v>
      </c>
      <c r="D27" s="78">
        <f>+('2.1 Previsión BAU'!U26)*(1-'1.6 Proyección Ef. Energética'!C26)</f>
        <v>58442.81749730344</v>
      </c>
      <c r="E27" s="79">
        <f>+('2.1 Previsión BAU'!V26)*(1-'1.6 Proyección Ef. Energética'!D26)</f>
        <v>62273.681419155379</v>
      </c>
      <c r="F27" s="79">
        <f>+('2.1 Previsión BAU'!W26)*(1-'1.6 Proyección Ef. Energética'!E26)</f>
        <v>65989.953574444706</v>
      </c>
      <c r="G27" s="79">
        <f>+('2.1 Previsión BAU'!X26)*(1-'1.6 Proyección Ef. Energética'!F26)</f>
        <v>69672.826737706768</v>
      </c>
      <c r="H27" s="79">
        <f>+('2.1 Previsión BAU'!Y26)*(1-'1.6 Proyección Ef. Energética'!G26)</f>
        <v>73349.672750041675</v>
      </c>
      <c r="I27" s="79">
        <f>+('2.1 Previsión BAU'!Z26)*(1-'1.6 Proyección Ef. Energética'!H26)</f>
        <v>77035.129941214531</v>
      </c>
      <c r="J27" s="79">
        <f>+('2.1 Previsión BAU'!AA26)*(1-'1.6 Proyección Ef. Energética'!I26)</f>
        <v>80750.531163340274</v>
      </c>
      <c r="K27" s="79">
        <f>+('2.1 Previsión BAU'!AB26)*(1-'1.6 Proyección Ef. Energética'!J26)</f>
        <v>84519.881225047735</v>
      </c>
      <c r="L27" s="79">
        <f>+('2.1 Previsión BAU'!AC26)*(1-'1.6 Proyección Ef. Energética'!K26)</f>
        <v>88359.58501023009</v>
      </c>
      <c r="M27" s="79">
        <f>+('2.1 Previsión BAU'!AD26)*(1-'1.6 Proyección Ef. Energética'!L26)</f>
        <v>92273.063565749122</v>
      </c>
      <c r="N27" s="79">
        <f>+('2.1 Previsión BAU'!AE26)*(1-'1.6 Proyección Ef. Energética'!M26)</f>
        <v>96022.841959574725</v>
      </c>
      <c r="O27" s="79">
        <f>+('2.1 Previsión BAU'!AF26)*(1-'1.6 Proyección Ef. Energética'!N26)</f>
        <v>99783.808603615107</v>
      </c>
      <c r="P27" s="79">
        <f>+('2.1 Previsión BAU'!AG26)*(1-'1.6 Proyección Ef. Energética'!O26)</f>
        <v>103511.386348099</v>
      </c>
      <c r="Q27" s="79">
        <f>+('2.1 Previsión BAU'!AH26)*(1-'1.6 Proyección Ef. Energética'!P26)</f>
        <v>107163.5408711101</v>
      </c>
      <c r="R27" s="79">
        <f>+('2.1 Previsión BAU'!AI26)*(1-'1.6 Proyección Ef. Energética'!Q26)</f>
        <v>110704.30695240389</v>
      </c>
      <c r="S27" s="79">
        <f>+('2.1 Previsión BAU'!AJ26)*(1-'1.6 Proyección Ef. Energética'!R26)</f>
        <v>114114.85724983587</v>
      </c>
      <c r="T27" s="79">
        <f>+('2.1 Previsión BAU'!AK26)*(1-'1.6 Proyección Ef. Energética'!S26)</f>
        <v>117389.36514897399</v>
      </c>
      <c r="U27" s="79">
        <f>+('2.1 Previsión BAU'!AL26)*(1-'1.6 Proyección Ef. Energética'!T26)</f>
        <v>120524.40044622208</v>
      </c>
      <c r="V27" s="79">
        <f>+('2.1 Previsión BAU'!AM26)*(1-'1.6 Proyección Ef. Energética'!U26)</f>
        <v>123534.69195259456</v>
      </c>
      <c r="W27" s="79">
        <f>+('2.1 Previsión BAU'!AN26)*(1-'1.6 Proyección Ef. Energética'!V26)</f>
        <v>126432.11569362912</v>
      </c>
      <c r="X27" s="79">
        <f>+('2.1 Previsión BAU'!AO26)*(1-'1.6 Proyección Ef. Energética'!W26)</f>
        <v>129225.64189082214</v>
      </c>
      <c r="Y27" s="65"/>
      <c r="Z27" s="65"/>
      <c r="AA27" s="65"/>
      <c r="AB27" s="65"/>
      <c r="AC27" s="65"/>
      <c r="AD27" s="65"/>
      <c r="AE27" s="65"/>
      <c r="AF27" s="65"/>
      <c r="AG27" s="65"/>
      <c r="AH27" s="65"/>
    </row>
    <row r="28" spans="3:34" x14ac:dyDescent="0.2">
      <c r="C28" s="13" t="s">
        <v>69</v>
      </c>
      <c r="D28" s="78">
        <f>+('2.1 Previsión BAU'!U27)*(1-'1.6 Proyección Ef. Energética'!C27)</f>
        <v>174462.91065568521</v>
      </c>
      <c r="E28" s="79">
        <f>+('2.1 Previsión BAU'!V27)*(1-'1.6 Proyección Ef. Energética'!D27)</f>
        <v>184930.75873651804</v>
      </c>
      <c r="F28" s="79">
        <f>+('2.1 Previsión BAU'!W27)*(1-'1.6 Proyección Ef. Energética'!E27)</f>
        <v>195221.9820418774</v>
      </c>
      <c r="G28" s="79">
        <f>+('2.1 Previsión BAU'!X27)*(1-'1.6 Proyección Ef. Energética'!F27)</f>
        <v>205306.57427050307</v>
      </c>
      <c r="H28" s="79">
        <f>+('2.1 Previsión BAU'!Y27)*(1-'1.6 Proyección Ef. Energética'!G27)</f>
        <v>215380.73047279601</v>
      </c>
      <c r="I28" s="79">
        <f>+('2.1 Previsión BAU'!Z27)*(1-'1.6 Proyección Ef. Energética'!H27)</f>
        <v>225385.05799373097</v>
      </c>
      <c r="J28" s="79">
        <f>+('2.1 Previsión BAU'!AA27)*(1-'1.6 Proyección Ef. Energética'!I27)</f>
        <v>234543.77716983907</v>
      </c>
      <c r="K28" s="79">
        <f>+('2.1 Previsión BAU'!AB27)*(1-'1.6 Proyección Ef. Energética'!J27)</f>
        <v>245447.74280129533</v>
      </c>
      <c r="L28" s="79">
        <f>+('2.1 Previsión BAU'!AC27)*(1-'1.6 Proyección Ef. Energética'!K27)</f>
        <v>256380.73294365621</v>
      </c>
      <c r="M28" s="79">
        <f>+('2.1 Previsión BAU'!AD27)*(1-'1.6 Proyección Ef. Energética'!L27)</f>
        <v>267217.73059948924</v>
      </c>
      <c r="N28" s="79">
        <f>+('2.1 Previsión BAU'!AE27)*(1-'1.6 Proyección Ef. Energética'!M27)</f>
        <v>278155.25833734148</v>
      </c>
      <c r="O28" s="79">
        <f>+('2.1 Previsión BAU'!AF27)*(1-'1.6 Proyección Ef. Energética'!N27)</f>
        <v>289471.74586752121</v>
      </c>
      <c r="P28" s="79">
        <f>+('2.1 Previsión BAU'!AG27)*(1-'1.6 Proyección Ef. Energética'!O27)</f>
        <v>300313.71658670285</v>
      </c>
      <c r="Q28" s="79">
        <f>+('2.1 Previsión BAU'!AH27)*(1-'1.6 Proyección Ef. Energética'!P27)</f>
        <v>311277.53005853336</v>
      </c>
      <c r="R28" s="79">
        <f>+('2.1 Previsión BAU'!AI27)*(1-'1.6 Proyección Ef. Energética'!Q27)</f>
        <v>322474.6074362534</v>
      </c>
      <c r="S28" s="79">
        <f>+('2.1 Previsión BAU'!AJ27)*(1-'1.6 Proyección Ef. Energética'!R27)</f>
        <v>333446.4301661083</v>
      </c>
      <c r="T28" s="79">
        <f>+('2.1 Previsión BAU'!AK27)*(1-'1.6 Proyección Ef. Energética'!S27)</f>
        <v>344306.32908514823</v>
      </c>
      <c r="U28" s="79">
        <f>+('2.1 Previsión BAU'!AL27)*(1-'1.6 Proyección Ef. Energética'!T27)</f>
        <v>354146.8397537563</v>
      </c>
      <c r="V28" s="79">
        <f>+('2.1 Previsión BAU'!AM27)*(1-'1.6 Proyección Ef. Energética'!U27)</f>
        <v>364593.64559937868</v>
      </c>
      <c r="W28" s="79">
        <f>+('2.1 Previsión BAU'!AN27)*(1-'1.6 Proyección Ef. Energética'!V27)</f>
        <v>374845.9799625696</v>
      </c>
      <c r="X28" s="79">
        <f>+('2.1 Previsión BAU'!AO27)*(1-'1.6 Proyección Ef. Energética'!W27)</f>
        <v>385083.44627213373</v>
      </c>
      <c r="Y28" s="65"/>
      <c r="Z28" s="65"/>
      <c r="AA28" s="65"/>
      <c r="AB28" s="65"/>
      <c r="AC28" s="65"/>
      <c r="AD28" s="65"/>
      <c r="AE28" s="65"/>
      <c r="AF28" s="65"/>
      <c r="AG28" s="65"/>
      <c r="AH28" s="65"/>
    </row>
    <row r="29" spans="3:34" x14ac:dyDescent="0.2">
      <c r="C29" s="13" t="s">
        <v>70</v>
      </c>
      <c r="D29" s="78">
        <f>+('2.1 Previsión BAU'!U28)*(1-'1.6 Proyección Ef. Energética'!C28)</f>
        <v>149662.1627610891</v>
      </c>
      <c r="E29" s="79">
        <f>+('2.1 Previsión BAU'!V28)*(1-'1.6 Proyección Ef. Energética'!D28)</f>
        <v>158545.43277062048</v>
      </c>
      <c r="F29" s="79">
        <f>+('2.1 Previsión BAU'!W28)*(1-'1.6 Proyección Ef. Energética'!E28)</f>
        <v>170252.07185927976</v>
      </c>
      <c r="G29" s="79">
        <f>+('2.1 Previsión BAU'!X28)*(1-'1.6 Proyección Ef. Energética'!F28)</f>
        <v>180206.76124287446</v>
      </c>
      <c r="H29" s="79">
        <f>+('2.1 Previsión BAU'!Y28)*(1-'1.6 Proyección Ef. Energética'!G28)</f>
        <v>188401.36046948557</v>
      </c>
      <c r="I29" s="79">
        <f>+('2.1 Previsión BAU'!Z28)*(1-'1.6 Proyección Ef. Energética'!H28)</f>
        <v>196327.51662638519</v>
      </c>
      <c r="J29" s="79">
        <f>+('2.1 Previsión BAU'!AA28)*(1-'1.6 Proyección Ef. Energética'!I28)</f>
        <v>201957.94626458088</v>
      </c>
      <c r="K29" s="79">
        <f>+('2.1 Previsión BAU'!AB28)*(1-'1.6 Proyección Ef. Energética'!J28)</f>
        <v>211400.1048008627</v>
      </c>
      <c r="L29" s="79">
        <f>+('2.1 Previsión BAU'!AC28)*(1-'1.6 Proyección Ef. Energética'!K28)</f>
        <v>220742.74429371351</v>
      </c>
      <c r="M29" s="79">
        <f>+('2.1 Previsión BAU'!AD28)*(1-'1.6 Proyección Ef. Energética'!L28)</f>
        <v>229650.90302954114</v>
      </c>
      <c r="N29" s="79">
        <f>+('2.1 Previsión BAU'!AE28)*(1-'1.6 Proyección Ef. Energética'!M28)</f>
        <v>238942.37610147338</v>
      </c>
      <c r="O29" s="79">
        <f>+('2.1 Previsión BAU'!AF28)*(1-'1.6 Proyección Ef. Energética'!N28)</f>
        <v>248945.69856213764</v>
      </c>
      <c r="P29" s="79">
        <f>+('2.1 Previsión BAU'!AG28)*(1-'1.6 Proyección Ef. Energética'!O28)</f>
        <v>257708.10771314916</v>
      </c>
      <c r="Q29" s="79">
        <f>+('2.1 Previsión BAU'!AH28)*(1-'1.6 Proyección Ef. Energética'!P28)</f>
        <v>266580.5425835115</v>
      </c>
      <c r="R29" s="79">
        <f>+('2.1 Previsión BAU'!AI28)*(1-'1.6 Proyección Ef. Energética'!Q28)</f>
        <v>275947.76128210267</v>
      </c>
      <c r="S29" s="79">
        <f>+('2.1 Previsión BAU'!AJ28)*(1-'1.6 Proyección Ef. Energética'!R28)</f>
        <v>284774.12765604939</v>
      </c>
      <c r="T29" s="79">
        <f>+('2.1 Previsión BAU'!AK28)*(1-'1.6 Proyección Ef. Energética'!S28)</f>
        <v>293382.58109488693</v>
      </c>
      <c r="U29" s="79">
        <f>+('2.1 Previsión BAU'!AL28)*(1-'1.6 Proyección Ef. Energética'!T28)</f>
        <v>299555.51813325344</v>
      </c>
      <c r="V29" s="79">
        <f>+('2.1 Previsión BAU'!AM28)*(1-'1.6 Proyección Ef. Energética'!U28)</f>
        <v>307218.31222837477</v>
      </c>
      <c r="W29" s="79">
        <f>+('2.1 Previsión BAU'!AN28)*(1-'1.6 Proyección Ef. Energética'!V28)</f>
        <v>314468.89362507284</v>
      </c>
      <c r="X29" s="79">
        <f>+('2.1 Previsión BAU'!AO28)*(1-'1.6 Proyección Ef. Energética'!W28)</f>
        <v>321804.38675002207</v>
      </c>
      <c r="Y29" s="65"/>
      <c r="Z29" s="65"/>
      <c r="AA29" s="65"/>
      <c r="AB29" s="65"/>
      <c r="AC29" s="65"/>
      <c r="AD29" s="65"/>
      <c r="AE29" s="65"/>
      <c r="AF29" s="65"/>
      <c r="AG29" s="65"/>
      <c r="AH29" s="65"/>
    </row>
    <row r="30" spans="3:34" x14ac:dyDescent="0.2">
      <c r="C30" s="13" t="s">
        <v>71</v>
      </c>
      <c r="D30" s="78">
        <f>+('2.1 Previsión BAU'!U29)*(1-'1.6 Proyección Ef. Energética'!C29)</f>
        <v>1460.1538800082715</v>
      </c>
      <c r="E30" s="79">
        <f>+('2.1 Previsión BAU'!V29)*(1-'1.6 Proyección Ef. Energética'!D29)</f>
        <v>1478.4544810804762</v>
      </c>
      <c r="F30" s="79">
        <f>+('2.1 Previsión BAU'!W29)*(1-'1.6 Proyección Ef. Energética'!E29)</f>
        <v>1497.01511795082</v>
      </c>
      <c r="G30" s="79">
        <f>+('2.1 Previsión BAU'!X29)*(1-'1.6 Proyección Ef. Energética'!F29)</f>
        <v>1517.5981917559166</v>
      </c>
      <c r="H30" s="79">
        <f>+('2.1 Previsión BAU'!Y29)*(1-'1.6 Proyección Ef. Energética'!G29)</f>
        <v>1537.0033255220706</v>
      </c>
      <c r="I30" s="79">
        <f>+('2.1 Previsión BAU'!Z29)*(1-'1.6 Proyección Ef. Energética'!H29)</f>
        <v>1558.5919972621332</v>
      </c>
      <c r="J30" s="79">
        <f>+('2.1 Previsión BAU'!AA29)*(1-'1.6 Proyección Ef. Energética'!I29)</f>
        <v>1580.7725141974693</v>
      </c>
      <c r="K30" s="79">
        <f>+('2.1 Previsión BAU'!AB29)*(1-'1.6 Proyección Ef. Energética'!J29)</f>
        <v>1603.5623381372716</v>
      </c>
      <c r="L30" s="79">
        <f>+('2.1 Previsión BAU'!AC29)*(1-'1.6 Proyección Ef. Energética'!K29)</f>
        <v>1626.8844574731913</v>
      </c>
      <c r="M30" s="79">
        <f>+('2.1 Previsión BAU'!AD29)*(1-'1.6 Proyección Ef. Energética'!L29)</f>
        <v>1650.7219730857983</v>
      </c>
      <c r="N30" s="79">
        <f>+('2.1 Previsión BAU'!AE29)*(1-'1.6 Proyección Ef. Energética'!M29)</f>
        <v>1671.8635199990615</v>
      </c>
      <c r="O30" s="79">
        <f>+('2.1 Previsión BAU'!AF29)*(1-'1.6 Proyección Ef. Energética'!N29)</f>
        <v>1694.8553057676395</v>
      </c>
      <c r="P30" s="79">
        <f>+('2.1 Previsión BAU'!AG29)*(1-'1.6 Proyección Ef. Energética'!O29)</f>
        <v>1716.238782113209</v>
      </c>
      <c r="Q30" s="79">
        <f>+('2.1 Previsión BAU'!AH29)*(1-'1.6 Proyección Ef. Energética'!P29)</f>
        <v>1739.0706081683634</v>
      </c>
      <c r="R30" s="79">
        <f>+('2.1 Previsión BAU'!AI29)*(1-'1.6 Proyección Ef. Energética'!Q29)</f>
        <v>1759.9091478466776</v>
      </c>
      <c r="S30" s="79">
        <f>+('2.1 Previsión BAU'!AJ29)*(1-'1.6 Proyección Ef. Energética'!R29)</f>
        <v>1781.8998063062195</v>
      </c>
      <c r="T30" s="79">
        <f>+('2.1 Previsión BAU'!AK29)*(1-'1.6 Proyección Ef. Energética'!S29)</f>
        <v>1803.3600184664588</v>
      </c>
      <c r="U30" s="79">
        <f>+('2.1 Previsión BAU'!AL29)*(1-'1.6 Proyección Ef. Energética'!T29)</f>
        <v>1824.25668594852</v>
      </c>
      <c r="V30" s="79">
        <f>+('2.1 Previsión BAU'!AM29)*(1-'1.6 Proyección Ef. Energética'!U29)</f>
        <v>1846.3177192873684</v>
      </c>
      <c r="W30" s="79">
        <f>+('2.1 Previsión BAU'!AN29)*(1-'1.6 Proyección Ef. Energética'!V29)</f>
        <v>1866.3087276501665</v>
      </c>
      <c r="X30" s="79">
        <f>+('2.1 Previsión BAU'!AO29)*(1-'1.6 Proyección Ef. Energética'!W29)</f>
        <v>1887.6036656020387</v>
      </c>
      <c r="Y30" s="65"/>
      <c r="Z30" s="65"/>
      <c r="AA30" s="65"/>
      <c r="AB30" s="65"/>
      <c r="AC30" s="65"/>
      <c r="AD30" s="65"/>
      <c r="AE30" s="65"/>
      <c r="AF30" s="65"/>
      <c r="AG30" s="65"/>
      <c r="AH30" s="65"/>
    </row>
    <row r="31" spans="3:34" ht="13.5" thickBot="1" x14ac:dyDescent="0.25">
      <c r="C31" s="95" t="s">
        <v>72</v>
      </c>
      <c r="D31" s="78">
        <f>+('2.1 Previsión BAU'!U30)*(1-'1.6 Proyección Ef. Energética'!C30)</f>
        <v>7.8927707227235349</v>
      </c>
      <c r="E31" s="79">
        <f>+('2.1 Previsión BAU'!V30)*(1-'1.6 Proyección Ef. Energética'!D30)</f>
        <v>14.274030552297024</v>
      </c>
      <c r="F31" s="79">
        <f>+('2.1 Previsión BAU'!W30)*(1-'1.6 Proyección Ef. Energética'!E30)</f>
        <v>16.153159034393603</v>
      </c>
      <c r="G31" s="79">
        <f>+('2.1 Previsión BAU'!X30)*(1-'1.6 Proyección Ef. Energética'!F30)</f>
        <v>17.19618260273614</v>
      </c>
      <c r="H31" s="79">
        <f>+('2.1 Previsión BAU'!Y30)*(1-'1.6 Proyección Ef. Energética'!G30)</f>
        <v>18.362893318788085</v>
      </c>
      <c r="I31" s="79">
        <f>+('2.1 Previsión BAU'!Z30)*(1-'1.6 Proyección Ef. Energética'!H30)</f>
        <v>19.610588275606077</v>
      </c>
      <c r="J31" s="79">
        <f>+('2.1 Previsión BAU'!AA30)*(1-'1.6 Proyección Ef. Energética'!I30)</f>
        <v>21.733000585594084</v>
      </c>
      <c r="K31" s="79">
        <f>+('2.1 Previsión BAU'!AB30)*(1-'1.6 Proyección Ef. Energética'!J30)</f>
        <v>24.779044425557551</v>
      </c>
      <c r="L31" s="79">
        <f>+('2.1 Previsión BAU'!AC30)*(1-'1.6 Proyección Ef. Energética'!K30)</f>
        <v>31.314099340956577</v>
      </c>
      <c r="M31" s="79">
        <f>+('2.1 Previsión BAU'!AD30)*(1-'1.6 Proyección Ef. Energética'!L30)</f>
        <v>32.624838392073151</v>
      </c>
      <c r="N31" s="79">
        <f>+('2.1 Previsión BAU'!AE30)*(1-'1.6 Proyección Ef. Energética'!M30)</f>
        <v>33.930083525476881</v>
      </c>
      <c r="O31" s="79">
        <f>+('2.1 Previsión BAU'!AF30)*(1-'1.6 Proyección Ef. Energética'!N30)</f>
        <v>35.294446867774056</v>
      </c>
      <c r="P31" s="79">
        <f>+('2.1 Previsión BAU'!AG30)*(1-'1.6 Proyección Ef. Energética'!O30)</f>
        <v>36.714212061957035</v>
      </c>
      <c r="Q31" s="79">
        <f>+('2.1 Previsión BAU'!AH30)*(1-'1.6 Proyección Ef. Energética'!P30)</f>
        <v>38.183354328307566</v>
      </c>
      <c r="R31" s="79">
        <f>+('2.1 Previsión BAU'!AI30)*(1-'1.6 Proyección Ef. Energética'!Q30)</f>
        <v>39.697229913896606</v>
      </c>
      <c r="S31" s="79">
        <f>+('2.1 Previsión BAU'!AJ30)*(1-'1.6 Proyección Ef. Energética'!R30)</f>
        <v>41.252382103316279</v>
      </c>
      <c r="T31" s="79">
        <f>+('2.1 Previsión BAU'!AK30)*(1-'1.6 Proyección Ef. Energética'!S30)</f>
        <v>42.847203316042567</v>
      </c>
      <c r="U31" s="79">
        <f>+('2.1 Previsión BAU'!AL30)*(1-'1.6 Proyección Ef. Energética'!T30)</f>
        <v>44.481857230041278</v>
      </c>
      <c r="V31" s="79">
        <f>+('2.1 Previsión BAU'!AM30)*(1-'1.6 Proyección Ef. Energética'!U30)</f>
        <v>46.159274674072364</v>
      </c>
      <c r="W31" s="79">
        <f>+('2.1 Previsión BAU'!AN30)*(1-'1.6 Proyección Ef. Energética'!V30)</f>
        <v>47.8822839311539</v>
      </c>
      <c r="X31" s="79">
        <f>+('2.1 Previsión BAU'!AO30)*(1-'1.6 Proyección Ef. Energética'!W30)</f>
        <v>49.65578865683765</v>
      </c>
      <c r="Y31" s="65"/>
      <c r="Z31" s="65"/>
      <c r="AA31" s="65"/>
      <c r="AB31" s="65"/>
      <c r="AC31" s="65"/>
      <c r="AD31" s="65"/>
      <c r="AE31" s="65"/>
      <c r="AF31" s="65"/>
      <c r="AG31" s="65"/>
      <c r="AH31" s="65"/>
    </row>
    <row r="32" spans="3:34" ht="13.5" thickBot="1" x14ac:dyDescent="0.25">
      <c r="C32" s="35" t="s">
        <v>73</v>
      </c>
      <c r="D32" s="118">
        <f t="shared" ref="D32:X32" si="1">+SUM(D8:D31)</f>
        <v>32080820.163620312</v>
      </c>
      <c r="E32" s="118">
        <f t="shared" si="1"/>
        <v>32914391.571078144</v>
      </c>
      <c r="F32" s="118">
        <f t="shared" si="1"/>
        <v>33831338.085953236</v>
      </c>
      <c r="G32" s="118">
        <f t="shared" si="1"/>
        <v>34781744.932963081</v>
      </c>
      <c r="H32" s="118">
        <f t="shared" si="1"/>
        <v>35728014.906383477</v>
      </c>
      <c r="I32" s="118">
        <f t="shared" si="1"/>
        <v>36679786.441622533</v>
      </c>
      <c r="J32" s="118">
        <f t="shared" si="1"/>
        <v>37612306.262849778</v>
      </c>
      <c r="K32" s="118">
        <f t="shared" si="1"/>
        <v>38616008.95840352</v>
      </c>
      <c r="L32" s="118">
        <f t="shared" si="1"/>
        <v>39619114.755236939</v>
      </c>
      <c r="M32" s="118">
        <f t="shared" si="1"/>
        <v>40599844.242100291</v>
      </c>
      <c r="N32" s="118">
        <f t="shared" si="1"/>
        <v>41556501.594000123</v>
      </c>
      <c r="O32" s="118">
        <f t="shared" si="1"/>
        <v>42520179.133778423</v>
      </c>
      <c r="P32" s="118">
        <f t="shared" si="1"/>
        <v>43468857.56182643</v>
      </c>
      <c r="Q32" s="118">
        <f t="shared" si="1"/>
        <v>44421511.336003959</v>
      </c>
      <c r="R32" s="118">
        <f t="shared" si="1"/>
        <v>45371559.375028029</v>
      </c>
      <c r="S32" s="118">
        <f t="shared" si="1"/>
        <v>46330962.630416967</v>
      </c>
      <c r="T32" s="118">
        <f t="shared" si="1"/>
        <v>47290753.369254366</v>
      </c>
      <c r="U32" s="118">
        <f t="shared" si="1"/>
        <v>48110037.430348858</v>
      </c>
      <c r="V32" s="118">
        <f t="shared" si="1"/>
        <v>49038791.01598759</v>
      </c>
      <c r="W32" s="118">
        <f t="shared" si="1"/>
        <v>49978735.993912652</v>
      </c>
      <c r="X32" s="118">
        <f t="shared" si="1"/>
        <v>50930678.694429345</v>
      </c>
      <c r="Y32" s="65"/>
      <c r="Z32" s="65"/>
      <c r="AA32" s="65"/>
      <c r="AB32" s="65"/>
      <c r="AC32" s="65"/>
      <c r="AD32" s="65"/>
      <c r="AE32" s="65"/>
      <c r="AF32" s="65"/>
      <c r="AG32" s="65"/>
      <c r="AH32" s="65"/>
    </row>
    <row r="33" spans="2:34" x14ac:dyDescent="0.2"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5"/>
      <c r="Z33" s="65"/>
      <c r="AA33" s="65"/>
      <c r="AB33" s="65"/>
      <c r="AC33" s="65"/>
      <c r="AD33" s="65"/>
      <c r="AE33" s="65"/>
      <c r="AF33" s="65"/>
      <c r="AG33" s="65"/>
      <c r="AH33" s="65"/>
    </row>
    <row r="36" spans="2:34" x14ac:dyDescent="0.2">
      <c r="B36" s="12" t="s">
        <v>137</v>
      </c>
    </row>
    <row r="37" spans="2:34" ht="13.5" thickBot="1" x14ac:dyDescent="0.25"/>
    <row r="38" spans="2:34" ht="13.5" thickBot="1" x14ac:dyDescent="0.25">
      <c r="C38" s="84" t="s">
        <v>38</v>
      </c>
      <c r="D38" s="125">
        <v>2024</v>
      </c>
      <c r="E38" s="126">
        <f t="shared" ref="E38:X38" si="2">+D38+1</f>
        <v>2025</v>
      </c>
      <c r="F38" s="126">
        <f t="shared" si="2"/>
        <v>2026</v>
      </c>
      <c r="G38" s="126">
        <f t="shared" si="2"/>
        <v>2027</v>
      </c>
      <c r="H38" s="126">
        <f t="shared" si="2"/>
        <v>2028</v>
      </c>
      <c r="I38" s="126">
        <f t="shared" si="2"/>
        <v>2029</v>
      </c>
      <c r="J38" s="126">
        <f t="shared" si="2"/>
        <v>2030</v>
      </c>
      <c r="K38" s="126">
        <f t="shared" si="2"/>
        <v>2031</v>
      </c>
      <c r="L38" s="126">
        <f t="shared" si="2"/>
        <v>2032</v>
      </c>
      <c r="M38" s="126">
        <f t="shared" si="2"/>
        <v>2033</v>
      </c>
      <c r="N38" s="126">
        <f t="shared" si="2"/>
        <v>2034</v>
      </c>
      <c r="O38" s="126">
        <f t="shared" si="2"/>
        <v>2035</v>
      </c>
      <c r="P38" s="126">
        <f t="shared" si="2"/>
        <v>2036</v>
      </c>
      <c r="Q38" s="126">
        <f t="shared" si="2"/>
        <v>2037</v>
      </c>
      <c r="R38" s="126">
        <f t="shared" si="2"/>
        <v>2038</v>
      </c>
      <c r="S38" s="126">
        <f t="shared" si="2"/>
        <v>2039</v>
      </c>
      <c r="T38" s="126">
        <f t="shared" si="2"/>
        <v>2040</v>
      </c>
      <c r="U38" s="126">
        <f t="shared" si="2"/>
        <v>2041</v>
      </c>
      <c r="V38" s="126">
        <f t="shared" si="2"/>
        <v>2042</v>
      </c>
      <c r="W38" s="126">
        <f t="shared" si="2"/>
        <v>2043</v>
      </c>
      <c r="X38" s="126">
        <f t="shared" si="2"/>
        <v>2044</v>
      </c>
    </row>
    <row r="39" spans="2:34" x14ac:dyDescent="0.2">
      <c r="C39" s="3" t="s">
        <v>46</v>
      </c>
      <c r="D39" s="132">
        <v>-8883.1527753099799</v>
      </c>
      <c r="E39" s="132">
        <f>+'2.1 Previsión BAU'!V7-E8</f>
        <v>-11337.975030380767</v>
      </c>
      <c r="F39" s="132">
        <f>+'2.1 Previsión BAU'!W7-F8</f>
        <v>-14024.602904947009</v>
      </c>
      <c r="G39" s="132">
        <f>+'2.1 Previsión BAU'!X7-G8</f>
        <v>-14940.813505461905</v>
      </c>
      <c r="H39" s="132">
        <f>+'2.1 Previsión BAU'!Y7-H8</f>
        <v>-17122.293375561945</v>
      </c>
      <c r="I39" s="132">
        <f>+'2.1 Previsión BAU'!Z7-I8</f>
        <v>-20154.663422327023</v>
      </c>
      <c r="J39" s="132">
        <f>+'2.1 Previsión BAU'!AA7-J8</f>
        <v>-12847.895627824124</v>
      </c>
      <c r="K39" s="132">
        <f>+'2.1 Previsión BAU'!AB7-K8</f>
        <v>-17465.265552806668</v>
      </c>
      <c r="L39" s="132">
        <f>+'2.1 Previsión BAU'!AC7-L8</f>
        <v>-23361.342411187943</v>
      </c>
      <c r="M39" s="132">
        <f>+'2.1 Previsión BAU'!AD7-M8</f>
        <v>-27644.267785566859</v>
      </c>
      <c r="N39" s="132">
        <f>+'2.1 Previsión BAU'!AE7-N8</f>
        <v>-30516.611581515055</v>
      </c>
      <c r="O39" s="132">
        <f>+'2.1 Previsión BAU'!AF7-O8</f>
        <v>-34548.129957665689</v>
      </c>
      <c r="P39" s="132">
        <f>+'2.1 Previsión BAU'!AG7-P8</f>
        <v>-38265.076901135035</v>
      </c>
      <c r="Q39" s="132">
        <f>+'2.1 Previsión BAU'!AH7-Q8</f>
        <v>-40239.006964408793</v>
      </c>
      <c r="R39" s="132">
        <f>+'2.1 Previsión BAU'!AI7-R8</f>
        <v>-43648.226578844246</v>
      </c>
      <c r="S39" s="132">
        <f>+'2.1 Previsión BAU'!AJ7-S8</f>
        <v>-45231.817370432895</v>
      </c>
      <c r="T39" s="132">
        <f>+'2.1 Previsión BAU'!AK7-T8</f>
        <v>-48281.996064900421</v>
      </c>
      <c r="U39" s="132">
        <f>+'2.1 Previsión BAU'!AL7-U8</f>
        <v>-48702.757737576496</v>
      </c>
      <c r="V39" s="132">
        <f>+'2.1 Previsión BAU'!AM7-V8</f>
        <v>-48967.360706328414</v>
      </c>
      <c r="W39" s="132">
        <f>+'2.1 Previsión BAU'!AN7-W8</f>
        <v>-45729.027646188159</v>
      </c>
      <c r="X39" s="133">
        <f>+'2.1 Previsión BAU'!AO7-X8</f>
        <v>-45677.896096957847</v>
      </c>
    </row>
    <row r="40" spans="2:34" x14ac:dyDescent="0.2">
      <c r="C40" s="3" t="s">
        <v>48</v>
      </c>
      <c r="D40" s="78">
        <v>-45.525245810258639</v>
      </c>
      <c r="E40" s="78">
        <f>+'2.1 Previsión BAU'!V8-E9</f>
        <v>-111.96736132899605</v>
      </c>
      <c r="F40" s="78">
        <f>+'2.1 Previsión BAU'!W8-F9</f>
        <v>-188.60929436019433</v>
      </c>
      <c r="G40" s="78">
        <f>+'2.1 Previsión BAU'!X8-G9</f>
        <v>-268.96795990909959</v>
      </c>
      <c r="H40" s="78">
        <f>+'2.1 Previsión BAU'!Y8-H9</f>
        <v>-346.72026355228081</v>
      </c>
      <c r="I40" s="78">
        <f>+'2.1 Previsión BAU'!Z8-I9</f>
        <v>-415.88764918557354</v>
      </c>
      <c r="J40" s="78">
        <f>+'2.1 Previsión BAU'!AA8-J9</f>
        <v>-473.44323488967348</v>
      </c>
      <c r="K40" s="78">
        <f>+'2.1 Previsión BAU'!AB8-K9</f>
        <v>-519.29114119006772</v>
      </c>
      <c r="L40" s="78">
        <f>+'2.1 Previsión BAU'!AC8-L9</f>
        <v>-555.44094260344355</v>
      </c>
      <c r="M40" s="78">
        <f>+'2.1 Previsión BAU'!AD8-M9</f>
        <v>-584.95966086028056</v>
      </c>
      <c r="N40" s="78">
        <f>+'2.1 Previsión BAU'!AE8-N9</f>
        <v>-532.939809001291</v>
      </c>
      <c r="O40" s="78">
        <f>+'2.1 Previsión BAU'!AF8-O9</f>
        <v>-475.75331167631521</v>
      </c>
      <c r="P40" s="78">
        <f>+'2.1 Previsión BAU'!AG8-P9</f>
        <v>-413.6595350076168</v>
      </c>
      <c r="Q40" s="78">
        <f>+'2.1 Previsión BAU'!AH8-Q9</f>
        <v>-344.26008895743144</v>
      </c>
      <c r="R40" s="78">
        <f>+'2.1 Previsión BAU'!AI8-R9</f>
        <v>-265.58993968903087</v>
      </c>
      <c r="S40" s="78">
        <f>+'2.1 Previsión BAU'!AJ8-S9</f>
        <v>-176.30373929393681</v>
      </c>
      <c r="T40" s="78">
        <f>+'2.1 Previsión BAU'!AK8-T9</f>
        <v>-75.777486848826811</v>
      </c>
      <c r="U40" s="78">
        <f>+'2.1 Previsión BAU'!AL8-U9</f>
        <v>37.373084334729356</v>
      </c>
      <c r="V40" s="78">
        <f>+'2.1 Previsión BAU'!AM8-V9</f>
        <v>160.89531556373549</v>
      </c>
      <c r="W40" s="78">
        <f>+'2.1 Previsión BAU'!AN8-W9</f>
        <v>294.04970930425043</v>
      </c>
      <c r="X40" s="134">
        <f>+'2.1 Previsión BAU'!AO8-X9</f>
        <v>435.47581369457475</v>
      </c>
    </row>
    <row r="41" spans="2:34" x14ac:dyDescent="0.2">
      <c r="C41" s="3" t="s">
        <v>49</v>
      </c>
      <c r="D41" s="78">
        <v>-302.05763055584976</v>
      </c>
      <c r="E41" s="78">
        <f>+'2.1 Previsión BAU'!V9-E10</f>
        <v>-727.20612426832668</v>
      </c>
      <c r="F41" s="78">
        <f>+'2.1 Previsión BAU'!W9-F10</f>
        <v>-1205.1727971823711</v>
      </c>
      <c r="G41" s="78">
        <f>+'2.1 Previsión BAU'!X9-G10</f>
        <v>-1697.1133121251478</v>
      </c>
      <c r="H41" s="78">
        <f>+'2.1 Previsión BAU'!Y9-H10</f>
        <v>-2162.9024084363191</v>
      </c>
      <c r="I41" s="78">
        <f>+'2.1 Previsión BAU'!Z9-I10</f>
        <v>-2567.8865109840699</v>
      </c>
      <c r="J41" s="78">
        <f>+'2.1 Previsión BAU'!AA9-J10</f>
        <v>-2896.4616335893515</v>
      </c>
      <c r="K41" s="78">
        <f>+'2.1 Previsión BAU'!AB9-K10</f>
        <v>-3150.9313141667226</v>
      </c>
      <c r="L41" s="78">
        <f>+'2.1 Previsión BAU'!AC9-L10</f>
        <v>-3345.7566235795966</v>
      </c>
      <c r="M41" s="78">
        <f>+'2.1 Previsión BAU'!AD9-M10</f>
        <v>-3500.9509421440889</v>
      </c>
      <c r="N41" s="78">
        <f>+'2.1 Previsión BAU'!AE9-N10</f>
        <v>-3171.7157829770294</v>
      </c>
      <c r="O41" s="78">
        <f>+'2.1 Previsión BAU'!AF9-O10</f>
        <v>-2817.6392522973765</v>
      </c>
      <c r="P41" s="78">
        <f>+'2.1 Previsión BAU'!AG9-P10</f>
        <v>-2439.7562610479654</v>
      </c>
      <c r="Q41" s="78">
        <f>+'2.1 Previsión BAU'!AH9-Q10</f>
        <v>-2023.4139697382052</v>
      </c>
      <c r="R41" s="78">
        <f>+'2.1 Previsión BAU'!AI9-R10</f>
        <v>-1556.6216508259531</v>
      </c>
      <c r="S41" s="78">
        <f>+'2.1 Previsión BAU'!AJ9-S10</f>
        <v>-1031.0273533183208</v>
      </c>
      <c r="T41" s="78">
        <f>+'2.1 Previsión BAU'!AK9-T10</f>
        <v>-442.42153047001921</v>
      </c>
      <c r="U41" s="78">
        <f>+'2.1 Previsión BAU'!AL9-U10</f>
        <v>217.96142722415971</v>
      </c>
      <c r="V41" s="78">
        <f>+'2.1 Previsión BAU'!AM9-V10</f>
        <v>937.8104896034929</v>
      </c>
      <c r="W41" s="78">
        <f>+'2.1 Previsión BAU'!AN9-W10</f>
        <v>1713.7819955382438</v>
      </c>
      <c r="X41" s="134">
        <f>+'2.1 Previsión BAU'!AO9-X10</f>
        <v>2539.0814468745084</v>
      </c>
    </row>
    <row r="42" spans="2:34" x14ac:dyDescent="0.2">
      <c r="C42" s="13" t="s">
        <v>50</v>
      </c>
      <c r="D42" s="78">
        <v>27922.427941076458</v>
      </c>
      <c r="E42" s="78">
        <f>+'2.1 Previsión BAU'!V10-E11</f>
        <v>-3988.4667470660061</v>
      </c>
      <c r="F42" s="78">
        <f>+'2.1 Previsión BAU'!W10-F11</f>
        <v>-43957.262291150168</v>
      </c>
      <c r="G42" s="78">
        <f>+'2.1 Previsión BAU'!X10-G11</f>
        <v>-93731.185900904238</v>
      </c>
      <c r="H42" s="78">
        <f>+'2.1 Previsión BAU'!Y10-H11</f>
        <v>-139761.74992322177</v>
      </c>
      <c r="I42" s="78">
        <f>+'2.1 Previsión BAU'!Z10-I11</f>
        <v>-179874.43656928651</v>
      </c>
      <c r="J42" s="78">
        <f>+'2.1 Previsión BAU'!AA10-J11</f>
        <v>-188121.83015802316</v>
      </c>
      <c r="K42" s="78">
        <f>+'2.1 Previsión BAU'!AB10-K11</f>
        <v>-207659.46548745036</v>
      </c>
      <c r="L42" s="78">
        <f>+'2.1 Previsión BAU'!AC10-L11</f>
        <v>-214303.78772343509</v>
      </c>
      <c r="M42" s="78">
        <f>+'2.1 Previsión BAU'!AD10-M11</f>
        <v>-204858.40241980739</v>
      </c>
      <c r="N42" s="78">
        <f>+'2.1 Previsión BAU'!AE10-N11</f>
        <v>-178418.62334419228</v>
      </c>
      <c r="O42" s="78">
        <f>+'2.1 Previsión BAU'!AF10-O11</f>
        <v>-142708.77254697494</v>
      </c>
      <c r="P42" s="78">
        <f>+'2.1 Previsión BAU'!AG10-P11</f>
        <v>-97483.499520657584</v>
      </c>
      <c r="Q42" s="78">
        <f>+'2.1 Previsión BAU'!AH10-Q11</f>
        <v>-46804.109156912193</v>
      </c>
      <c r="R42" s="78">
        <f>+'2.1 Previsión BAU'!AI10-R11</f>
        <v>13777.289594836533</v>
      </c>
      <c r="S42" s="78">
        <f>+'2.1 Previsión BAU'!AJ10-S11</f>
        <v>73533.714872123674</v>
      </c>
      <c r="T42" s="78">
        <f>+'2.1 Previsión BAU'!AK10-T11</f>
        <v>137375.16752964631</v>
      </c>
      <c r="U42" s="78">
        <f>+'2.1 Previsión BAU'!AL10-U11</f>
        <v>278287.15621146373</v>
      </c>
      <c r="V42" s="78">
        <f>+'2.1 Previsión BAU'!AM10-V11</f>
        <v>352857.60715261847</v>
      </c>
      <c r="W42" s="78">
        <f>+'2.1 Previsión BAU'!AN10-W11</f>
        <v>427372.94949218631</v>
      </c>
      <c r="X42" s="134">
        <f>+'2.1 Previsión BAU'!AO10-X11</f>
        <v>503353.52674083784</v>
      </c>
    </row>
    <row r="43" spans="2:34" x14ac:dyDescent="0.2">
      <c r="C43" s="3" t="s">
        <v>52</v>
      </c>
      <c r="D43" s="78">
        <v>60.406811573600862</v>
      </c>
      <c r="E43" s="78">
        <f>+'2.1 Previsión BAU'!V11-E12</f>
        <v>-50.113355859128205</v>
      </c>
      <c r="F43" s="78">
        <f>+'2.1 Previsión BAU'!W11-F12</f>
        <v>-193.49259917340532</v>
      </c>
      <c r="G43" s="78">
        <f>+'2.1 Previsión BAU'!X11-G12</f>
        <v>-367.86149563987419</v>
      </c>
      <c r="H43" s="78">
        <f>+'2.1 Previsión BAU'!Y11-H12</f>
        <v>-536.70598217734369</v>
      </c>
      <c r="I43" s="78">
        <f>+'2.1 Previsión BAU'!Z11-I12</f>
        <v>-686.52124036454916</v>
      </c>
      <c r="J43" s="78">
        <f>+'2.1 Previsión BAU'!AA11-J12</f>
        <v>-754.24413643663866</v>
      </c>
      <c r="K43" s="78">
        <f>+'2.1 Previsión BAU'!AB11-K12</f>
        <v>-828.41246292427604</v>
      </c>
      <c r="L43" s="78">
        <f>+'2.1 Previsión BAU'!AC11-L12</f>
        <v>-856.31055321630993</v>
      </c>
      <c r="M43" s="78">
        <f>+'2.1 Previsión BAU'!AD11-M12</f>
        <v>-832.02265881487619</v>
      </c>
      <c r="N43" s="78">
        <f>+'2.1 Previsión BAU'!AE11-N12</f>
        <v>-750.83090324947989</v>
      </c>
      <c r="O43" s="78">
        <f>+'2.1 Previsión BAU'!AF11-O12</f>
        <v>-636.77027249853927</v>
      </c>
      <c r="P43" s="78">
        <f>+'2.1 Previsión BAU'!AG11-P12</f>
        <v>-491.24744490417288</v>
      </c>
      <c r="Q43" s="78">
        <f>+'2.1 Previsión BAU'!AH11-Q12</f>
        <v>-325.10076293399106</v>
      </c>
      <c r="R43" s="78">
        <f>+'2.1 Previsión BAU'!AI11-R12</f>
        <v>-129.71231219808396</v>
      </c>
      <c r="S43" s="78">
        <f>+'2.1 Previsión BAU'!AJ11-S12</f>
        <v>69.609604332345043</v>
      </c>
      <c r="T43" s="78">
        <f>+'2.1 Previsión BAU'!AK11-T12</f>
        <v>282.64498791100777</v>
      </c>
      <c r="U43" s="78">
        <f>+'2.1 Previsión BAU'!AL11-U12</f>
        <v>561.06451696929798</v>
      </c>
      <c r="V43" s="78">
        <f>+'2.1 Previsión BAU'!AM11-V12</f>
        <v>805.26678427608567</v>
      </c>
      <c r="W43" s="78">
        <f>+'2.1 Previsión BAU'!AN11-W12</f>
        <v>1050.6452672271298</v>
      </c>
      <c r="X43" s="134">
        <f>+'2.1 Previsión BAU'!AO11-X12</f>
        <v>1299.9635371699369</v>
      </c>
    </row>
    <row r="44" spans="2:34" x14ac:dyDescent="0.2">
      <c r="C44" s="3" t="s">
        <v>53</v>
      </c>
      <c r="D44" s="78">
        <v>582.0595121413935</v>
      </c>
      <c r="E44" s="78">
        <f>+'2.1 Previsión BAU'!V12-E13</f>
        <v>-857.64974523999263</v>
      </c>
      <c r="F44" s="78">
        <f>+'2.1 Previsión BAU'!W12-F13</f>
        <v>-2683.9335971400142</v>
      </c>
      <c r="G44" s="78">
        <f>+'2.1 Previsión BAU'!X12-G13</f>
        <v>-4831.5995888164325</v>
      </c>
      <c r="H44" s="78">
        <f>+'2.1 Previsión BAU'!Y12-H13</f>
        <v>-6902.4550190725422</v>
      </c>
      <c r="I44" s="78">
        <f>+'2.1 Previsión BAU'!Z12-I13</f>
        <v>-8705.2585613892879</v>
      </c>
      <c r="J44" s="78">
        <f>+'2.1 Previsión BAU'!AA12-J13</f>
        <v>-9653.1295184860646</v>
      </c>
      <c r="K44" s="78">
        <f>+'2.1 Previsión BAU'!AB12-K13</f>
        <v>-10475.864994945936</v>
      </c>
      <c r="L44" s="78">
        <f>+'2.1 Previsión BAU'!AC12-L13</f>
        <v>-10734.840289950633</v>
      </c>
      <c r="M44" s="78">
        <f>+'2.1 Previsión BAU'!AD12-M13</f>
        <v>-10408.304927871359</v>
      </c>
      <c r="N44" s="78">
        <f>+'2.1 Previsión BAU'!AE12-N13</f>
        <v>-9449.0430580015527</v>
      </c>
      <c r="O44" s="78">
        <f>+'2.1 Previsión BAU'!AF12-O13</f>
        <v>-8131.3650760095916</v>
      </c>
      <c r="P44" s="78">
        <f>+'2.1 Previsión BAU'!AG12-P13</f>
        <v>-6491.0294726714492</v>
      </c>
      <c r="Q44" s="78">
        <f>+'2.1 Previsión BAU'!AH12-Q13</f>
        <v>-4636.1819363414543</v>
      </c>
      <c r="R44" s="78">
        <f>+'2.1 Previsión BAU'!AI12-R13</f>
        <v>-2511.3643156391918</v>
      </c>
      <c r="S44" s="78">
        <f>+'2.1 Previsión BAU'!AJ12-S13</f>
        <v>-331.87040769739542</v>
      </c>
      <c r="T44" s="78">
        <f>+'2.1 Previsión BAU'!AK12-T13</f>
        <v>1972.0476808172534</v>
      </c>
      <c r="U44" s="78">
        <f>+'2.1 Previsión BAU'!AL12-U13</f>
        <v>4933.9522241225932</v>
      </c>
      <c r="V44" s="78">
        <f>+'2.1 Previsión BAU'!AM12-V13</f>
        <v>7523.5976830855943</v>
      </c>
      <c r="W44" s="78">
        <f>+'2.1 Previsión BAU'!AN12-W13</f>
        <v>10118.355937468703</v>
      </c>
      <c r="X44" s="134">
        <f>+'2.1 Previsión BAU'!AO12-X13</f>
        <v>12735.763584381901</v>
      </c>
    </row>
    <row r="45" spans="2:34" x14ac:dyDescent="0.2">
      <c r="C45" s="3" t="s">
        <v>55</v>
      </c>
      <c r="D45" s="78">
        <v>-121164.84069760889</v>
      </c>
      <c r="E45" s="78">
        <f>+'2.1 Previsión BAU'!V13-E14</f>
        <v>-176020.636312332</v>
      </c>
      <c r="F45" s="78">
        <f>+'2.1 Previsión BAU'!W13-F14</f>
        <v>-250627.67049068026</v>
      </c>
      <c r="G45" s="78">
        <f>+'2.1 Previsión BAU'!X13-G14</f>
        <v>-320211.5857928358</v>
      </c>
      <c r="H45" s="78">
        <f>+'2.1 Previsión BAU'!Y13-H14</f>
        <v>-387704.20244682208</v>
      </c>
      <c r="I45" s="78">
        <f>+'2.1 Previsión BAU'!Z13-I14</f>
        <v>-454474.39319851063</v>
      </c>
      <c r="J45" s="78">
        <f>+'2.1 Previsión BAU'!AA13-J14</f>
        <v>-551203.42244285159</v>
      </c>
      <c r="K45" s="78">
        <f>+'2.1 Previsión BAU'!AB13-K14</f>
        <v>-663566.06698721088</v>
      </c>
      <c r="L45" s="78">
        <f>+'2.1 Previsión BAU'!AC13-L14</f>
        <v>-779819.01935918257</v>
      </c>
      <c r="M45" s="78">
        <f>+'2.1 Previsión BAU'!AD13-M14</f>
        <v>-893660.81243643165</v>
      </c>
      <c r="N45" s="78">
        <f>+'2.1 Previsión BAU'!AE13-N14</f>
        <v>-998067.36704429984</v>
      </c>
      <c r="O45" s="78">
        <f>+'2.1 Previsión BAU'!AF13-O14</f>
        <v>-1106665.185831327</v>
      </c>
      <c r="P45" s="78">
        <f>+'2.1 Previsión BAU'!AG13-P14</f>
        <v>-1206462.8722196259</v>
      </c>
      <c r="Q45" s="78">
        <f>+'2.1 Previsión BAU'!AH13-Q14</f>
        <v>-1308106.2718376182</v>
      </c>
      <c r="R45" s="78">
        <f>+'2.1 Previsión BAU'!AI13-R14</f>
        <v>-1405873.9150061794</v>
      </c>
      <c r="S45" s="78">
        <f>+'2.1 Previsión BAU'!AJ13-S14</f>
        <v>-1508349.5474455953</v>
      </c>
      <c r="T45" s="78">
        <f>+'2.1 Previsión BAU'!AK13-T14</f>
        <v>-1607391.0454305112</v>
      </c>
      <c r="U45" s="78">
        <f>+'2.1 Previsión BAU'!AL13-U14</f>
        <v>-1648036.6223057173</v>
      </c>
      <c r="V45" s="78">
        <f>+'2.1 Previsión BAU'!AM13-V14</f>
        <v>-1718301.7334879488</v>
      </c>
      <c r="W45" s="78">
        <f>+'2.1 Previsión BAU'!AN13-W14</f>
        <v>-1795501.0252528675</v>
      </c>
      <c r="X45" s="134">
        <f>+'2.1 Previsión BAU'!AO13-X14</f>
        <v>-1873191.4189078957</v>
      </c>
    </row>
    <row r="46" spans="2:34" x14ac:dyDescent="0.2">
      <c r="C46" s="3" t="s">
        <v>56</v>
      </c>
      <c r="D46" s="78">
        <v>4.7327952188686595</v>
      </c>
      <c r="E46" s="78">
        <f>+'2.1 Previsión BAU'!V14-E15</f>
        <v>5.2155582344880713</v>
      </c>
      <c r="F46" s="78">
        <f>+'2.1 Previsión BAU'!W14-F15</f>
        <v>5.4288659251831177</v>
      </c>
      <c r="G46" s="78">
        <f>+'2.1 Previsión BAU'!X14-G15</f>
        <v>5.1232095419268262</v>
      </c>
      <c r="H46" s="78">
        <f>+'2.1 Previsión BAU'!Y14-H15</f>
        <v>4.1294915102566847</v>
      </c>
      <c r="I46" s="78">
        <f>+'2.1 Previsión BAU'!Z14-I15</f>
        <v>2.2118045889651512</v>
      </c>
      <c r="J46" s="78">
        <f>+'2.1 Previsión BAU'!AA14-J15</f>
        <v>-0.83786771981658603</v>
      </c>
      <c r="K46" s="78">
        <f>+'2.1 Previsión BAU'!AB14-K15</f>
        <v>-5.1646999868853527</v>
      </c>
      <c r="L46" s="78">
        <f>+'2.1 Previsión BAU'!AC14-L15</f>
        <v>-10.851794375642839</v>
      </c>
      <c r="M46" s="78">
        <f>+'2.1 Previsión BAU'!AD14-M15</f>
        <v>-17.981202351103093</v>
      </c>
      <c r="N46" s="78">
        <f>+'2.1 Previsión BAU'!AE14-N15</f>
        <v>-20.977603318622187</v>
      </c>
      <c r="O46" s="78">
        <f>+'2.1 Previsión BAU'!AF14-O15</f>
        <v>-24.705290185615922</v>
      </c>
      <c r="P46" s="78">
        <f>+'2.1 Previsión BAU'!AG14-P15</f>
        <v>-28.724947011467066</v>
      </c>
      <c r="Q46" s="78">
        <f>+'2.1 Previsión BAU'!AH14-Q15</f>
        <v>-32.417639119846626</v>
      </c>
      <c r="R46" s="78">
        <f>+'2.1 Previsión BAU'!AI14-R15</f>
        <v>-35.269236628821545</v>
      </c>
      <c r="S46" s="78">
        <f>+'2.1 Previsión BAU'!AJ14-S15</f>
        <v>-36.854312607239081</v>
      </c>
      <c r="T46" s="78">
        <f>+'2.1 Previsión BAU'!AK14-T15</f>
        <v>-36.885583970672542</v>
      </c>
      <c r="U46" s="78">
        <f>+'2.1 Previsión BAU'!AL14-U15</f>
        <v>-35.206357264393773</v>
      </c>
      <c r="V46" s="78">
        <f>+'2.1 Previsión BAU'!AM14-V15</f>
        <v>-31.86470384125596</v>
      </c>
      <c r="W46" s="78">
        <f>+'2.1 Previsión BAU'!AN14-W15</f>
        <v>-26.893348578035784</v>
      </c>
      <c r="X46" s="134">
        <f>+'2.1 Previsión BAU'!AO14-X15</f>
        <v>-20.47450055282934</v>
      </c>
    </row>
    <row r="47" spans="2:34" x14ac:dyDescent="0.2">
      <c r="C47" s="3" t="s">
        <v>57</v>
      </c>
      <c r="D47" s="78">
        <v>-2078.5178827246418</v>
      </c>
      <c r="E47" s="78">
        <f>+'2.1 Previsión BAU'!V15-E16</f>
        <v>-2856.1938965602894</v>
      </c>
      <c r="F47" s="78">
        <f>+'2.1 Previsión BAU'!W15-F16</f>
        <v>-3782.920134173386</v>
      </c>
      <c r="G47" s="78">
        <f>+'2.1 Previsión BAU'!X15-G16</f>
        <v>-4796.9499972127378</v>
      </c>
      <c r="H47" s="78">
        <f>+'2.1 Previsión BAU'!Y15-H16</f>
        <v>-5909.8015442855831</v>
      </c>
      <c r="I47" s="78">
        <f>+'2.1 Previsión BAU'!Z15-I16</f>
        <v>-7059.6862751114822</v>
      </c>
      <c r="J47" s="78">
        <f>+'2.1 Previsión BAU'!AA15-J16</f>
        <v>-6638.698414647748</v>
      </c>
      <c r="K47" s="78">
        <f>+'2.1 Previsión BAU'!AB15-K16</f>
        <v>-8307.1254421578196</v>
      </c>
      <c r="L47" s="78">
        <f>+'2.1 Previsión BAU'!AC15-L16</f>
        <v>-9943.4241669403564</v>
      </c>
      <c r="M47" s="78">
        <f>+'2.1 Previsión BAU'!AD15-M16</f>
        <v>-11521.675188978232</v>
      </c>
      <c r="N47" s="78">
        <f>+'2.1 Previsión BAU'!AE15-N16</f>
        <v>-12761.672269294068</v>
      </c>
      <c r="O47" s="78">
        <f>+'2.1 Previsión BAU'!AF15-O16</f>
        <v>-13950.480164301291</v>
      </c>
      <c r="P47" s="78">
        <f>+'2.1 Previsión BAU'!AG15-P16</f>
        <v>-15001.203963904351</v>
      </c>
      <c r="Q47" s="78">
        <f>+'2.1 Previsión BAU'!AH15-Q16</f>
        <v>-15978.617519828374</v>
      </c>
      <c r="R47" s="78">
        <f>+'2.1 Previsión BAU'!AI15-R16</f>
        <v>-16911.402453486924</v>
      </c>
      <c r="S47" s="78">
        <f>+'2.1 Previsión BAU'!AJ15-S16</f>
        <v>-17795.574659996753</v>
      </c>
      <c r="T47" s="78">
        <f>+'2.1 Previsión BAU'!AK15-T16</f>
        <v>-18702.648601349676</v>
      </c>
      <c r="U47" s="78">
        <f>+'2.1 Previsión BAU'!AL15-U16</f>
        <v>-19423.955488055333</v>
      </c>
      <c r="V47" s="78">
        <f>+'2.1 Previsión BAU'!AM15-V16</f>
        <v>-20145.394828696561</v>
      </c>
      <c r="W47" s="78">
        <f>+'2.1 Previsión BAU'!AN15-W16</f>
        <v>-20795.930151113542</v>
      </c>
      <c r="X47" s="134">
        <f>+'2.1 Previsión BAU'!AO15-X16</f>
        <v>-21546.082691647782</v>
      </c>
    </row>
    <row r="48" spans="2:34" x14ac:dyDescent="0.2">
      <c r="C48" s="3" t="s">
        <v>58</v>
      </c>
      <c r="D48" s="78">
        <v>-11581.726380002918</v>
      </c>
      <c r="E48" s="78">
        <f>+'2.1 Previsión BAU'!V16-E17</f>
        <v>-15591.664301727898</v>
      </c>
      <c r="F48" s="78">
        <f>+'2.1 Previsión BAU'!W16-F17</f>
        <v>-20544.752921286272</v>
      </c>
      <c r="G48" s="78">
        <f>+'2.1 Previsión BAU'!X16-G17</f>
        <v>-25656.729112486122</v>
      </c>
      <c r="H48" s="78">
        <f>+'2.1 Previsión BAU'!Y16-H17</f>
        <v>-31098.803313493961</v>
      </c>
      <c r="I48" s="78">
        <f>+'2.1 Previsión BAU'!Z16-I17</f>
        <v>-36330.223192543257</v>
      </c>
      <c r="J48" s="78">
        <f>+'2.1 Previsión BAU'!AA16-J17</f>
        <v>-51888.945444035344</v>
      </c>
      <c r="K48" s="78">
        <f>+'2.1 Previsión BAU'!AB16-K17</f>
        <v>-63768.581669899868</v>
      </c>
      <c r="L48" s="78">
        <f>+'2.1 Previsión BAU'!AC16-L17</f>
        <v>-75911.379078447586</v>
      </c>
      <c r="M48" s="78">
        <f>+'2.1 Previsión BAU'!AD16-M17</f>
        <v>-87766.533757194644</v>
      </c>
      <c r="N48" s="78">
        <f>+'2.1 Previsión BAU'!AE16-N17</f>
        <v>-98550.271519678179</v>
      </c>
      <c r="O48" s="78">
        <f>+'2.1 Previsión BAU'!AF16-O17</f>
        <v>-109546.74415273243</v>
      </c>
      <c r="P48" s="78">
        <f>+'2.1 Previsión BAU'!AG16-P17</f>
        <v>-120348.30355112813</v>
      </c>
      <c r="Q48" s="78">
        <f>+'2.1 Previsión BAU'!AH16-Q17</f>
        <v>-131406.59248619876</v>
      </c>
      <c r="R48" s="78">
        <f>+'2.1 Previsión BAU'!AI16-R17</f>
        <v>-142258.67221637606</v>
      </c>
      <c r="S48" s="78">
        <f>+'2.1 Previsión BAU'!AJ16-S17</f>
        <v>-153050.21279492555</v>
      </c>
      <c r="T48" s="78">
        <f>+'2.1 Previsión BAU'!AK16-T17</f>
        <v>-163733.22805286758</v>
      </c>
      <c r="U48" s="78">
        <f>+'2.1 Previsión BAU'!AL16-U17</f>
        <v>-173411.94616728602</v>
      </c>
      <c r="V48" s="78">
        <f>+'2.1 Previsión BAU'!AM16-V17</f>
        <v>-183829.18585651671</v>
      </c>
      <c r="W48" s="78">
        <f>+'2.1 Previsión BAU'!AN16-W17</f>
        <v>-193816.00765307248</v>
      </c>
      <c r="X48" s="134">
        <f>+'2.1 Previsión BAU'!AO16-X17</f>
        <v>-204331.08960102452</v>
      </c>
    </row>
    <row r="49" spans="3:24" x14ac:dyDescent="0.2">
      <c r="C49" s="3" t="s">
        <v>59</v>
      </c>
      <c r="D49" s="78">
        <v>-15766.184174778406</v>
      </c>
      <c r="E49" s="78">
        <f>+'2.1 Previsión BAU'!V17-E18</f>
        <v>-19236.412640631665</v>
      </c>
      <c r="F49" s="78">
        <f>+'2.1 Previsión BAU'!W17-F18</f>
        <v>-24760.015032849275</v>
      </c>
      <c r="G49" s="78">
        <f>+'2.1 Previsión BAU'!X17-G18</f>
        <v>-30292.652754686773</v>
      </c>
      <c r="H49" s="78">
        <f>+'2.1 Previsión BAU'!Y17-H18</f>
        <v>-36314.875717972405</v>
      </c>
      <c r="I49" s="78">
        <f>+'2.1 Previsión BAU'!Z17-I18</f>
        <v>-42802.300081713591</v>
      </c>
      <c r="J49" s="78">
        <f>+'2.1 Previsión BAU'!AA17-J18</f>
        <v>-45154.474810104351</v>
      </c>
      <c r="K49" s="78">
        <f>+'2.1 Previsión BAU'!AB17-K18</f>
        <v>-58998.068094059825</v>
      </c>
      <c r="L49" s="78">
        <f>+'2.1 Previsión BAU'!AC17-L18</f>
        <v>-73830.504776769318</v>
      </c>
      <c r="M49" s="78">
        <f>+'2.1 Previsión BAU'!AD17-M18</f>
        <v>-89371.002749194857</v>
      </c>
      <c r="N49" s="78">
        <f>+'2.1 Previsión BAU'!AE17-N18</f>
        <v>-105160.94821437215</v>
      </c>
      <c r="O49" s="78">
        <f>+'2.1 Previsión BAU'!AF17-O18</f>
        <v>-123747.492972326</v>
      </c>
      <c r="P49" s="78">
        <f>+'2.1 Previsión BAU'!AG17-P18</f>
        <v>-140615.76804359257</v>
      </c>
      <c r="Q49" s="78">
        <f>+'2.1 Previsión BAU'!AH17-Q18</f>
        <v>-159106.06852184655</v>
      </c>
      <c r="R49" s="78">
        <f>+'2.1 Previsión BAU'!AI17-R18</f>
        <v>-178966.6216516844</v>
      </c>
      <c r="S49" s="78">
        <f>+'2.1 Previsión BAU'!AJ17-S18</f>
        <v>-197450.00696155522</v>
      </c>
      <c r="T49" s="78">
        <f>+'2.1 Previsión BAU'!AK17-T18</f>
        <v>-215219.37484660279</v>
      </c>
      <c r="U49" s="78">
        <f>+'2.1 Previsión BAU'!AL17-U18</f>
        <v>-228797.87943800539</v>
      </c>
      <c r="V49" s="78">
        <f>+'2.1 Previsión BAU'!AM17-V18</f>
        <v>-245906.43667272991</v>
      </c>
      <c r="W49" s="78">
        <f>+'2.1 Previsión BAU'!AN17-W18</f>
        <v>-262931.26695661666</v>
      </c>
      <c r="X49" s="134">
        <f>+'2.1 Previsión BAU'!AO17-X18</f>
        <v>-279975.35214580316</v>
      </c>
    </row>
    <row r="50" spans="3:24" x14ac:dyDescent="0.2">
      <c r="C50" s="3" t="s">
        <v>60</v>
      </c>
      <c r="D50" s="78">
        <v>264.41730453381024</v>
      </c>
      <c r="E50" s="78">
        <f>+'2.1 Previsión BAU'!V18-E19</f>
        <v>303.50059270473139</v>
      </c>
      <c r="F50" s="78">
        <f>+'2.1 Previsión BAU'!W18-F19</f>
        <v>339.74408863847202</v>
      </c>
      <c r="G50" s="78">
        <f>+'2.1 Previsión BAU'!X18-G19</f>
        <v>367.46756288870529</v>
      </c>
      <c r="H50" s="78">
        <f>+'2.1 Previsión BAU'!Y18-H19</f>
        <v>379.55434428388253</v>
      </c>
      <c r="I50" s="78">
        <f>+'2.1 Previsión BAU'!Z18-I19</f>
        <v>378.13187437552551</v>
      </c>
      <c r="J50" s="78">
        <f>+'2.1 Previsión BAU'!AA18-J19</f>
        <v>336.80284223143826</v>
      </c>
      <c r="K50" s="78">
        <f>+'2.1 Previsión BAU'!AB18-K19</f>
        <v>253.09643329435494</v>
      </c>
      <c r="L50" s="78">
        <f>+'2.1 Previsión BAU'!AC18-L19</f>
        <v>113.23344927444123</v>
      </c>
      <c r="M50" s="78">
        <f>+'2.1 Previsión BAU'!AD18-M19</f>
        <v>-91.884052611305378</v>
      </c>
      <c r="N50" s="78">
        <f>+'2.1 Previsión BAU'!AE18-N19</f>
        <v>-126.30847116738732</v>
      </c>
      <c r="O50" s="78">
        <f>+'2.1 Previsión BAU'!AF18-O19</f>
        <v>-222.35861544965883</v>
      </c>
      <c r="P50" s="78">
        <f>+'2.1 Previsión BAU'!AG18-P19</f>
        <v>-368.0003917547001</v>
      </c>
      <c r="Q50" s="78">
        <f>+'2.1 Previsión BAU'!AH18-Q19</f>
        <v>-549.33253461788991</v>
      </c>
      <c r="R50" s="78">
        <f>+'2.1 Previsión BAU'!AI18-R19</f>
        <v>-753.30975034278526</v>
      </c>
      <c r="S50" s="78">
        <f>+'2.1 Previsión BAU'!AJ18-S19</f>
        <v>-954.17554832738824</v>
      </c>
      <c r="T50" s="78">
        <f>+'2.1 Previsión BAU'!AK18-T19</f>
        <v>-1127.9045512522862</v>
      </c>
      <c r="U50" s="78">
        <f>+'2.1 Previsión BAU'!AL18-U19</f>
        <v>-1245.4584743251762</v>
      </c>
      <c r="V50" s="78">
        <f>+'2.1 Previsión BAU'!AM18-V19</f>
        <v>-1266.4136306649016</v>
      </c>
      <c r="W50" s="78">
        <f>+'2.1 Previsión BAU'!AN18-W19</f>
        <v>-1202.5014373044251</v>
      </c>
      <c r="X50" s="134">
        <f>+'2.1 Previsión BAU'!AO18-X19</f>
        <v>-1054.8856134239613</v>
      </c>
    </row>
    <row r="51" spans="3:24" x14ac:dyDescent="0.2">
      <c r="C51" s="3" t="s">
        <v>61</v>
      </c>
      <c r="D51" s="78">
        <v>-364.5840280692064</v>
      </c>
      <c r="E51" s="78">
        <f>+'2.1 Previsión BAU'!V19-E20</f>
        <v>-464.85521541520575</v>
      </c>
      <c r="F51" s="78">
        <f>+'2.1 Previsión BAU'!W19-F20</f>
        <v>-564.65816367625666</v>
      </c>
      <c r="G51" s="78">
        <f>+'2.1 Previsión BAU'!X19-G20</f>
        <v>-664.29472281382186</v>
      </c>
      <c r="H51" s="78">
        <f>+'2.1 Previsión BAU'!Y19-H20</f>
        <v>-762.9668563829764</v>
      </c>
      <c r="I51" s="78">
        <f>+'2.1 Previsión BAU'!Z19-I20</f>
        <v>-860.03905634750117</v>
      </c>
      <c r="J51" s="78">
        <f>+'2.1 Previsión BAU'!AA19-J20</f>
        <v>-955.50323020278302</v>
      </c>
      <c r="K51" s="78">
        <f>+'2.1 Previsión BAU'!AB19-K20</f>
        <v>-1049.3037544220715</v>
      </c>
      <c r="L51" s="78">
        <f>+'2.1 Previsión BAU'!AC19-L20</f>
        <v>-1141.948417824322</v>
      </c>
      <c r="M51" s="78">
        <f>+'2.1 Previsión BAU'!AD19-M20</f>
        <v>-1233.8515711444197</v>
      </c>
      <c r="N51" s="78">
        <f>+'2.1 Previsión BAU'!AE19-N20</f>
        <v>-1317.3202303526195</v>
      </c>
      <c r="O51" s="78">
        <f>+'2.1 Previsión BAU'!AF19-O20</f>
        <v>-1400.793750907389</v>
      </c>
      <c r="P51" s="78">
        <f>+'2.1 Previsión BAU'!AG19-P20</f>
        <v>-1484.1684978307094</v>
      </c>
      <c r="Q51" s="78">
        <f>+'2.1 Previsión BAU'!AH19-Q20</f>
        <v>-1567.3093603951129</v>
      </c>
      <c r="R51" s="78">
        <f>+'2.1 Previsión BAU'!AI19-R20</f>
        <v>-1650.1085740655617</v>
      </c>
      <c r="S51" s="78">
        <f>+'2.1 Previsión BAU'!AJ19-S20</f>
        <v>-1732.3091892420562</v>
      </c>
      <c r="T51" s="78">
        <f>+'2.1 Previsión BAU'!AK19-T20</f>
        <v>-1813.9391188162263</v>
      </c>
      <c r="U51" s="78">
        <f>+'2.1 Previsión BAU'!AL19-U20</f>
        <v>-1895.0040849217257</v>
      </c>
      <c r="V51" s="78">
        <f>+'2.1 Previsión BAU'!AM19-V20</f>
        <v>-1975.7980754364689</v>
      </c>
      <c r="W51" s="78">
        <f>+'2.1 Previsión BAU'!AN19-W20</f>
        <v>-2056.1835705287813</v>
      </c>
      <c r="X51" s="134">
        <f>+'2.1 Previsión BAU'!AO19-X20</f>
        <v>-2136.3250934061289</v>
      </c>
    </row>
    <row r="52" spans="3:24" x14ac:dyDescent="0.2">
      <c r="C52" s="3" t="s">
        <v>62</v>
      </c>
      <c r="D52" s="78">
        <v>-2064.3212434439338</v>
      </c>
      <c r="E52" s="78">
        <f>+'2.1 Previsión BAU'!V20-E21</f>
        <v>-2638.7995641603629</v>
      </c>
      <c r="F52" s="78">
        <f>+'2.1 Previsión BAU'!W20-F21</f>
        <v>-3211.452918339608</v>
      </c>
      <c r="G52" s="78">
        <f>+'2.1 Previsión BAU'!X20-G21</f>
        <v>-3816.306799645623</v>
      </c>
      <c r="H52" s="78">
        <f>+'2.1 Previsión BAU'!Y20-H21</f>
        <v>-4323.1569262461853</v>
      </c>
      <c r="I52" s="78">
        <f>+'2.1 Previsión BAU'!Z20-I21</f>
        <v>-4653.6662147772149</v>
      </c>
      <c r="J52" s="78">
        <f>+'2.1 Previsión BAU'!AA20-J21</f>
        <v>-2485.5793511451193</v>
      </c>
      <c r="K52" s="78">
        <f>+'2.1 Previsión BAU'!AB20-K21</f>
        <v>-3706.0485779223673</v>
      </c>
      <c r="L52" s="78">
        <f>+'2.1 Previsión BAU'!AC20-L21</f>
        <v>-4942.8847400771629</v>
      </c>
      <c r="M52" s="78">
        <f>+'2.1 Previsión BAU'!AD20-M21</f>
        <v>-6205.6963702012581</v>
      </c>
      <c r="N52" s="78">
        <f>+'2.1 Previsión BAU'!AE20-N21</f>
        <v>-7521.4904955882957</v>
      </c>
      <c r="O52" s="78">
        <f>+'2.1 Previsión BAU'!AF20-O21</f>
        <v>-8773.9874102336762</v>
      </c>
      <c r="P52" s="78">
        <f>+'2.1 Previsión BAU'!AG20-P21</f>
        <v>-9994.6981531548081</v>
      </c>
      <c r="Q52" s="78">
        <f>+'2.1 Previsión BAU'!AH20-Q21</f>
        <v>-11207.158424204579</v>
      </c>
      <c r="R52" s="78">
        <f>+'2.1 Previsión BAU'!AI20-R21</f>
        <v>-12417.118072712692</v>
      </c>
      <c r="S52" s="78">
        <f>+'2.1 Previsión BAU'!AJ20-S21</f>
        <v>-13680.135286412173</v>
      </c>
      <c r="T52" s="78">
        <f>+'2.1 Previsión BAU'!AK20-T21</f>
        <v>-14835.960487282966</v>
      </c>
      <c r="U52" s="78">
        <f>+'2.1 Previsión BAU'!AL20-U21</f>
        <v>-15848.883520130956</v>
      </c>
      <c r="V52" s="78">
        <f>+'2.1 Previsión BAU'!AM20-V21</f>
        <v>-16850.55899573442</v>
      </c>
      <c r="W52" s="78">
        <f>+'2.1 Previsión BAU'!AN20-W21</f>
        <v>-17925.832604469877</v>
      </c>
      <c r="X52" s="134">
        <f>+'2.1 Previsión BAU'!AO20-X21</f>
        <v>-18834.471982856296</v>
      </c>
    </row>
    <row r="53" spans="3:24" x14ac:dyDescent="0.2">
      <c r="C53" s="3" t="s">
        <v>63</v>
      </c>
      <c r="D53" s="78">
        <v>-2292.2649989849015</v>
      </c>
      <c r="E53" s="78">
        <f>+'2.1 Previsión BAU'!V21-E22</f>
        <v>-2951.1299708259176</v>
      </c>
      <c r="F53" s="78">
        <f>+'2.1 Previsión BAU'!W21-F22</f>
        <v>-3643.3305160829623</v>
      </c>
      <c r="G53" s="78">
        <f>+'2.1 Previsión BAU'!X21-G22</f>
        <v>-4370.8027400470746</v>
      </c>
      <c r="H53" s="78">
        <f>+'2.1 Previsión BAU'!Y21-H22</f>
        <v>-5079.8325536797347</v>
      </c>
      <c r="I53" s="78">
        <f>+'2.1 Previsión BAU'!Z21-I22</f>
        <v>-5744.3651468262542</v>
      </c>
      <c r="J53" s="78">
        <f>+'2.1 Previsión BAU'!AA21-J22</f>
        <v>-5369.8667642124637</v>
      </c>
      <c r="K53" s="78">
        <f>+'2.1 Previsión BAU'!AB21-K22</f>
        <v>-6493.366834933986</v>
      </c>
      <c r="L53" s="78">
        <f>+'2.1 Previsión BAU'!AC21-L22</f>
        <v>-7676.1213605729863</v>
      </c>
      <c r="M53" s="78">
        <f>+'2.1 Previsión BAU'!AD21-M22</f>
        <v>-8927.0587791432627</v>
      </c>
      <c r="N53" s="78">
        <f>+'2.1 Previsión BAU'!AE21-N22</f>
        <v>-10192.736127831653</v>
      </c>
      <c r="O53" s="78">
        <f>+'2.1 Previsión BAU'!AF21-O22</f>
        <v>-11486.563463021303</v>
      </c>
      <c r="P53" s="78">
        <f>+'2.1 Previsión BAU'!AG21-P22</f>
        <v>-12811.019888449518</v>
      </c>
      <c r="Q53" s="78">
        <f>+'2.1 Previsión BAU'!AH21-Q22</f>
        <v>-14162.311320540291</v>
      </c>
      <c r="R53" s="78">
        <f>+'2.1 Previsión BAU'!AI21-R22</f>
        <v>-15529.664876973635</v>
      </c>
      <c r="S53" s="78">
        <f>+'2.1 Previsión BAU'!AJ21-S22</f>
        <v>-16928.580849689053</v>
      </c>
      <c r="T53" s="78">
        <f>+'2.1 Previsión BAU'!AK21-T22</f>
        <v>-18283.18326506656</v>
      </c>
      <c r="U53" s="78">
        <f>+'2.1 Previsión BAU'!AL21-U22</f>
        <v>-19574.77141257099</v>
      </c>
      <c r="V53" s="78">
        <f>+'2.1 Previsión BAU'!AM21-V22</f>
        <v>-20868.6415004101</v>
      </c>
      <c r="W53" s="78">
        <f>+'2.1 Previsión BAU'!AN21-W22</f>
        <v>-22206.912197003927</v>
      </c>
      <c r="X53" s="134">
        <f>+'2.1 Previsión BAU'!AO21-X22</f>
        <v>-23488.628036408074</v>
      </c>
    </row>
    <row r="54" spans="3:24" x14ac:dyDescent="0.2">
      <c r="C54" s="3" t="s">
        <v>64</v>
      </c>
      <c r="D54" s="78">
        <v>-2198.6922114292975</v>
      </c>
      <c r="E54" s="78">
        <f>+'2.1 Previsión BAU'!V22-E23</f>
        <v>-2832.7211809711007</v>
      </c>
      <c r="F54" s="78">
        <f>+'2.1 Previsión BAU'!W22-F23</f>
        <v>-3502.3325231680064</v>
      </c>
      <c r="G54" s="78">
        <f>+'2.1 Previsión BAU'!X22-G23</f>
        <v>-4217.5017869483563</v>
      </c>
      <c r="H54" s="78">
        <f>+'2.1 Previsión BAU'!Y22-H23</f>
        <v>-4919.5785784418404</v>
      </c>
      <c r="I54" s="78">
        <f>+'2.1 Previsión BAU'!Z22-I23</f>
        <v>-5579.6605581996264</v>
      </c>
      <c r="J54" s="78">
        <f>+'2.1 Previsión BAU'!AA22-J23</f>
        <v>-5159.0855633929023</v>
      </c>
      <c r="K54" s="78">
        <f>+'2.1 Previsión BAU'!AB22-K23</f>
        <v>-6299.8698429373326</v>
      </c>
      <c r="L54" s="78">
        <f>+'2.1 Previsión BAU'!AC22-L23</f>
        <v>-7508.7336720302119</v>
      </c>
      <c r="M54" s="78">
        <f>+'2.1 Previsión BAU'!AD22-M23</f>
        <v>-8795.5312260671053</v>
      </c>
      <c r="N54" s="78">
        <f>+'2.1 Previsión BAU'!AE22-N23</f>
        <v>-10107.203625300754</v>
      </c>
      <c r="O54" s="78">
        <f>+'2.1 Previsión BAU'!AF22-O23</f>
        <v>-11454.698336994479</v>
      </c>
      <c r="P54" s="78">
        <f>+'2.1 Previsión BAU'!AG22-P23</f>
        <v>-12841.395969099161</v>
      </c>
      <c r="Q54" s="78">
        <f>+'2.1 Previsión BAU'!AH22-Q23</f>
        <v>-14263.905875328608</v>
      </c>
      <c r="R54" s="78">
        <f>+'2.1 Previsión BAU'!AI22-R23</f>
        <v>-15711.293795277074</v>
      </c>
      <c r="S54" s="78">
        <f>+'2.1 Previsión BAU'!AJ22-S23</f>
        <v>-17200.566159519367</v>
      </c>
      <c r="T54" s="78">
        <f>+'2.1 Previsión BAU'!AK22-T23</f>
        <v>-18649.580527881277</v>
      </c>
      <c r="U54" s="78">
        <f>+'2.1 Previsión BAU'!AL22-U23</f>
        <v>-20037.231362019229</v>
      </c>
      <c r="V54" s="78">
        <f>+'2.1 Previsión BAU'!AM22-V23</f>
        <v>-21433.446633159707</v>
      </c>
      <c r="W54" s="78">
        <f>+'2.1 Previsión BAU'!AN22-W23</f>
        <v>-22884.165674913063</v>
      </c>
      <c r="X54" s="134">
        <f>+'2.1 Previsión BAU'!AO22-X23</f>
        <v>-24277.892187200458</v>
      </c>
    </row>
    <row r="55" spans="3:24" x14ac:dyDescent="0.2">
      <c r="C55" s="3" t="s">
        <v>65</v>
      </c>
      <c r="D55" s="78">
        <v>-411.78594133374281</v>
      </c>
      <c r="E55" s="78">
        <f>+'2.1 Previsión BAU'!V23-E24</f>
        <v>-2288.5304686580203</v>
      </c>
      <c r="F55" s="78">
        <f>+'2.1 Previsión BAU'!W23-F24</f>
        <v>-5053.6229370895308</v>
      </c>
      <c r="G55" s="78">
        <f>+'2.1 Previsión BAU'!X23-G24</f>
        <v>-8490.6280637239688</v>
      </c>
      <c r="H55" s="78">
        <f>+'2.1 Previsión BAU'!Y23-H24</f>
        <v>-12448.028040001169</v>
      </c>
      <c r="I55" s="78">
        <f>+'2.1 Previsión BAU'!Z23-I24</f>
        <v>-16401.297621488746</v>
      </c>
      <c r="J55" s="78">
        <f>+'2.1 Previsión BAU'!AA23-J24</f>
        <v>-18799.603489094763</v>
      </c>
      <c r="K55" s="78">
        <f>+'2.1 Previsión BAU'!AB23-K24</f>
        <v>-22218.710586539644</v>
      </c>
      <c r="L55" s="78">
        <f>+'2.1 Previsión BAU'!AC23-L24</f>
        <v>-24964.854903140804</v>
      </c>
      <c r="M55" s="78">
        <f>+'2.1 Previsión BAU'!AD23-M24</f>
        <v>-25450.672132938169</v>
      </c>
      <c r="N55" s="78">
        <f>+'2.1 Previsión BAU'!AE23-N24</f>
        <v>-24394.618688704562</v>
      </c>
      <c r="O55" s="78">
        <f>+'2.1 Previsión BAU'!AF23-O24</f>
        <v>-22745.671960665379</v>
      </c>
      <c r="P55" s="78">
        <f>+'2.1 Previsión BAU'!AG23-P24</f>
        <v>-20856.707467326894</v>
      </c>
      <c r="Q55" s="78">
        <f>+'2.1 Previsión BAU'!AH23-Q24</f>
        <v>-18397.308590534842</v>
      </c>
      <c r="R55" s="78">
        <f>+'2.1 Previsión BAU'!AI23-R24</f>
        <v>-15295.435481584747</v>
      </c>
      <c r="S55" s="78">
        <f>+'2.1 Previsión BAU'!AJ23-S24</f>
        <v>-11694.315509561682</v>
      </c>
      <c r="T55" s="78">
        <f>+'2.1 Previsión BAU'!AK23-T24</f>
        <v>-7594.8920483975671</v>
      </c>
      <c r="U55" s="78">
        <f>+'2.1 Previsión BAU'!AL23-U24</f>
        <v>-2423.1860185430851</v>
      </c>
      <c r="V55" s="78">
        <f>+'2.1 Previsión BAU'!AM23-V24</f>
        <v>2856.8008923891466</v>
      </c>
      <c r="W55" s="78">
        <f>+'2.1 Previsión BAU'!AN23-W24</f>
        <v>8421.4966637623729</v>
      </c>
      <c r="X55" s="134">
        <f>+'2.1 Previsión BAU'!AO23-X24</f>
        <v>14267.455952477641</v>
      </c>
    </row>
    <row r="56" spans="3:24" x14ac:dyDescent="0.2">
      <c r="C56" s="3" t="s">
        <v>66</v>
      </c>
      <c r="D56" s="78">
        <v>-809.14156193818781</v>
      </c>
      <c r="E56" s="78">
        <f>+'2.1 Previsión BAU'!V24-E25</f>
        <v>-1149.1662589234184</v>
      </c>
      <c r="F56" s="78">
        <f>+'2.1 Previsión BAU'!W24-F25</f>
        <v>-1573.267336851015</v>
      </c>
      <c r="G56" s="78">
        <f>+'2.1 Previsión BAU'!X24-G25</f>
        <v>-2047.7100022218947</v>
      </c>
      <c r="H56" s="78">
        <f>+'2.1 Previsión BAU'!Y24-H25</f>
        <v>-2579.6738357728318</v>
      </c>
      <c r="I56" s="78">
        <f>+'2.1 Previsión BAU'!Z24-I25</f>
        <v>-3134.7701959230617</v>
      </c>
      <c r="J56" s="78">
        <f>+'2.1 Previsión BAU'!AA24-J25</f>
        <v>-2784.4398951802577</v>
      </c>
      <c r="K56" s="78">
        <f>+'2.1 Previsión BAU'!AB24-K25</f>
        <v>-3636.5045649157837</v>
      </c>
      <c r="L56" s="78">
        <f>+'2.1 Previsión BAU'!AC24-L25</f>
        <v>-4475.979485583186</v>
      </c>
      <c r="M56" s="78">
        <f>+'2.1 Previsión BAU'!AD24-M25</f>
        <v>-5287.6324019284948</v>
      </c>
      <c r="N56" s="78">
        <f>+'2.1 Previsión BAU'!AE24-N25</f>
        <v>-5904.2254162890313</v>
      </c>
      <c r="O56" s="78">
        <f>+'2.1 Previsión BAU'!AF24-O25</f>
        <v>-6491.9295216534956</v>
      </c>
      <c r="P56" s="78">
        <f>+'2.1 Previsión BAU'!AG24-P25</f>
        <v>-6995.8618959973828</v>
      </c>
      <c r="Q56" s="78">
        <f>+'2.1 Previsión BAU'!AH24-Q25</f>
        <v>-7454.117247086775</v>
      </c>
      <c r="R56" s="78">
        <f>+'2.1 Previsión BAU'!AI24-R25</f>
        <v>-7882.5066189465724</v>
      </c>
      <c r="S56" s="78">
        <f>+'2.1 Previsión BAU'!AJ24-S25</f>
        <v>-8273.9600834044249</v>
      </c>
      <c r="T56" s="78">
        <f>+'2.1 Previsión BAU'!AK24-T25</f>
        <v>-8675.8555144506972</v>
      </c>
      <c r="U56" s="78">
        <f>+'2.1 Previsión BAU'!AL24-U25</f>
        <v>-8957.4372421312437</v>
      </c>
      <c r="V56" s="78">
        <f>+'2.1 Previsión BAU'!AM24-V25</f>
        <v>-9239.9979318244441</v>
      </c>
      <c r="W56" s="78">
        <f>+'2.1 Previsión BAU'!AN24-W25</f>
        <v>-9474.4151028259366</v>
      </c>
      <c r="X56" s="134">
        <f>+'2.1 Previsión BAU'!AO24-X25</f>
        <v>-9766.2230712461751</v>
      </c>
    </row>
    <row r="57" spans="3:24" x14ac:dyDescent="0.2">
      <c r="C57" s="3" t="s">
        <v>67</v>
      </c>
      <c r="D57" s="78">
        <v>-3.7278774874503142</v>
      </c>
      <c r="E57" s="78">
        <f>+'2.1 Previsión BAU'!V25-E26</f>
        <v>134.63628430929384</v>
      </c>
      <c r="F57" s="78">
        <f>+'2.1 Previsión BAU'!W25-F26</f>
        <v>280.02421724843589</v>
      </c>
      <c r="G57" s="78">
        <f>+'2.1 Previsión BAU'!X25-G26</f>
        <v>432.60246722495503</v>
      </c>
      <c r="H57" s="78">
        <f>+'2.1 Previsión BAU'!Y25-H26</f>
        <v>625.17074757626688</v>
      </c>
      <c r="I57" s="78">
        <f>+'2.1 Previsión BAU'!Z25-I26</f>
        <v>819.26075866330939</v>
      </c>
      <c r="J57" s="78">
        <f>+'2.1 Previsión BAU'!AA25-J26</f>
        <v>1422.2808926903235</v>
      </c>
      <c r="K57" s="78">
        <f>+'2.1 Previsión BAU'!AB25-K26</f>
        <v>1243.0195698175085</v>
      </c>
      <c r="L57" s="78">
        <f>+'2.1 Previsión BAU'!AC25-L26</f>
        <v>1031.7688250949723</v>
      </c>
      <c r="M57" s="78">
        <f>+'2.1 Previsión BAU'!AD25-M26</f>
        <v>751.14569229133485</v>
      </c>
      <c r="N57" s="78">
        <f>+'2.1 Previsión BAU'!AE25-N26</f>
        <v>533.7960013999982</v>
      </c>
      <c r="O57" s="78">
        <f>+'2.1 Previsión BAU'!AF25-O26</f>
        <v>268.56425881444011</v>
      </c>
      <c r="P57" s="78">
        <f>+'2.1 Previsión BAU'!AG25-P26</f>
        <v>45.763882208018913</v>
      </c>
      <c r="Q57" s="78">
        <f>+'2.1 Previsión BAU'!AH25-Q26</f>
        <v>-206.72752558220236</v>
      </c>
      <c r="R57" s="78">
        <f>+'2.1 Previsión BAU'!AI25-R26</f>
        <v>-407.10722939387779</v>
      </c>
      <c r="S57" s="78">
        <f>+'2.1 Previsión BAU'!AJ25-S26</f>
        <v>-616.29580590261321</v>
      </c>
      <c r="T57" s="78">
        <f>+'2.1 Previsión BAU'!AK25-T26</f>
        <v>-753.45373672107235</v>
      </c>
      <c r="U57" s="78">
        <f>+'2.1 Previsión BAU'!AL25-U26</f>
        <v>-868.82317718733975</v>
      </c>
      <c r="V57" s="78">
        <f>+'2.1 Previsión BAU'!AM25-V26</f>
        <v>-897.62718559450877</v>
      </c>
      <c r="W57" s="78">
        <f>+'2.1 Previsión BAU'!AN25-W26</f>
        <v>-948.10692665765237</v>
      </c>
      <c r="X57" s="134">
        <f>+'2.1 Previsión BAU'!AO25-X26</f>
        <v>-939.13210703032382</v>
      </c>
    </row>
    <row r="58" spans="3:24" x14ac:dyDescent="0.2">
      <c r="C58" s="3" t="s">
        <v>68</v>
      </c>
      <c r="D58" s="78">
        <v>164.01600297880941</v>
      </c>
      <c r="E58" s="78">
        <f>+'2.1 Previsión BAU'!V26-E27</f>
        <v>186.0623963924445</v>
      </c>
      <c r="F58" s="78">
        <f>+'2.1 Previsión BAU'!W26-F27</f>
        <v>202.79127650019655</v>
      </c>
      <c r="G58" s="78">
        <f>+'2.1 Previsión BAU'!X26-G27</f>
        <v>208.36878920505114</v>
      </c>
      <c r="H58" s="78">
        <f>+'2.1 Previsión BAU'!Y26-H27</f>
        <v>193.05495089717442</v>
      </c>
      <c r="I58" s="78">
        <f>+'2.1 Previsión BAU'!Z26-I27</f>
        <v>140.16427278467745</v>
      </c>
      <c r="J58" s="78">
        <f>+'2.1 Previsión BAU'!AA26-J27</f>
        <v>28.119831902775331</v>
      </c>
      <c r="K58" s="78">
        <f>+'2.1 Previsión BAU'!AB26-K27</f>
        <v>-167.78963109350298</v>
      </c>
      <c r="L58" s="78">
        <f>+'2.1 Previsión BAU'!AC26-L27</f>
        <v>-464.57344975897286</v>
      </c>
      <c r="M58" s="78">
        <f>+'2.1 Previsión BAU'!AD26-M27</f>
        <v>-866.29968711372931</v>
      </c>
      <c r="N58" s="78">
        <f>+'2.1 Previsión BAU'!AE26-N27</f>
        <v>-1136.1463787461544</v>
      </c>
      <c r="O58" s="78">
        <f>+'2.1 Previsión BAU'!AF26-O27</f>
        <v>-1449.6705561620183</v>
      </c>
      <c r="P58" s="78">
        <f>+'2.1 Previsión BAU'!AG26-P27</f>
        <v>-1762.9772858575889</v>
      </c>
      <c r="Q58" s="78">
        <f>+'2.1 Previsión BAU'!AH26-Q27</f>
        <v>-2034.7287003127713</v>
      </c>
      <c r="R58" s="78">
        <f>+'2.1 Previsión BAU'!AI26-R27</f>
        <v>-2229.6714702481695</v>
      </c>
      <c r="S58" s="78">
        <f>+'2.1 Previsión BAU'!AJ26-S27</f>
        <v>-2329.7018101662397</v>
      </c>
      <c r="T58" s="78">
        <f>+'2.1 Previsión BAU'!AK26-T27</f>
        <v>-2329.7447050809278</v>
      </c>
      <c r="U58" s="78">
        <f>+'2.1 Previsión BAU'!AL26-U27</f>
        <v>-2227.0871697421244</v>
      </c>
      <c r="V58" s="78">
        <f>+'2.1 Previsión BAU'!AM26-V27</f>
        <v>-2037.3861722758447</v>
      </c>
      <c r="W58" s="78">
        <f>+'2.1 Previsión BAU'!AN26-W27</f>
        <v>-1772.700222425643</v>
      </c>
      <c r="X58" s="134">
        <f>+'2.1 Previsión BAU'!AO26-X27</f>
        <v>-1445.2166995052685</v>
      </c>
    </row>
    <row r="59" spans="3:24" x14ac:dyDescent="0.2">
      <c r="C59" s="3" t="s">
        <v>69</v>
      </c>
      <c r="D59" s="78">
        <v>-1387.4572318352293</v>
      </c>
      <c r="E59" s="78">
        <f>+'2.1 Previsión BAU'!V27-E28</f>
        <v>-1597.8974238308438</v>
      </c>
      <c r="F59" s="78">
        <f>+'2.1 Previsión BAU'!W27-F28</f>
        <v>-1999.0380805499444</v>
      </c>
      <c r="G59" s="78">
        <f>+'2.1 Previsión BAU'!X27-G28</f>
        <v>-2273.3691169500526</v>
      </c>
      <c r="H59" s="78">
        <f>+'2.1 Previsión BAU'!Y27-H28</f>
        <v>-2565.1405247197254</v>
      </c>
      <c r="I59" s="78">
        <f>+'2.1 Previsión BAU'!Z27-I28</f>
        <v>-2817.0796560808085</v>
      </c>
      <c r="J59" s="78">
        <f>+'2.1 Previsión BAU'!AA27-J28</f>
        <v>-2253.6596036831324</v>
      </c>
      <c r="K59" s="78">
        <f>+'2.1 Previsión BAU'!AB27-K28</f>
        <v>-3466.4667574893392</v>
      </c>
      <c r="L59" s="78">
        <f>+'2.1 Previsión BAU'!AC27-L28</f>
        <v>-4739.9051320784783</v>
      </c>
      <c r="M59" s="78">
        <f>+'2.1 Previsión BAU'!AD27-M28</f>
        <v>-5949.6277702670486</v>
      </c>
      <c r="N59" s="78">
        <f>+'2.1 Previsión BAU'!AE27-N28</f>
        <v>-7292.8334440946928</v>
      </c>
      <c r="O59" s="78">
        <f>+'2.1 Previsión BAU'!AF27-O28</f>
        <v>-9048.6442763170926</v>
      </c>
      <c r="P59" s="78">
        <f>+'2.1 Previsión BAU'!AG27-P28</f>
        <v>-10364.290156564268</v>
      </c>
      <c r="Q59" s="78">
        <f>+'2.1 Previsión BAU'!AH27-Q28</f>
        <v>-11836.851886232325</v>
      </c>
      <c r="R59" s="78">
        <f>+'2.1 Previsión BAU'!AI27-R28</f>
        <v>-13578.487842188682</v>
      </c>
      <c r="S59" s="78">
        <f>+'2.1 Previsión BAU'!AJ27-S28</f>
        <v>-15131.428775113251</v>
      </c>
      <c r="T59" s="78">
        <f>+'2.1 Previsión BAU'!AK27-T28</f>
        <v>-16609.783867192047</v>
      </c>
      <c r="U59" s="78">
        <f>+'2.1 Previsión BAU'!AL27-U28</f>
        <v>-17106.831419392955</v>
      </c>
      <c r="V59" s="78">
        <f>+'2.1 Previsión BAU'!AM27-V28</f>
        <v>-18249.216044774279</v>
      </c>
      <c r="W59" s="78">
        <f>+'2.1 Previsión BAU'!AN27-W28</f>
        <v>-19236.360061802668</v>
      </c>
      <c r="X59" s="134">
        <f>+'2.1 Previsión BAU'!AO27-X28</f>
        <v>-20251.198539765552</v>
      </c>
    </row>
    <row r="60" spans="3:24" x14ac:dyDescent="0.2">
      <c r="C60" s="3" t="s">
        <v>70</v>
      </c>
      <c r="D60" s="78">
        <v>1407.4385059348424</v>
      </c>
      <c r="E60" s="78">
        <f>+'2.1 Previsión BAU'!V28-E29</f>
        <v>2307.3372742768843</v>
      </c>
      <c r="F60" s="78">
        <f>+'2.1 Previsión BAU'!W28-F29</f>
        <v>3039.367774252838</v>
      </c>
      <c r="G60" s="78">
        <f>+'2.1 Previsión BAU'!X28-G29</f>
        <v>4228.9404564588622</v>
      </c>
      <c r="H60" s="78">
        <f>+'2.1 Previsión BAU'!Y28-H29</f>
        <v>5507.1597233262728</v>
      </c>
      <c r="I60" s="78">
        <f>+'2.1 Previsión BAU'!Z28-I29</f>
        <v>7056.8296772932226</v>
      </c>
      <c r="J60" s="78">
        <f>+'2.1 Previsión BAU'!AA28-J29</f>
        <v>10905.462497431377</v>
      </c>
      <c r="K60" s="78">
        <f>+'2.1 Previsión BAU'!AB28-K29</f>
        <v>10945.630037105962</v>
      </c>
      <c r="L60" s="78">
        <f>+'2.1 Previsión BAU'!AC28-L29</f>
        <v>11088.659169918508</v>
      </c>
      <c r="M60" s="78">
        <f>+'2.1 Previsión BAU'!AD28-M29</f>
        <v>11669.579144917225</v>
      </c>
      <c r="N60" s="78">
        <f>+'2.1 Previsión BAU'!AE28-N29</f>
        <v>11870.667160406476</v>
      </c>
      <c r="O60" s="78">
        <f>+'2.1 Previsión BAU'!AF28-O29</f>
        <v>11363.46112015011</v>
      </c>
      <c r="P60" s="78">
        <f>+'2.1 Previsión BAU'!AG28-P29</f>
        <v>12100.798427727364</v>
      </c>
      <c r="Q60" s="78">
        <f>+'2.1 Previsión BAU'!AH28-Q29</f>
        <v>12731.816278492101</v>
      </c>
      <c r="R60" s="78">
        <f>+'2.1 Previsión BAU'!AI28-R29</f>
        <v>12871.834378757165</v>
      </c>
      <c r="S60" s="78">
        <f>+'2.1 Previsión BAU'!AJ28-S29</f>
        <v>13556.568421320233</v>
      </c>
      <c r="T60" s="78">
        <f>+'2.1 Previsión BAU'!AK28-T29</f>
        <v>14463.15985998523</v>
      </c>
      <c r="U60" s="78">
        <f>+'2.1 Previsión BAU'!AL28-U29</f>
        <v>17809.296136687335</v>
      </c>
      <c r="V60" s="78">
        <f>+'2.1 Previsión BAU'!AM28-V29</f>
        <v>19669.683929357852</v>
      </c>
      <c r="W60" s="78">
        <f>+'2.1 Previsión BAU'!AN28-W29</f>
        <v>21946.49669662182</v>
      </c>
      <c r="X60" s="134">
        <f>+'2.1 Previsión BAU'!AO28-X29</f>
        <v>24142.630400855152</v>
      </c>
    </row>
    <row r="61" spans="3:24" x14ac:dyDescent="0.2">
      <c r="C61" s="3" t="s">
        <v>71</v>
      </c>
      <c r="D61" s="78">
        <v>3.2787584477644032</v>
      </c>
      <c r="E61" s="78">
        <f>+'2.1 Previsión BAU'!V29-E30</f>
        <v>3.5883746720951422</v>
      </c>
      <c r="F61" s="78">
        <f>+'2.1 Previsión BAU'!W29-F30</f>
        <v>3.7151045216071452</v>
      </c>
      <c r="G61" s="78">
        <f>+'2.1 Previsión BAU'!X29-G30</f>
        <v>3.5380584646964053</v>
      </c>
      <c r="H61" s="78">
        <f>+'2.1 Previsión BAU'!Y29-H30</f>
        <v>2.9808526965452984</v>
      </c>
      <c r="I61" s="78">
        <f>+'2.1 Previsión BAU'!Z29-I30</f>
        <v>1.9587699828152836</v>
      </c>
      <c r="J61" s="78">
        <f>+'2.1 Previsión BAU'!AA29-J30</f>
        <v>0.42839947366405795</v>
      </c>
      <c r="K61" s="78">
        <f>+'2.1 Previsión BAU'!AB29-K30</f>
        <v>-1.6293590204907105</v>
      </c>
      <c r="L61" s="78">
        <f>+'2.1 Previsión BAU'!AC29-L30</f>
        <v>-4.13585551091046</v>
      </c>
      <c r="M61" s="78">
        <f>+'2.1 Previsión BAU'!AD29-M30</f>
        <v>-7.0725524977767691</v>
      </c>
      <c r="N61" s="78">
        <f>+'2.1 Previsión BAU'!AE29-N30</f>
        <v>-7.2280850050576646</v>
      </c>
      <c r="O61" s="78">
        <f>+'2.1 Previsión BAU'!AF29-O30</f>
        <v>-7.5070034373773069</v>
      </c>
      <c r="P61" s="78">
        <f>+'2.1 Previsión BAU'!AG29-P30</f>
        <v>-7.7291586753140109</v>
      </c>
      <c r="Q61" s="78">
        <f>+'2.1 Previsión BAU'!AH29-Q30</f>
        <v>-7.6744490729488462</v>
      </c>
      <c r="R61" s="78">
        <f>+'2.1 Previsión BAU'!AI29-R30</f>
        <v>-7.173084181201375</v>
      </c>
      <c r="S61" s="78">
        <f>+'2.1 Previsión BAU'!AJ29-S30</f>
        <v>-6.0953467600163549</v>
      </c>
      <c r="T61" s="78">
        <f>+'2.1 Previsión BAU'!AK29-T30</f>
        <v>-4.3970521181197455</v>
      </c>
      <c r="U61" s="78">
        <f>+'2.1 Previsión BAU'!AL29-U30</f>
        <v>-2.0418251158571366</v>
      </c>
      <c r="V61" s="78">
        <f>+'2.1 Previsión BAU'!AM29-V30</f>
        <v>0.8824424814511076</v>
      </c>
      <c r="W61" s="78">
        <f>+'2.1 Previsión BAU'!AN29-W30</f>
        <v>4.3317423477412831</v>
      </c>
      <c r="X61" s="134">
        <f>+'2.1 Previsión BAU'!AO29-X30</f>
        <v>8.2105190767897511</v>
      </c>
    </row>
    <row r="62" spans="3:24" ht="13.5" thickBot="1" x14ac:dyDescent="0.25">
      <c r="C62" s="76" t="s">
        <v>72</v>
      </c>
      <c r="D62" s="198">
        <v>2.2014378200161389E-2</v>
      </c>
      <c r="E62" s="81">
        <f>+'2.1 Previsión BAU'!V30-E31</f>
        <v>3.9803039479117786E-2</v>
      </c>
      <c r="F62" s="81">
        <f>+'2.1 Previsión BAU'!W30-F31</f>
        <v>4.5212778584044599E-2</v>
      </c>
      <c r="G62" s="81">
        <f>+'2.1 Previsión BAU'!X30-G31</f>
        <v>4.3790576906772571E-2</v>
      </c>
      <c r="H62" s="81">
        <f>+'2.1 Previsión BAU'!Y30-H31</f>
        <v>3.6326134143976674E-2</v>
      </c>
      <c r="I62" s="81">
        <f>+'2.1 Previsión BAU'!Z30-I31</f>
        <v>2.0018195242990089E-2</v>
      </c>
      <c r="J62" s="81">
        <f>+'2.1 Previsión BAU'!AA30-J31</f>
        <v>-8.0928053178901393E-3</v>
      </c>
      <c r="K62" s="81">
        <f>+'2.1 Previsión BAU'!AB30-K31</f>
        <v>-5.474645517706378E-2</v>
      </c>
      <c r="L62" s="81">
        <f>+'2.1 Previsión BAU'!AC30-L31</f>
        <v>-0.13986387204100126</v>
      </c>
      <c r="M62" s="81">
        <f>+'2.1 Previsión BAU'!AD30-M31</f>
        <v>-0.23221712563626085</v>
      </c>
      <c r="N62" s="81">
        <f>+'2.1 Previsión BAU'!AE30-N31</f>
        <v>-0.27145816617726126</v>
      </c>
      <c r="O62" s="81">
        <f>+'2.1 Previsión BAU'!AF30-O31</f>
        <v>-0.32033804961776724</v>
      </c>
      <c r="P62" s="81">
        <f>+'2.1 Previsión BAU'!AG30-P31</f>
        <v>-0.37320661188508097</v>
      </c>
      <c r="Q62" s="81">
        <f>+'2.1 Previsión BAU'!AH30-Q31</f>
        <v>-0.4220296870188136</v>
      </c>
      <c r="R62" s="81">
        <f>+'2.1 Previsión BAU'!AI30-R31</f>
        <v>-0.46007560280205695</v>
      </c>
      <c r="S62" s="81">
        <f>+'2.1 Previsión BAU'!AJ30-S31</f>
        <v>-0.48171812217839971</v>
      </c>
      <c r="T62" s="81">
        <f>+'2.1 Previsión BAU'!AK30-T31</f>
        <v>-0.48309535134129078</v>
      </c>
      <c r="U62" s="81">
        <f>+'2.1 Previsión BAU'!AL30-U31</f>
        <v>-0.46202854942000471</v>
      </c>
      <c r="V62" s="81">
        <f>+'2.1 Previsión BAU'!AM30-V31</f>
        <v>-0.4190145773456706</v>
      </c>
      <c r="W62" s="81">
        <f>+'2.1 Previsión BAU'!AN30-W31</f>
        <v>-0.35435262329674089</v>
      </c>
      <c r="X62" s="135">
        <f>+'2.1 Previsión BAU'!AO30-X31</f>
        <v>-0.27031840311597222</v>
      </c>
    </row>
    <row r="63" spans="3:24" ht="13.5" thickBot="1" x14ac:dyDescent="0.25">
      <c r="C63" s="21" t="s">
        <v>73</v>
      </c>
      <c r="D63" s="81">
        <f>+SUM(D39:D61)</f>
        <v>-138945.20224940736</v>
      </c>
      <c r="E63" s="81">
        <f>+SUM(E39:E61)</f>
        <v>-241761.04511759002</v>
      </c>
      <c r="F63" s="81">
        <f t="shared" ref="F63:X63" si="3">+SUM(F39:F61)</f>
        <v>-377645.06321161293</v>
      </c>
      <c r="G63" s="81">
        <f t="shared" si="3"/>
        <v>-517430.03210864478</v>
      </c>
      <c r="H63" s="81">
        <f t="shared" si="3"/>
        <v>-653826.83719955035</v>
      </c>
      <c r="I63" s="81">
        <f t="shared" si="3"/>
        <v>-783863.57799337059</v>
      </c>
      <c r="J63" s="81">
        <f t="shared" si="3"/>
        <v>-894748.02672178973</v>
      </c>
      <c r="K63" s="81">
        <f t="shared" si="3"/>
        <v>-1069342.1817158565</v>
      </c>
      <c r="L63" s="81">
        <f t="shared" si="3"/>
        <v>-1236358.1332919779</v>
      </c>
      <c r="M63" s="81">
        <f t="shared" si="3"/>
        <v>-1380561.5154359192</v>
      </c>
      <c r="N63" s="81">
        <f t="shared" si="3"/>
        <v>-1492996.6489311736</v>
      </c>
      <c r="O63" s="81">
        <f t="shared" si="3"/>
        <v>-1604702.8383438722</v>
      </c>
      <c r="P63" s="81">
        <f t="shared" si="3"/>
        <v>-1693381.4284154612</v>
      </c>
      <c r="Q63" s="81">
        <f t="shared" si="3"/>
        <v>-1777957.6505193203</v>
      </c>
      <c r="R63" s="81">
        <f t="shared" si="3"/>
        <v>-1850970.1481838739</v>
      </c>
      <c r="S63" s="81">
        <f t="shared" si="3"/>
        <v>-1924840.8865117445</v>
      </c>
      <c r="T63" s="81">
        <f t="shared" si="3"/>
        <v>-1990469.0524134212</v>
      </c>
      <c r="U63" s="81">
        <f t="shared" si="3"/>
        <v>-1906748.3195991837</v>
      </c>
      <c r="V63" s="81">
        <f t="shared" si="3"/>
        <v>-1925188.5177365602</v>
      </c>
      <c r="W63" s="81">
        <f t="shared" si="3"/>
        <v>-1945585.2213019119</v>
      </c>
      <c r="X63" s="81">
        <f t="shared" si="3"/>
        <v>-1968154.1792793556</v>
      </c>
    </row>
    <row r="66" spans="2:24" x14ac:dyDescent="0.2">
      <c r="B66" s="12" t="s">
        <v>138</v>
      </c>
    </row>
    <row r="67" spans="2:24" ht="13.5" thickBot="1" x14ac:dyDescent="0.25"/>
    <row r="68" spans="2:24" ht="13.5" thickBot="1" x14ac:dyDescent="0.25">
      <c r="C68" s="84" t="s">
        <v>38</v>
      </c>
      <c r="D68" s="125">
        <f t="shared" ref="D68:X68" si="4">+D38</f>
        <v>2024</v>
      </c>
      <c r="E68" s="126">
        <f t="shared" si="4"/>
        <v>2025</v>
      </c>
      <c r="F68" s="126">
        <f t="shared" si="4"/>
        <v>2026</v>
      </c>
      <c r="G68" s="126">
        <f t="shared" si="4"/>
        <v>2027</v>
      </c>
      <c r="H68" s="126">
        <f t="shared" si="4"/>
        <v>2028</v>
      </c>
      <c r="I68" s="126">
        <f t="shared" si="4"/>
        <v>2029</v>
      </c>
      <c r="J68" s="126">
        <f t="shared" si="4"/>
        <v>2030</v>
      </c>
      <c r="K68" s="126">
        <f t="shared" si="4"/>
        <v>2031</v>
      </c>
      <c r="L68" s="126">
        <f t="shared" si="4"/>
        <v>2032</v>
      </c>
      <c r="M68" s="126">
        <f t="shared" si="4"/>
        <v>2033</v>
      </c>
      <c r="N68" s="126">
        <f t="shared" si="4"/>
        <v>2034</v>
      </c>
      <c r="O68" s="126">
        <f t="shared" si="4"/>
        <v>2035</v>
      </c>
      <c r="P68" s="126">
        <f t="shared" si="4"/>
        <v>2036</v>
      </c>
      <c r="Q68" s="126">
        <f t="shared" si="4"/>
        <v>2037</v>
      </c>
      <c r="R68" s="126">
        <f t="shared" si="4"/>
        <v>2038</v>
      </c>
      <c r="S68" s="126">
        <f t="shared" si="4"/>
        <v>2039</v>
      </c>
      <c r="T68" s="126">
        <f t="shared" si="4"/>
        <v>2040</v>
      </c>
      <c r="U68" s="126">
        <f t="shared" si="4"/>
        <v>2041</v>
      </c>
      <c r="V68" s="126">
        <f t="shared" si="4"/>
        <v>2042</v>
      </c>
      <c r="W68" s="126">
        <f t="shared" si="4"/>
        <v>2043</v>
      </c>
      <c r="X68" s="126">
        <f t="shared" si="4"/>
        <v>2044</v>
      </c>
    </row>
    <row r="69" spans="2:24" x14ac:dyDescent="0.2">
      <c r="C69" s="3" t="s">
        <v>46</v>
      </c>
      <c r="D69" s="243">
        <f t="shared" ref="D69:X69" si="5">+D39/1000</f>
        <v>-8.8831527753099806</v>
      </c>
      <c r="E69" s="244">
        <f t="shared" si="5"/>
        <v>-11.337975030380766</v>
      </c>
      <c r="F69" s="244">
        <f t="shared" si="5"/>
        <v>-14.02460290494701</v>
      </c>
      <c r="G69" s="244">
        <f t="shared" si="5"/>
        <v>-14.940813505461906</v>
      </c>
      <c r="H69" s="244">
        <f t="shared" si="5"/>
        <v>-17.122293375561945</v>
      </c>
      <c r="I69" s="244">
        <f t="shared" si="5"/>
        <v>-20.154663422327022</v>
      </c>
      <c r="J69" s="245">
        <f t="shared" si="5"/>
        <v>-12.847895627824125</v>
      </c>
      <c r="K69" s="245">
        <f t="shared" si="5"/>
        <v>-17.465265552806667</v>
      </c>
      <c r="L69" s="245">
        <f t="shared" si="5"/>
        <v>-23.361342411187945</v>
      </c>
      <c r="M69" s="245">
        <f t="shared" si="5"/>
        <v>-27.644267785566861</v>
      </c>
      <c r="N69" s="245">
        <f t="shared" si="5"/>
        <v>-30.516611581515054</v>
      </c>
      <c r="O69" s="245">
        <f t="shared" si="5"/>
        <v>-34.548129957665687</v>
      </c>
      <c r="P69" s="245">
        <f t="shared" si="5"/>
        <v>-38.265076901135032</v>
      </c>
      <c r="Q69" s="245">
        <f t="shared" si="5"/>
        <v>-40.239006964408794</v>
      </c>
      <c r="R69" s="245">
        <f t="shared" si="5"/>
        <v>-43.648226578844245</v>
      </c>
      <c r="S69" s="245">
        <f t="shared" si="5"/>
        <v>-45.231817370432893</v>
      </c>
      <c r="T69" s="245">
        <f t="shared" si="5"/>
        <v>-48.281996064900419</v>
      </c>
      <c r="U69" s="245">
        <f t="shared" si="5"/>
        <v>-48.702757737576498</v>
      </c>
      <c r="V69" s="245">
        <f t="shared" si="5"/>
        <v>-48.967360706328414</v>
      </c>
      <c r="W69" s="245">
        <f t="shared" si="5"/>
        <v>-45.729027646188158</v>
      </c>
      <c r="X69" s="245">
        <f t="shared" si="5"/>
        <v>-45.677896096957845</v>
      </c>
    </row>
    <row r="70" spans="2:24" x14ac:dyDescent="0.2">
      <c r="C70" s="3" t="s">
        <v>48</v>
      </c>
      <c r="D70" s="243">
        <f t="shared" ref="D70:X70" si="6">+D40/1000</f>
        <v>-4.5525245810258637E-2</v>
      </c>
      <c r="E70" s="244">
        <f t="shared" si="6"/>
        <v>-0.11196736132899605</v>
      </c>
      <c r="F70" s="244">
        <f t="shared" si="6"/>
        <v>-0.18860929436019433</v>
      </c>
      <c r="G70" s="244">
        <f t="shared" si="6"/>
        <v>-0.26896795990909961</v>
      </c>
      <c r="H70" s="244">
        <f t="shared" si="6"/>
        <v>-0.34672026355228081</v>
      </c>
      <c r="I70" s="244">
        <f t="shared" si="6"/>
        <v>-0.41588764918557353</v>
      </c>
      <c r="J70" s="245">
        <f t="shared" si="6"/>
        <v>-0.47344323488967349</v>
      </c>
      <c r="K70" s="245">
        <f t="shared" si="6"/>
        <v>-0.5192911411900677</v>
      </c>
      <c r="L70" s="245">
        <f t="shared" si="6"/>
        <v>-0.55544094260344357</v>
      </c>
      <c r="M70" s="245">
        <f t="shared" si="6"/>
        <v>-0.58495966086028062</v>
      </c>
      <c r="N70" s="245">
        <f t="shared" si="6"/>
        <v>-0.53293980900129101</v>
      </c>
      <c r="O70" s="245">
        <f t="shared" si="6"/>
        <v>-0.47575331167631518</v>
      </c>
      <c r="P70" s="245">
        <f t="shared" si="6"/>
        <v>-0.41365953500761682</v>
      </c>
      <c r="Q70" s="245">
        <f t="shared" si="6"/>
        <v>-0.34426008895743143</v>
      </c>
      <c r="R70" s="245">
        <f t="shared" si="6"/>
        <v>-0.26558993968903089</v>
      </c>
      <c r="S70" s="245">
        <f t="shared" si="6"/>
        <v>-0.17630373929393681</v>
      </c>
      <c r="T70" s="245">
        <f t="shared" si="6"/>
        <v>-7.5777486848826806E-2</v>
      </c>
      <c r="U70" s="245">
        <f t="shared" si="6"/>
        <v>3.7373084334729356E-2</v>
      </c>
      <c r="V70" s="245">
        <f t="shared" si="6"/>
        <v>0.16089531556373549</v>
      </c>
      <c r="W70" s="245">
        <f t="shared" si="6"/>
        <v>0.29404970930425045</v>
      </c>
      <c r="X70" s="245">
        <f t="shared" si="6"/>
        <v>0.43547581369457478</v>
      </c>
    </row>
    <row r="71" spans="2:24" x14ac:dyDescent="0.2">
      <c r="C71" s="3" t="s">
        <v>49</v>
      </c>
      <c r="D71" s="243">
        <f t="shared" ref="D71:X71" si="7">+D41/1000</f>
        <v>-0.30205763055584978</v>
      </c>
      <c r="E71" s="244">
        <f t="shared" si="7"/>
        <v>-0.72720612426832665</v>
      </c>
      <c r="F71" s="244">
        <f t="shared" si="7"/>
        <v>-1.2051727971823711</v>
      </c>
      <c r="G71" s="244">
        <f t="shared" si="7"/>
        <v>-1.6971133121251478</v>
      </c>
      <c r="H71" s="244">
        <f t="shared" si="7"/>
        <v>-2.1629024084363193</v>
      </c>
      <c r="I71" s="244">
        <f t="shared" si="7"/>
        <v>-2.5678865109840698</v>
      </c>
      <c r="J71" s="245">
        <f t="shared" si="7"/>
        <v>-2.8964616335893516</v>
      </c>
      <c r="K71" s="245">
        <f t="shared" si="7"/>
        <v>-3.1509313141667228</v>
      </c>
      <c r="L71" s="245">
        <f t="shared" si="7"/>
        <v>-3.3457566235795966</v>
      </c>
      <c r="M71" s="245">
        <f t="shared" si="7"/>
        <v>-3.500950942144089</v>
      </c>
      <c r="N71" s="245">
        <f t="shared" si="7"/>
        <v>-3.1717157829770293</v>
      </c>
      <c r="O71" s="245">
        <f t="shared" si="7"/>
        <v>-2.8176392522973766</v>
      </c>
      <c r="P71" s="245">
        <f t="shared" si="7"/>
        <v>-2.4397562610479655</v>
      </c>
      <c r="Q71" s="245">
        <f t="shared" si="7"/>
        <v>-2.023413969738205</v>
      </c>
      <c r="R71" s="245">
        <f t="shared" si="7"/>
        <v>-1.5566216508259532</v>
      </c>
      <c r="S71" s="245">
        <f t="shared" si="7"/>
        <v>-1.0310273533183207</v>
      </c>
      <c r="T71" s="245">
        <f t="shared" si="7"/>
        <v>-0.4424215304700192</v>
      </c>
      <c r="U71" s="245">
        <f t="shared" si="7"/>
        <v>0.2179614272241597</v>
      </c>
      <c r="V71" s="245">
        <f t="shared" si="7"/>
        <v>0.93781048960349289</v>
      </c>
      <c r="W71" s="245">
        <f t="shared" si="7"/>
        <v>1.7137819955382438</v>
      </c>
      <c r="X71" s="245">
        <f t="shared" si="7"/>
        <v>2.5390814468745084</v>
      </c>
    </row>
    <row r="72" spans="2:24" x14ac:dyDescent="0.2">
      <c r="C72" s="13" t="s">
        <v>50</v>
      </c>
      <c r="D72" s="243">
        <f t="shared" ref="D72:X72" si="8">+D42/1000</f>
        <v>27.922427941076457</v>
      </c>
      <c r="E72" s="244">
        <f t="shared" si="8"/>
        <v>-3.9884667470660062</v>
      </c>
      <c r="F72" s="244">
        <f t="shared" si="8"/>
        <v>-43.957262291150165</v>
      </c>
      <c r="G72" s="244">
        <f t="shared" si="8"/>
        <v>-93.731185900904237</v>
      </c>
      <c r="H72" s="244">
        <f t="shared" si="8"/>
        <v>-139.76174992322177</v>
      </c>
      <c r="I72" s="244">
        <f t="shared" si="8"/>
        <v>-179.8744365692865</v>
      </c>
      <c r="J72" s="245">
        <f t="shared" si="8"/>
        <v>-188.12183015802316</v>
      </c>
      <c r="K72" s="245">
        <f t="shared" si="8"/>
        <v>-207.65946548745035</v>
      </c>
      <c r="L72" s="245">
        <f t="shared" si="8"/>
        <v>-214.30378772343508</v>
      </c>
      <c r="M72" s="245">
        <f t="shared" si="8"/>
        <v>-204.85840241980739</v>
      </c>
      <c r="N72" s="245">
        <f t="shared" si="8"/>
        <v>-178.41862334419227</v>
      </c>
      <c r="O72" s="245">
        <f t="shared" si="8"/>
        <v>-142.70877254697496</v>
      </c>
      <c r="P72" s="245">
        <f t="shared" si="8"/>
        <v>-97.483499520657588</v>
      </c>
      <c r="Q72" s="245">
        <f t="shared" si="8"/>
        <v>-46.80410915691219</v>
      </c>
      <c r="R72" s="245">
        <f t="shared" si="8"/>
        <v>13.777289594836533</v>
      </c>
      <c r="S72" s="245">
        <f t="shared" si="8"/>
        <v>73.533714872123667</v>
      </c>
      <c r="T72" s="245">
        <f t="shared" si="8"/>
        <v>137.37516752964632</v>
      </c>
      <c r="U72" s="245">
        <f t="shared" si="8"/>
        <v>278.28715621146375</v>
      </c>
      <c r="V72" s="245">
        <f t="shared" si="8"/>
        <v>352.85760715261847</v>
      </c>
      <c r="W72" s="245">
        <f t="shared" si="8"/>
        <v>427.37294949218631</v>
      </c>
      <c r="X72" s="245">
        <f t="shared" si="8"/>
        <v>503.35352674083782</v>
      </c>
    </row>
    <row r="73" spans="2:24" x14ac:dyDescent="0.2">
      <c r="C73" s="3" t="s">
        <v>52</v>
      </c>
      <c r="D73" s="243">
        <f t="shared" ref="D73:X73" si="9">+D43/1000</f>
        <v>6.0406811573600859E-2</v>
      </c>
      <c r="E73" s="244">
        <f t="shared" si="9"/>
        <v>-5.0113355859128204E-2</v>
      </c>
      <c r="F73" s="244">
        <f t="shared" si="9"/>
        <v>-0.19349259917340533</v>
      </c>
      <c r="G73" s="244">
        <f t="shared" si="9"/>
        <v>-0.36786149563987419</v>
      </c>
      <c r="H73" s="244">
        <f t="shared" si="9"/>
        <v>-0.53670598217734367</v>
      </c>
      <c r="I73" s="244">
        <f t="shared" si="9"/>
        <v>-0.6865212403645492</v>
      </c>
      <c r="J73" s="245">
        <f t="shared" si="9"/>
        <v>-0.75424413643663868</v>
      </c>
      <c r="K73" s="245">
        <f t="shared" si="9"/>
        <v>-0.82841246292427606</v>
      </c>
      <c r="L73" s="245">
        <f t="shared" si="9"/>
        <v>-0.85631055321630989</v>
      </c>
      <c r="M73" s="245">
        <f t="shared" si="9"/>
        <v>-0.83202265881487625</v>
      </c>
      <c r="N73" s="245">
        <f t="shared" si="9"/>
        <v>-0.75083090324947988</v>
      </c>
      <c r="O73" s="245">
        <f t="shared" si="9"/>
        <v>-0.63677027249853924</v>
      </c>
      <c r="P73" s="245">
        <f t="shared" si="9"/>
        <v>-0.49124744490417288</v>
      </c>
      <c r="Q73" s="245">
        <f t="shared" si="9"/>
        <v>-0.32510076293399104</v>
      </c>
      <c r="R73" s="245">
        <f t="shared" si="9"/>
        <v>-0.12971231219808396</v>
      </c>
      <c r="S73" s="245">
        <f t="shared" si="9"/>
        <v>6.9609604332345046E-2</v>
      </c>
      <c r="T73" s="245">
        <f t="shared" si="9"/>
        <v>0.28264498791100778</v>
      </c>
      <c r="U73" s="245">
        <f t="shared" si="9"/>
        <v>0.56106451696929793</v>
      </c>
      <c r="V73" s="245">
        <f t="shared" si="9"/>
        <v>0.80526678427608567</v>
      </c>
      <c r="W73" s="245">
        <f t="shared" si="9"/>
        <v>1.0506452672271298</v>
      </c>
      <c r="X73" s="245">
        <f t="shared" si="9"/>
        <v>1.299963537169937</v>
      </c>
    </row>
    <row r="74" spans="2:24" x14ac:dyDescent="0.2">
      <c r="C74" s="3" t="s">
        <v>53</v>
      </c>
      <c r="D74" s="243">
        <f t="shared" ref="D74:X74" si="10">+D44/1000</f>
        <v>0.58205951214139351</v>
      </c>
      <c r="E74" s="244">
        <f t="shared" si="10"/>
        <v>-0.8576497452399926</v>
      </c>
      <c r="F74" s="244">
        <f t="shared" si="10"/>
        <v>-2.683933597140014</v>
      </c>
      <c r="G74" s="244">
        <f t="shared" si="10"/>
        <v>-4.8315995888164327</v>
      </c>
      <c r="H74" s="244">
        <f t="shared" si="10"/>
        <v>-6.9024550190725424</v>
      </c>
      <c r="I74" s="244">
        <f t="shared" si="10"/>
        <v>-8.7052585613892877</v>
      </c>
      <c r="J74" s="245">
        <f t="shared" si="10"/>
        <v>-9.6531295184860646</v>
      </c>
      <c r="K74" s="245">
        <f t="shared" si="10"/>
        <v>-10.475864994945935</v>
      </c>
      <c r="L74" s="245">
        <f t="shared" si="10"/>
        <v>-10.734840289950633</v>
      </c>
      <c r="M74" s="245">
        <f t="shared" si="10"/>
        <v>-10.40830492787136</v>
      </c>
      <c r="N74" s="245">
        <f t="shared" si="10"/>
        <v>-9.4490430580015534</v>
      </c>
      <c r="O74" s="245">
        <f t="shared" si="10"/>
        <v>-8.1313650760095921</v>
      </c>
      <c r="P74" s="245">
        <f t="shared" si="10"/>
        <v>-6.4910294726714488</v>
      </c>
      <c r="Q74" s="245">
        <f t="shared" si="10"/>
        <v>-4.6361819363414547</v>
      </c>
      <c r="R74" s="245">
        <f t="shared" si="10"/>
        <v>-2.5113643156391916</v>
      </c>
      <c r="S74" s="245">
        <f t="shared" si="10"/>
        <v>-0.3318704076973954</v>
      </c>
      <c r="T74" s="245">
        <f t="shared" si="10"/>
        <v>1.9720476808172533</v>
      </c>
      <c r="U74" s="245">
        <f t="shared" si="10"/>
        <v>4.933952224122593</v>
      </c>
      <c r="V74" s="245">
        <f t="shared" si="10"/>
        <v>7.523597683085594</v>
      </c>
      <c r="W74" s="245">
        <f t="shared" si="10"/>
        <v>10.118355937468703</v>
      </c>
      <c r="X74" s="245">
        <f t="shared" si="10"/>
        <v>12.735763584381901</v>
      </c>
    </row>
    <row r="75" spans="2:24" x14ac:dyDescent="0.2">
      <c r="C75" s="3" t="s">
        <v>55</v>
      </c>
      <c r="D75" s="243">
        <f t="shared" ref="D75:X75" si="11">+D45/1000</f>
        <v>-121.16484069760889</v>
      </c>
      <c r="E75" s="244">
        <f t="shared" si="11"/>
        <v>-176.02063631233202</v>
      </c>
      <c r="F75" s="244">
        <f t="shared" si="11"/>
        <v>-250.62767049068026</v>
      </c>
      <c r="G75" s="244">
        <f t="shared" si="11"/>
        <v>-320.21158579283582</v>
      </c>
      <c r="H75" s="244">
        <f t="shared" si="11"/>
        <v>-387.70420244682208</v>
      </c>
      <c r="I75" s="244">
        <f t="shared" si="11"/>
        <v>-454.47439319851065</v>
      </c>
      <c r="J75" s="245">
        <f t="shared" si="11"/>
        <v>-551.20342244285155</v>
      </c>
      <c r="K75" s="245">
        <f t="shared" si="11"/>
        <v>-663.56606698721089</v>
      </c>
      <c r="L75" s="245">
        <f t="shared" si="11"/>
        <v>-779.81901935918256</v>
      </c>
      <c r="M75" s="245">
        <f t="shared" si="11"/>
        <v>-893.66081243643168</v>
      </c>
      <c r="N75" s="245">
        <f t="shared" si="11"/>
        <v>-998.06736704429989</v>
      </c>
      <c r="O75" s="245">
        <f t="shared" si="11"/>
        <v>-1106.6651858313269</v>
      </c>
      <c r="P75" s="245">
        <f t="shared" si="11"/>
        <v>-1206.4628722196258</v>
      </c>
      <c r="Q75" s="245">
        <f t="shared" si="11"/>
        <v>-1308.1062718376181</v>
      </c>
      <c r="R75" s="245">
        <f t="shared" si="11"/>
        <v>-1405.8739150061795</v>
      </c>
      <c r="S75" s="245">
        <f t="shared" si="11"/>
        <v>-1508.3495474455954</v>
      </c>
      <c r="T75" s="245">
        <f t="shared" si="11"/>
        <v>-1607.3910454305112</v>
      </c>
      <c r="U75" s="245">
        <f t="shared" si="11"/>
        <v>-1648.0366223057174</v>
      </c>
      <c r="V75" s="245">
        <f t="shared" si="11"/>
        <v>-1718.3017334879487</v>
      </c>
      <c r="W75" s="245">
        <f t="shared" si="11"/>
        <v>-1795.5010252528675</v>
      </c>
      <c r="X75" s="245">
        <f t="shared" si="11"/>
        <v>-1873.1914189078957</v>
      </c>
    </row>
    <row r="76" spans="2:24" x14ac:dyDescent="0.2">
      <c r="C76" s="3" t="s">
        <v>56</v>
      </c>
      <c r="D76" s="243">
        <f t="shared" ref="D76:X76" si="12">+D46/1000</f>
        <v>4.7327952188686599E-3</v>
      </c>
      <c r="E76" s="244">
        <f t="shared" si="12"/>
        <v>5.2155582344880717E-3</v>
      </c>
      <c r="F76" s="244">
        <f t="shared" si="12"/>
        <v>5.4288659251831173E-3</v>
      </c>
      <c r="G76" s="244">
        <f t="shared" si="12"/>
        <v>5.1232095419268264E-3</v>
      </c>
      <c r="H76" s="244">
        <f t="shared" si="12"/>
        <v>4.1294915102566849E-3</v>
      </c>
      <c r="I76" s="244">
        <f t="shared" si="12"/>
        <v>2.2118045889651513E-3</v>
      </c>
      <c r="J76" s="245">
        <f t="shared" si="12"/>
        <v>-8.3786771981658606E-4</v>
      </c>
      <c r="K76" s="245">
        <f t="shared" si="12"/>
        <v>-5.164699986885353E-3</v>
      </c>
      <c r="L76" s="245">
        <f t="shared" si="12"/>
        <v>-1.0851794375642839E-2</v>
      </c>
      <c r="M76" s="245">
        <f t="shared" si="12"/>
        <v>-1.7981202351103093E-2</v>
      </c>
      <c r="N76" s="245">
        <f t="shared" si="12"/>
        <v>-2.0977603318622185E-2</v>
      </c>
      <c r="O76" s="245">
        <f t="shared" si="12"/>
        <v>-2.4705290185615923E-2</v>
      </c>
      <c r="P76" s="245">
        <f t="shared" si="12"/>
        <v>-2.8724947011467064E-2</v>
      </c>
      <c r="Q76" s="245">
        <f t="shared" si="12"/>
        <v>-3.2417639119846624E-2</v>
      </c>
      <c r="R76" s="245">
        <f t="shared" si="12"/>
        <v>-3.5269236628821546E-2</v>
      </c>
      <c r="S76" s="245">
        <f t="shared" si="12"/>
        <v>-3.6854312607239079E-2</v>
      </c>
      <c r="T76" s="245">
        <f t="shared" si="12"/>
        <v>-3.6885583970672542E-2</v>
      </c>
      <c r="U76" s="245">
        <f t="shared" si="12"/>
        <v>-3.5206357264393771E-2</v>
      </c>
      <c r="V76" s="245">
        <f t="shared" si="12"/>
        <v>-3.1864703841255962E-2</v>
      </c>
      <c r="W76" s="245">
        <f t="shared" si="12"/>
        <v>-2.6893348578035783E-2</v>
      </c>
      <c r="X76" s="245">
        <f t="shared" si="12"/>
        <v>-2.0474500552829341E-2</v>
      </c>
    </row>
    <row r="77" spans="2:24" x14ac:dyDescent="0.2">
      <c r="C77" s="3" t="s">
        <v>57</v>
      </c>
      <c r="D77" s="243">
        <f t="shared" ref="D77:X77" si="13">+D47/1000</f>
        <v>-2.078517882724642</v>
      </c>
      <c r="E77" s="244">
        <f t="shared" si="13"/>
        <v>-2.8561938965602893</v>
      </c>
      <c r="F77" s="244">
        <f t="shared" si="13"/>
        <v>-3.782920134173386</v>
      </c>
      <c r="G77" s="244">
        <f t="shared" si="13"/>
        <v>-4.7969499972127378</v>
      </c>
      <c r="H77" s="244">
        <f t="shared" si="13"/>
        <v>-5.9098015442855827</v>
      </c>
      <c r="I77" s="244">
        <f t="shared" si="13"/>
        <v>-7.0596862751114822</v>
      </c>
      <c r="J77" s="245">
        <f t="shared" si="13"/>
        <v>-6.6386984146477479</v>
      </c>
      <c r="K77" s="245">
        <f t="shared" si="13"/>
        <v>-8.3071254421578189</v>
      </c>
      <c r="L77" s="245">
        <f t="shared" si="13"/>
        <v>-9.9434241669403569</v>
      </c>
      <c r="M77" s="245">
        <f t="shared" si="13"/>
        <v>-11.521675188978232</v>
      </c>
      <c r="N77" s="245">
        <f t="shared" si="13"/>
        <v>-12.761672269294067</v>
      </c>
      <c r="O77" s="245">
        <f t="shared" si="13"/>
        <v>-13.950480164301291</v>
      </c>
      <c r="P77" s="245">
        <f t="shared" si="13"/>
        <v>-15.00120396390435</v>
      </c>
      <c r="Q77" s="245">
        <f t="shared" si="13"/>
        <v>-15.978617519828374</v>
      </c>
      <c r="R77" s="245">
        <f t="shared" si="13"/>
        <v>-16.911402453486925</v>
      </c>
      <c r="S77" s="245">
        <f t="shared" si="13"/>
        <v>-17.795574659996753</v>
      </c>
      <c r="T77" s="245">
        <f t="shared" si="13"/>
        <v>-18.702648601349676</v>
      </c>
      <c r="U77" s="245">
        <f t="shared" si="13"/>
        <v>-19.423955488055334</v>
      </c>
      <c r="V77" s="245">
        <f t="shared" si="13"/>
        <v>-20.14539482869656</v>
      </c>
      <c r="W77" s="245">
        <f t="shared" si="13"/>
        <v>-20.795930151113541</v>
      </c>
      <c r="X77" s="245">
        <f t="shared" si="13"/>
        <v>-21.546082691647783</v>
      </c>
    </row>
    <row r="78" spans="2:24" x14ac:dyDescent="0.2">
      <c r="C78" s="3" t="s">
        <v>58</v>
      </c>
      <c r="D78" s="243">
        <f t="shared" ref="D78:X78" si="14">+D48/1000</f>
        <v>-11.581726380002918</v>
      </c>
      <c r="E78" s="244">
        <f t="shared" si="14"/>
        <v>-15.591664301727899</v>
      </c>
      <c r="F78" s="244">
        <f t="shared" si="14"/>
        <v>-20.544752921286271</v>
      </c>
      <c r="G78" s="244">
        <f t="shared" si="14"/>
        <v>-25.656729112486122</v>
      </c>
      <c r="H78" s="244">
        <f t="shared" si="14"/>
        <v>-31.09880331349396</v>
      </c>
      <c r="I78" s="244">
        <f t="shared" si="14"/>
        <v>-36.330223192543258</v>
      </c>
      <c r="J78" s="245">
        <f t="shared" si="14"/>
        <v>-51.888945444035343</v>
      </c>
      <c r="K78" s="245">
        <f t="shared" si="14"/>
        <v>-63.768581669899866</v>
      </c>
      <c r="L78" s="245">
        <f t="shared" si="14"/>
        <v>-75.911379078447581</v>
      </c>
      <c r="M78" s="245">
        <f t="shared" si="14"/>
        <v>-87.766533757194651</v>
      </c>
      <c r="N78" s="245">
        <f t="shared" si="14"/>
        <v>-98.550271519678176</v>
      </c>
      <c r="O78" s="245">
        <f t="shared" si="14"/>
        <v>-109.54674415273243</v>
      </c>
      <c r="P78" s="245">
        <f t="shared" si="14"/>
        <v>-120.34830355112814</v>
      </c>
      <c r="Q78" s="245">
        <f t="shared" si="14"/>
        <v>-131.40659248619875</v>
      </c>
      <c r="R78" s="245">
        <f t="shared" si="14"/>
        <v>-142.25867221637606</v>
      </c>
      <c r="S78" s="245">
        <f t="shared" si="14"/>
        <v>-153.05021279492556</v>
      </c>
      <c r="T78" s="245">
        <f t="shared" si="14"/>
        <v>-163.73322805286759</v>
      </c>
      <c r="U78" s="245">
        <f t="shared" si="14"/>
        <v>-173.41194616728603</v>
      </c>
      <c r="V78" s="245">
        <f t="shared" si="14"/>
        <v>-183.82918585651672</v>
      </c>
      <c r="W78" s="245">
        <f t="shared" si="14"/>
        <v>-193.81600765307249</v>
      </c>
      <c r="X78" s="245">
        <f t="shared" si="14"/>
        <v>-204.33108960102453</v>
      </c>
    </row>
    <row r="79" spans="2:24" x14ac:dyDescent="0.2">
      <c r="C79" s="3" t="s">
        <v>59</v>
      </c>
      <c r="D79" s="243">
        <f t="shared" ref="D79:X79" si="15">+D49/1000</f>
        <v>-15.766184174778406</v>
      </c>
      <c r="E79" s="244">
        <f t="shared" si="15"/>
        <v>-19.236412640631663</v>
      </c>
      <c r="F79" s="244">
        <f t="shared" si="15"/>
        <v>-24.760015032849275</v>
      </c>
      <c r="G79" s="244">
        <f t="shared" si="15"/>
        <v>-30.292652754686774</v>
      </c>
      <c r="H79" s="244">
        <f t="shared" si="15"/>
        <v>-36.314875717972406</v>
      </c>
      <c r="I79" s="244">
        <f t="shared" si="15"/>
        <v>-42.802300081713589</v>
      </c>
      <c r="J79" s="245">
        <f t="shared" si="15"/>
        <v>-45.154474810104354</v>
      </c>
      <c r="K79" s="245">
        <f t="shared" si="15"/>
        <v>-58.998068094059825</v>
      </c>
      <c r="L79" s="245">
        <f t="shared" si="15"/>
        <v>-73.830504776769317</v>
      </c>
      <c r="M79" s="245">
        <f t="shared" si="15"/>
        <v>-89.371002749194858</v>
      </c>
      <c r="N79" s="245">
        <f t="shared" si="15"/>
        <v>-105.16094821437216</v>
      </c>
      <c r="O79" s="245">
        <f t="shared" si="15"/>
        <v>-123.747492972326</v>
      </c>
      <c r="P79" s="245">
        <f t="shared" si="15"/>
        <v>-140.61576804359257</v>
      </c>
      <c r="Q79" s="245">
        <f t="shared" si="15"/>
        <v>-159.10606852184654</v>
      </c>
      <c r="R79" s="245">
        <f t="shared" si="15"/>
        <v>-178.96662165168439</v>
      </c>
      <c r="S79" s="245">
        <f t="shared" si="15"/>
        <v>-197.45000696155523</v>
      </c>
      <c r="T79" s="245">
        <f t="shared" si="15"/>
        <v>-215.21937484660279</v>
      </c>
      <c r="U79" s="245">
        <f t="shared" si="15"/>
        <v>-228.7978794380054</v>
      </c>
      <c r="V79" s="245">
        <f t="shared" si="15"/>
        <v>-245.90643667272991</v>
      </c>
      <c r="W79" s="245">
        <f t="shared" si="15"/>
        <v>-262.93126695661664</v>
      </c>
      <c r="X79" s="245">
        <f t="shared" si="15"/>
        <v>-279.97535214580319</v>
      </c>
    </row>
    <row r="80" spans="2:24" x14ac:dyDescent="0.2">
      <c r="C80" s="3" t="s">
        <v>60</v>
      </c>
      <c r="D80" s="243">
        <f t="shared" ref="D80:X80" si="16">+D50/1000</f>
        <v>0.26441730453381024</v>
      </c>
      <c r="E80" s="244">
        <f t="shared" si="16"/>
        <v>0.3035005927047314</v>
      </c>
      <c r="F80" s="244">
        <f t="shared" si="16"/>
        <v>0.339744088638472</v>
      </c>
      <c r="G80" s="244">
        <f t="shared" si="16"/>
        <v>0.3674675628887053</v>
      </c>
      <c r="H80" s="244">
        <f t="shared" si="16"/>
        <v>0.37955434428388252</v>
      </c>
      <c r="I80" s="244">
        <f t="shared" si="16"/>
        <v>0.37813187437552553</v>
      </c>
      <c r="J80" s="245">
        <f t="shared" si="16"/>
        <v>0.33680284223143825</v>
      </c>
      <c r="K80" s="245">
        <f t="shared" si="16"/>
        <v>0.25309643329435494</v>
      </c>
      <c r="L80" s="245">
        <f t="shared" si="16"/>
        <v>0.11323344927444123</v>
      </c>
      <c r="M80" s="245">
        <f t="shared" si="16"/>
        <v>-9.1884052611305375E-2</v>
      </c>
      <c r="N80" s="245">
        <f t="shared" si="16"/>
        <v>-0.12630847116738733</v>
      </c>
      <c r="O80" s="245">
        <f t="shared" si="16"/>
        <v>-0.22235861544965882</v>
      </c>
      <c r="P80" s="245">
        <f t="shared" si="16"/>
        <v>-0.36800039175470012</v>
      </c>
      <c r="Q80" s="245">
        <f t="shared" si="16"/>
        <v>-0.54933253461788989</v>
      </c>
      <c r="R80" s="245">
        <f t="shared" si="16"/>
        <v>-0.75330975034278524</v>
      </c>
      <c r="S80" s="245">
        <f t="shared" si="16"/>
        <v>-0.95417554832738827</v>
      </c>
      <c r="T80" s="245">
        <f t="shared" si="16"/>
        <v>-1.1279045512522863</v>
      </c>
      <c r="U80" s="245">
        <f t="shared" si="16"/>
        <v>-1.2454584743251762</v>
      </c>
      <c r="V80" s="245">
        <f t="shared" si="16"/>
        <v>-1.2664136306649016</v>
      </c>
      <c r="W80" s="245">
        <f t="shared" si="16"/>
        <v>-1.2025014373044252</v>
      </c>
      <c r="X80" s="245">
        <f t="shared" si="16"/>
        <v>-1.0548856134239613</v>
      </c>
    </row>
    <row r="81" spans="3:24" x14ac:dyDescent="0.2">
      <c r="C81" s="3" t="s">
        <v>61</v>
      </c>
      <c r="D81" s="243">
        <f t="shared" ref="D81:X81" si="17">+D51/1000</f>
        <v>-0.36458402806920642</v>
      </c>
      <c r="E81" s="244">
        <f t="shared" si="17"/>
        <v>-0.46485521541520575</v>
      </c>
      <c r="F81" s="244">
        <f t="shared" si="17"/>
        <v>-0.56465816367625665</v>
      </c>
      <c r="G81" s="244">
        <f t="shared" si="17"/>
        <v>-0.66429472281382185</v>
      </c>
      <c r="H81" s="244">
        <f t="shared" si="17"/>
        <v>-0.76296685638297645</v>
      </c>
      <c r="I81" s="244">
        <f t="shared" si="17"/>
        <v>-0.86003905634750122</v>
      </c>
      <c r="J81" s="245">
        <f t="shared" si="17"/>
        <v>-0.95550323020278305</v>
      </c>
      <c r="K81" s="245">
        <f t="shared" si="17"/>
        <v>-1.0493037544220716</v>
      </c>
      <c r="L81" s="245">
        <f t="shared" si="17"/>
        <v>-1.141948417824322</v>
      </c>
      <c r="M81" s="245">
        <f t="shared" si="17"/>
        <v>-1.2338515711444198</v>
      </c>
      <c r="N81" s="245">
        <f t="shared" si="17"/>
        <v>-1.3173202303526195</v>
      </c>
      <c r="O81" s="245">
        <f t="shared" si="17"/>
        <v>-1.4007937509073891</v>
      </c>
      <c r="P81" s="245">
        <f t="shared" si="17"/>
        <v>-1.4841684978307095</v>
      </c>
      <c r="Q81" s="245">
        <f t="shared" si="17"/>
        <v>-1.5673093603951129</v>
      </c>
      <c r="R81" s="245">
        <f t="shared" si="17"/>
        <v>-1.6501085740655617</v>
      </c>
      <c r="S81" s="245">
        <f t="shared" si="17"/>
        <v>-1.7323091892420561</v>
      </c>
      <c r="T81" s="245">
        <f t="shared" si="17"/>
        <v>-1.8139391188162262</v>
      </c>
      <c r="U81" s="245">
        <f t="shared" si="17"/>
        <v>-1.8950040849217258</v>
      </c>
      <c r="V81" s="245">
        <f t="shared" si="17"/>
        <v>-1.975798075436469</v>
      </c>
      <c r="W81" s="245">
        <f t="shared" si="17"/>
        <v>-2.0561835705287814</v>
      </c>
      <c r="X81" s="245">
        <f t="shared" si="17"/>
        <v>-2.1363250934061289</v>
      </c>
    </row>
    <row r="82" spans="3:24" x14ac:dyDescent="0.2">
      <c r="C82" s="3" t="s">
        <v>62</v>
      </c>
      <c r="D82" s="243">
        <f t="shared" ref="D82:X82" si="18">+D52/1000</f>
        <v>-2.064321243443934</v>
      </c>
      <c r="E82" s="244">
        <f t="shared" si="18"/>
        <v>-2.638799564160363</v>
      </c>
      <c r="F82" s="244">
        <f t="shared" si="18"/>
        <v>-3.2114529183396079</v>
      </c>
      <c r="G82" s="244">
        <f t="shared" si="18"/>
        <v>-3.816306799645623</v>
      </c>
      <c r="H82" s="244">
        <f t="shared" si="18"/>
        <v>-4.3231569262461855</v>
      </c>
      <c r="I82" s="244">
        <f t="shared" si="18"/>
        <v>-4.653666214777215</v>
      </c>
      <c r="J82" s="245">
        <f t="shared" si="18"/>
        <v>-2.4855793511451192</v>
      </c>
      <c r="K82" s="245">
        <f t="shared" si="18"/>
        <v>-3.7060485779223673</v>
      </c>
      <c r="L82" s="245">
        <f t="shared" si="18"/>
        <v>-4.9428847400771625</v>
      </c>
      <c r="M82" s="245">
        <f t="shared" si="18"/>
        <v>-6.2056963702012577</v>
      </c>
      <c r="N82" s="245">
        <f t="shared" si="18"/>
        <v>-7.5214904955882957</v>
      </c>
      <c r="O82" s="245">
        <f t="shared" si="18"/>
        <v>-8.7739874102336763</v>
      </c>
      <c r="P82" s="245">
        <f t="shared" si="18"/>
        <v>-9.9946981531548076</v>
      </c>
      <c r="Q82" s="245">
        <f t="shared" si="18"/>
        <v>-11.207158424204579</v>
      </c>
      <c r="R82" s="245">
        <f t="shared" si="18"/>
        <v>-12.417118072712691</v>
      </c>
      <c r="S82" s="245">
        <f t="shared" si="18"/>
        <v>-13.680135286412172</v>
      </c>
      <c r="T82" s="245">
        <f t="shared" si="18"/>
        <v>-14.835960487282966</v>
      </c>
      <c r="U82" s="245">
        <f t="shared" si="18"/>
        <v>-15.848883520130956</v>
      </c>
      <c r="V82" s="245">
        <f t="shared" si="18"/>
        <v>-16.850558995734421</v>
      </c>
      <c r="W82" s="245">
        <f t="shared" si="18"/>
        <v>-17.925832604469878</v>
      </c>
      <c r="X82" s="245">
        <f t="shared" si="18"/>
        <v>-18.834471982856297</v>
      </c>
    </row>
    <row r="83" spans="3:24" x14ac:dyDescent="0.2">
      <c r="C83" s="3" t="s">
        <v>63</v>
      </c>
      <c r="D83" s="243">
        <f t="shared" ref="D83:X83" si="19">+D53/1000</f>
        <v>-2.2922649989849013</v>
      </c>
      <c r="E83" s="244">
        <f t="shared" si="19"/>
        <v>-2.9511299708259178</v>
      </c>
      <c r="F83" s="244">
        <f t="shared" si="19"/>
        <v>-3.6433305160829623</v>
      </c>
      <c r="G83" s="244">
        <f t="shared" si="19"/>
        <v>-4.3708027400470746</v>
      </c>
      <c r="H83" s="244">
        <f t="shared" si="19"/>
        <v>-5.0798325536797346</v>
      </c>
      <c r="I83" s="244">
        <f t="shared" si="19"/>
        <v>-5.7443651468262544</v>
      </c>
      <c r="J83" s="245">
        <f t="shared" si="19"/>
        <v>-5.369866764212464</v>
      </c>
      <c r="K83" s="245">
        <f t="shared" si="19"/>
        <v>-6.4933668349339859</v>
      </c>
      <c r="L83" s="245">
        <f t="shared" si="19"/>
        <v>-7.6761213605729859</v>
      </c>
      <c r="M83" s="245">
        <f t="shared" si="19"/>
        <v>-8.9270587791432625</v>
      </c>
      <c r="N83" s="245">
        <f t="shared" si="19"/>
        <v>-10.192736127831653</v>
      </c>
      <c r="O83" s="245">
        <f t="shared" si="19"/>
        <v>-11.486563463021303</v>
      </c>
      <c r="P83" s="245">
        <f t="shared" si="19"/>
        <v>-12.811019888449518</v>
      </c>
      <c r="Q83" s="245">
        <f t="shared" si="19"/>
        <v>-14.162311320540292</v>
      </c>
      <c r="R83" s="245">
        <f t="shared" si="19"/>
        <v>-15.529664876973635</v>
      </c>
      <c r="S83" s="245">
        <f t="shared" si="19"/>
        <v>-16.928580849689052</v>
      </c>
      <c r="T83" s="245">
        <f t="shared" si="19"/>
        <v>-18.283183265066562</v>
      </c>
      <c r="U83" s="245">
        <f t="shared" si="19"/>
        <v>-19.574771412570989</v>
      </c>
      <c r="V83" s="245">
        <f t="shared" si="19"/>
        <v>-20.868641500410099</v>
      </c>
      <c r="W83" s="245">
        <f t="shared" si="19"/>
        <v>-22.206912197003927</v>
      </c>
      <c r="X83" s="245">
        <f t="shared" si="19"/>
        <v>-23.488628036408073</v>
      </c>
    </row>
    <row r="84" spans="3:24" x14ac:dyDescent="0.2">
      <c r="C84" s="3" t="s">
        <v>64</v>
      </c>
      <c r="D84" s="243">
        <f t="shared" ref="D84:X84" si="20">+D54/1000</f>
        <v>-2.1986922114292975</v>
      </c>
      <c r="E84" s="244">
        <f t="shared" si="20"/>
        <v>-2.8327211809711006</v>
      </c>
      <c r="F84" s="244">
        <f t="shared" si="20"/>
        <v>-3.5023325231680063</v>
      </c>
      <c r="G84" s="244">
        <f t="shared" si="20"/>
        <v>-4.2175017869483566</v>
      </c>
      <c r="H84" s="244">
        <f t="shared" si="20"/>
        <v>-4.9195785784418407</v>
      </c>
      <c r="I84" s="244">
        <f t="shared" si="20"/>
        <v>-5.5796605581996266</v>
      </c>
      <c r="J84" s="244">
        <f t="shared" si="20"/>
        <v>-5.1590855633929023</v>
      </c>
      <c r="K84" s="244">
        <f t="shared" si="20"/>
        <v>-6.2998698429373325</v>
      </c>
      <c r="L84" s="244">
        <f t="shared" si="20"/>
        <v>-7.5087336720302122</v>
      </c>
      <c r="M84" s="244">
        <f t="shared" si="20"/>
        <v>-8.795531226067105</v>
      </c>
      <c r="N84" s="244">
        <f t="shared" si="20"/>
        <v>-10.107203625300754</v>
      </c>
      <c r="O84" s="244">
        <f t="shared" si="20"/>
        <v>-11.454698336994479</v>
      </c>
      <c r="P84" s="244">
        <f t="shared" si="20"/>
        <v>-12.841395969099162</v>
      </c>
      <c r="Q84" s="244">
        <f t="shared" si="20"/>
        <v>-14.263905875328607</v>
      </c>
      <c r="R84" s="244">
        <f t="shared" si="20"/>
        <v>-15.711293795277074</v>
      </c>
      <c r="S84" s="244">
        <f t="shared" si="20"/>
        <v>-17.200566159519369</v>
      </c>
      <c r="T84" s="244">
        <f t="shared" si="20"/>
        <v>-18.649580527881277</v>
      </c>
      <c r="U84" s="244">
        <f t="shared" si="20"/>
        <v>-20.037231362019227</v>
      </c>
      <c r="V84" s="244">
        <f t="shared" si="20"/>
        <v>-21.433446633159708</v>
      </c>
      <c r="W84" s="244">
        <f t="shared" si="20"/>
        <v>-22.884165674913064</v>
      </c>
      <c r="X84" s="244">
        <f t="shared" si="20"/>
        <v>-24.277892187200457</v>
      </c>
    </row>
    <row r="85" spans="3:24" x14ac:dyDescent="0.2">
      <c r="C85" s="3" t="s">
        <v>65</v>
      </c>
      <c r="D85" s="243">
        <f t="shared" ref="D85:X85" si="21">+D55/1000</f>
        <v>-0.4117859413337428</v>
      </c>
      <c r="E85" s="244">
        <f t="shared" si="21"/>
        <v>-2.2885304686580201</v>
      </c>
      <c r="F85" s="244">
        <f t="shared" si="21"/>
        <v>-5.0536229370895311</v>
      </c>
      <c r="G85" s="244">
        <f t="shared" si="21"/>
        <v>-8.4906280637239693</v>
      </c>
      <c r="H85" s="244">
        <f t="shared" si="21"/>
        <v>-12.448028040001169</v>
      </c>
      <c r="I85" s="244">
        <f t="shared" si="21"/>
        <v>-16.401297621488744</v>
      </c>
      <c r="J85" s="245">
        <f t="shared" si="21"/>
        <v>-18.799603489094764</v>
      </c>
      <c r="K85" s="245">
        <f t="shared" si="21"/>
        <v>-22.218710586539643</v>
      </c>
      <c r="L85" s="245">
        <f t="shared" si="21"/>
        <v>-24.964854903140804</v>
      </c>
      <c r="M85" s="245">
        <f t="shared" si="21"/>
        <v>-25.45067213293817</v>
      </c>
      <c r="N85" s="245">
        <f t="shared" si="21"/>
        <v>-24.394618688704561</v>
      </c>
      <c r="O85" s="245">
        <f t="shared" si="21"/>
        <v>-22.74567196066538</v>
      </c>
      <c r="P85" s="245">
        <f t="shared" si="21"/>
        <v>-20.856707467326896</v>
      </c>
      <c r="Q85" s="245">
        <f t="shared" si="21"/>
        <v>-18.397308590534841</v>
      </c>
      <c r="R85" s="245">
        <f t="shared" si="21"/>
        <v>-15.295435481584747</v>
      </c>
      <c r="S85" s="245">
        <f t="shared" si="21"/>
        <v>-11.694315509561681</v>
      </c>
      <c r="T85" s="245">
        <f t="shared" si="21"/>
        <v>-7.5948920483975675</v>
      </c>
      <c r="U85" s="245">
        <f t="shared" si="21"/>
        <v>-2.4231860185430851</v>
      </c>
      <c r="V85" s="245">
        <f t="shared" si="21"/>
        <v>2.8568008923891468</v>
      </c>
      <c r="W85" s="245">
        <f t="shared" si="21"/>
        <v>8.4214966637623725</v>
      </c>
      <c r="X85" s="245">
        <f t="shared" si="21"/>
        <v>14.267455952477642</v>
      </c>
    </row>
    <row r="86" spans="3:24" x14ac:dyDescent="0.2">
      <c r="C86" s="3" t="s">
        <v>66</v>
      </c>
      <c r="D86" s="243">
        <f t="shared" ref="D86:X86" si="22">+D56/1000</f>
        <v>-0.80914156193818776</v>
      </c>
      <c r="E86" s="244">
        <f t="shared" si="22"/>
        <v>-1.1491662589234184</v>
      </c>
      <c r="F86" s="244">
        <f t="shared" si="22"/>
        <v>-1.5732673368510151</v>
      </c>
      <c r="G86" s="244">
        <f t="shared" si="22"/>
        <v>-2.0477100022218946</v>
      </c>
      <c r="H86" s="244">
        <f t="shared" si="22"/>
        <v>-2.5796738357728319</v>
      </c>
      <c r="I86" s="244">
        <f t="shared" si="22"/>
        <v>-3.1347701959230618</v>
      </c>
      <c r="J86" s="245">
        <f t="shared" si="22"/>
        <v>-2.7844398951802578</v>
      </c>
      <c r="K86" s="245">
        <f t="shared" si="22"/>
        <v>-3.6365045649157839</v>
      </c>
      <c r="L86" s="245">
        <f t="shared" si="22"/>
        <v>-4.4759794855831858</v>
      </c>
      <c r="M86" s="245">
        <f t="shared" si="22"/>
        <v>-5.2876324019284944</v>
      </c>
      <c r="N86" s="245">
        <f t="shared" si="22"/>
        <v>-5.9042254162890311</v>
      </c>
      <c r="O86" s="245">
        <f t="shared" si="22"/>
        <v>-6.4919295216534953</v>
      </c>
      <c r="P86" s="245">
        <f t="shared" si="22"/>
        <v>-6.9958618959973826</v>
      </c>
      <c r="Q86" s="245">
        <f t="shared" si="22"/>
        <v>-7.4541172470867751</v>
      </c>
      <c r="R86" s="245">
        <f t="shared" si="22"/>
        <v>-7.8825066189465725</v>
      </c>
      <c r="S86" s="245">
        <f t="shared" si="22"/>
        <v>-8.2739600834044253</v>
      </c>
      <c r="T86" s="245">
        <f t="shared" si="22"/>
        <v>-8.6758555144506975</v>
      </c>
      <c r="U86" s="245">
        <f t="shared" si="22"/>
        <v>-8.9574372421312436</v>
      </c>
      <c r="V86" s="245">
        <f t="shared" si="22"/>
        <v>-9.2399979318244441</v>
      </c>
      <c r="W86" s="245">
        <f t="shared" si="22"/>
        <v>-9.4744151028259367</v>
      </c>
      <c r="X86" s="245">
        <f t="shared" si="22"/>
        <v>-9.7662230712461753</v>
      </c>
    </row>
    <row r="87" spans="3:24" x14ac:dyDescent="0.2">
      <c r="C87" s="3" t="s">
        <v>67</v>
      </c>
      <c r="D87" s="243">
        <f t="shared" ref="D87:X87" si="23">+D57/1000</f>
        <v>-3.7278774874503142E-3</v>
      </c>
      <c r="E87" s="244">
        <f t="shared" si="23"/>
        <v>0.13463628430929384</v>
      </c>
      <c r="F87" s="244">
        <f t="shared" si="23"/>
        <v>0.2800242172484359</v>
      </c>
      <c r="G87" s="244">
        <f t="shared" si="23"/>
        <v>0.43260246722495505</v>
      </c>
      <c r="H87" s="244">
        <f t="shared" si="23"/>
        <v>0.62517074757626689</v>
      </c>
      <c r="I87" s="244">
        <f t="shared" si="23"/>
        <v>0.81926075866330939</v>
      </c>
      <c r="J87" s="245">
        <f t="shared" si="23"/>
        <v>1.4222808926903234</v>
      </c>
      <c r="K87" s="245">
        <f t="shared" si="23"/>
        <v>1.2430195698175084</v>
      </c>
      <c r="L87" s="245">
        <f t="shared" si="23"/>
        <v>1.0317688250949724</v>
      </c>
      <c r="M87" s="245">
        <f t="shared" si="23"/>
        <v>0.75114569229133488</v>
      </c>
      <c r="N87" s="245">
        <f t="shared" si="23"/>
        <v>0.53379600139999817</v>
      </c>
      <c r="O87" s="245">
        <f t="shared" si="23"/>
        <v>0.26856425881444013</v>
      </c>
      <c r="P87" s="245">
        <f t="shared" si="23"/>
        <v>4.5763882208018913E-2</v>
      </c>
      <c r="Q87" s="245">
        <f t="shared" si="23"/>
        <v>-0.20672752558220236</v>
      </c>
      <c r="R87" s="245">
        <f t="shared" si="23"/>
        <v>-0.40710722939387778</v>
      </c>
      <c r="S87" s="245">
        <f t="shared" si="23"/>
        <v>-0.61629580590261324</v>
      </c>
      <c r="T87" s="245">
        <f t="shared" si="23"/>
        <v>-0.7534537367210723</v>
      </c>
      <c r="U87" s="245">
        <f t="shared" si="23"/>
        <v>-0.8688231771873397</v>
      </c>
      <c r="V87" s="245">
        <f t="shared" si="23"/>
        <v>-0.89762718559450883</v>
      </c>
      <c r="W87" s="245">
        <f t="shared" si="23"/>
        <v>-0.94810692665765239</v>
      </c>
      <c r="X87" s="245">
        <f t="shared" si="23"/>
        <v>-0.93913210703032379</v>
      </c>
    </row>
    <row r="88" spans="3:24" x14ac:dyDescent="0.2">
      <c r="C88" s="3" t="s">
        <v>68</v>
      </c>
      <c r="D88" s="243">
        <f t="shared" ref="D88:X88" si="24">+D58/1000</f>
        <v>0.16401600297880942</v>
      </c>
      <c r="E88" s="244">
        <f t="shared" si="24"/>
        <v>0.18606239639244448</v>
      </c>
      <c r="F88" s="244">
        <f t="shared" si="24"/>
        <v>0.20279127650019654</v>
      </c>
      <c r="G88" s="244">
        <f t="shared" si="24"/>
        <v>0.20836878920505114</v>
      </c>
      <c r="H88" s="244">
        <f t="shared" si="24"/>
        <v>0.19305495089717442</v>
      </c>
      <c r="I88" s="244">
        <f t="shared" si="24"/>
        <v>0.14016427278467744</v>
      </c>
      <c r="J88" s="245">
        <f t="shared" si="24"/>
        <v>2.8119831902775332E-2</v>
      </c>
      <c r="K88" s="245">
        <f t="shared" si="24"/>
        <v>-0.16778963109350298</v>
      </c>
      <c r="L88" s="245">
        <f t="shared" si="24"/>
        <v>-0.46457344975897286</v>
      </c>
      <c r="M88" s="245">
        <f t="shared" si="24"/>
        <v>-0.86629968711372929</v>
      </c>
      <c r="N88" s="245">
        <f t="shared" si="24"/>
        <v>-1.1361463787461543</v>
      </c>
      <c r="O88" s="245">
        <f t="shared" si="24"/>
        <v>-1.4496705561620182</v>
      </c>
      <c r="P88" s="245">
        <f t="shared" si="24"/>
        <v>-1.7629772858575889</v>
      </c>
      <c r="Q88" s="245">
        <f t="shared" si="24"/>
        <v>-2.0347287003127712</v>
      </c>
      <c r="R88" s="245">
        <f t="shared" si="24"/>
        <v>-2.2296714702481695</v>
      </c>
      <c r="S88" s="245">
        <f t="shared" si="24"/>
        <v>-2.3297018101662399</v>
      </c>
      <c r="T88" s="245">
        <f t="shared" si="24"/>
        <v>-2.3297447050809277</v>
      </c>
      <c r="U88" s="245">
        <f t="shared" si="24"/>
        <v>-2.2270871697421244</v>
      </c>
      <c r="V88" s="245">
        <f t="shared" si="24"/>
        <v>-2.0373861722758448</v>
      </c>
      <c r="W88" s="245">
        <f t="shared" si="24"/>
        <v>-1.772700222425643</v>
      </c>
      <c r="X88" s="245">
        <f t="shared" si="24"/>
        <v>-1.4452166995052684</v>
      </c>
    </row>
    <row r="89" spans="3:24" x14ac:dyDescent="0.2">
      <c r="C89" s="3" t="s">
        <v>69</v>
      </c>
      <c r="D89" s="243">
        <f t="shared" ref="D89:X89" si="25">+D59/1000</f>
        <v>-1.3874572318352294</v>
      </c>
      <c r="E89" s="244">
        <f t="shared" si="25"/>
        <v>-1.5978974238308437</v>
      </c>
      <c r="F89" s="244">
        <f t="shared" si="25"/>
        <v>-1.9990380805499444</v>
      </c>
      <c r="G89" s="244">
        <f t="shared" si="25"/>
        <v>-2.2733691169500525</v>
      </c>
      <c r="H89" s="244">
        <f t="shared" si="25"/>
        <v>-2.5651405247197254</v>
      </c>
      <c r="I89" s="244">
        <f t="shared" si="25"/>
        <v>-2.8170796560808085</v>
      </c>
      <c r="J89" s="245">
        <f t="shared" si="25"/>
        <v>-2.2536596036831322</v>
      </c>
      <c r="K89" s="245">
        <f t="shared" si="25"/>
        <v>-3.4664667574893393</v>
      </c>
      <c r="L89" s="245">
        <f t="shared" si="25"/>
        <v>-4.7399051320784782</v>
      </c>
      <c r="M89" s="245">
        <f t="shared" si="25"/>
        <v>-5.9496277702670488</v>
      </c>
      <c r="N89" s="245">
        <f t="shared" si="25"/>
        <v>-7.2928334440946925</v>
      </c>
      <c r="O89" s="245">
        <f t="shared" si="25"/>
        <v>-9.0486442763170931</v>
      </c>
      <c r="P89" s="245">
        <f t="shared" si="25"/>
        <v>-10.364290156564268</v>
      </c>
      <c r="Q89" s="245">
        <f t="shared" si="25"/>
        <v>-11.836851886232326</v>
      </c>
      <c r="R89" s="245">
        <f t="shared" si="25"/>
        <v>-13.578487842188682</v>
      </c>
      <c r="S89" s="245">
        <f t="shared" si="25"/>
        <v>-15.131428775113251</v>
      </c>
      <c r="T89" s="245">
        <f t="shared" si="25"/>
        <v>-16.609783867192046</v>
      </c>
      <c r="U89" s="245">
        <f t="shared" si="25"/>
        <v>-17.106831419392954</v>
      </c>
      <c r="V89" s="245">
        <f t="shared" si="25"/>
        <v>-18.249216044774279</v>
      </c>
      <c r="W89" s="245">
        <f t="shared" si="25"/>
        <v>-19.236360061802667</v>
      </c>
      <c r="X89" s="245">
        <f t="shared" si="25"/>
        <v>-20.25119853976555</v>
      </c>
    </row>
    <row r="90" spans="3:24" x14ac:dyDescent="0.2">
      <c r="C90" s="3" t="s">
        <v>70</v>
      </c>
      <c r="D90" s="243">
        <f t="shared" ref="D90:X90" si="26">+D60/1000</f>
        <v>1.4074385059348424</v>
      </c>
      <c r="E90" s="244">
        <f t="shared" si="26"/>
        <v>2.3073372742768843</v>
      </c>
      <c r="F90" s="244">
        <f t="shared" si="26"/>
        <v>3.0393677742528378</v>
      </c>
      <c r="G90" s="244">
        <f t="shared" si="26"/>
        <v>4.2289404564588624</v>
      </c>
      <c r="H90" s="244">
        <f t="shared" si="26"/>
        <v>5.5071597233262732</v>
      </c>
      <c r="I90" s="244">
        <f t="shared" si="26"/>
        <v>7.0568296772932229</v>
      </c>
      <c r="J90" s="245">
        <f t="shared" si="26"/>
        <v>10.905462497431378</v>
      </c>
      <c r="K90" s="245">
        <f t="shared" si="26"/>
        <v>10.945630037105962</v>
      </c>
      <c r="L90" s="245">
        <f t="shared" si="26"/>
        <v>11.088659169918508</v>
      </c>
      <c r="M90" s="245">
        <f t="shared" si="26"/>
        <v>11.669579144917225</v>
      </c>
      <c r="N90" s="245">
        <f t="shared" si="26"/>
        <v>11.870667160406477</v>
      </c>
      <c r="O90" s="245">
        <f t="shared" si="26"/>
        <v>11.363461120150109</v>
      </c>
      <c r="P90" s="245">
        <f t="shared" si="26"/>
        <v>12.100798427727364</v>
      </c>
      <c r="Q90" s="245">
        <f t="shared" si="26"/>
        <v>12.731816278492101</v>
      </c>
      <c r="R90" s="245">
        <f t="shared" si="26"/>
        <v>12.871834378757164</v>
      </c>
      <c r="S90" s="245">
        <f t="shared" si="26"/>
        <v>13.556568421320232</v>
      </c>
      <c r="T90" s="245">
        <f t="shared" si="26"/>
        <v>14.463159859985229</v>
      </c>
      <c r="U90" s="245">
        <f t="shared" si="26"/>
        <v>17.809296136687337</v>
      </c>
      <c r="V90" s="245">
        <f t="shared" si="26"/>
        <v>19.669683929357852</v>
      </c>
      <c r="W90" s="245">
        <f t="shared" si="26"/>
        <v>21.946496696621821</v>
      </c>
      <c r="X90" s="245">
        <f t="shared" si="26"/>
        <v>24.142630400855154</v>
      </c>
    </row>
    <row r="91" spans="3:24" x14ac:dyDescent="0.2">
      <c r="C91" s="3" t="s">
        <v>71</v>
      </c>
      <c r="D91" s="243">
        <f t="shared" ref="D91:X91" si="27">+D61/1000</f>
        <v>3.2787584477644034E-3</v>
      </c>
      <c r="E91" s="244">
        <f t="shared" si="27"/>
        <v>3.5883746720951422E-3</v>
      </c>
      <c r="F91" s="244">
        <f t="shared" si="27"/>
        <v>3.7151045216071454E-3</v>
      </c>
      <c r="G91" s="244">
        <f t="shared" si="27"/>
        <v>3.5380584646964052E-3</v>
      </c>
      <c r="H91" s="244">
        <f t="shared" si="27"/>
        <v>2.9808526965452984E-3</v>
      </c>
      <c r="I91" s="244">
        <f t="shared" si="27"/>
        <v>1.9587699828152835E-3</v>
      </c>
      <c r="J91" s="245">
        <f t="shared" si="27"/>
        <v>4.2839947366405794E-4</v>
      </c>
      <c r="K91" s="245">
        <f t="shared" si="27"/>
        <v>-1.6293590204907104E-3</v>
      </c>
      <c r="L91" s="245">
        <f t="shared" si="27"/>
        <v>-4.1358555109104597E-3</v>
      </c>
      <c r="M91" s="245">
        <f t="shared" si="27"/>
        <v>-7.0725524977767688E-3</v>
      </c>
      <c r="N91" s="245">
        <f t="shared" si="27"/>
        <v>-7.2280850050576648E-3</v>
      </c>
      <c r="O91" s="245">
        <f t="shared" si="27"/>
        <v>-7.5070034373773071E-3</v>
      </c>
      <c r="P91" s="245">
        <f t="shared" si="27"/>
        <v>-7.7291586753140112E-3</v>
      </c>
      <c r="Q91" s="245">
        <f t="shared" si="27"/>
        <v>-7.6744490729488465E-3</v>
      </c>
      <c r="R91" s="245">
        <f t="shared" si="27"/>
        <v>-7.1730841812013748E-3</v>
      </c>
      <c r="S91" s="245">
        <f t="shared" si="27"/>
        <v>-6.0953467600163552E-3</v>
      </c>
      <c r="T91" s="245">
        <f t="shared" si="27"/>
        <v>-4.3970521181197451E-3</v>
      </c>
      <c r="U91" s="245">
        <f t="shared" si="27"/>
        <v>-2.0418251158571365E-3</v>
      </c>
      <c r="V91" s="245">
        <f t="shared" si="27"/>
        <v>8.824424814511076E-4</v>
      </c>
      <c r="W91" s="245">
        <f t="shared" si="27"/>
        <v>4.3317423477412832E-3</v>
      </c>
      <c r="X91" s="245">
        <f t="shared" si="27"/>
        <v>8.2105190767897511E-3</v>
      </c>
    </row>
    <row r="92" spans="3:24" ht="13.5" thickBot="1" x14ac:dyDescent="0.25">
      <c r="C92" s="76" t="s">
        <v>72</v>
      </c>
      <c r="D92" s="246"/>
      <c r="E92" s="247"/>
      <c r="F92" s="247"/>
      <c r="G92" s="247"/>
      <c r="H92" s="247"/>
      <c r="I92" s="247"/>
      <c r="J92" s="248"/>
      <c r="K92" s="248"/>
      <c r="L92" s="248"/>
      <c r="M92" s="248"/>
      <c r="N92" s="248"/>
      <c r="O92" s="248"/>
      <c r="P92" s="248"/>
      <c r="Q92" s="248"/>
      <c r="R92" s="248"/>
      <c r="S92" s="248"/>
      <c r="T92" s="248"/>
      <c r="U92" s="248"/>
      <c r="V92" s="248"/>
      <c r="W92" s="248"/>
      <c r="X92" s="248"/>
    </row>
    <row r="93" spans="3:24" ht="13.5" thickBot="1" x14ac:dyDescent="0.25">
      <c r="C93" s="21" t="s">
        <v>73</v>
      </c>
      <c r="D93" s="246">
        <f t="shared" ref="D93:X93" si="28">+D63/1000</f>
        <v>-138.94520224940737</v>
      </c>
      <c r="E93" s="247">
        <f t="shared" si="28"/>
        <v>-241.76104511759002</v>
      </c>
      <c r="F93" s="247">
        <f t="shared" si="28"/>
        <v>-377.64506321161292</v>
      </c>
      <c r="G93" s="247">
        <f t="shared" si="28"/>
        <v>-517.43003210864481</v>
      </c>
      <c r="H93" s="247">
        <f t="shared" si="28"/>
        <v>-653.82683719955037</v>
      </c>
      <c r="I93" s="247">
        <f t="shared" si="28"/>
        <v>-783.86357799337054</v>
      </c>
      <c r="J93" s="248">
        <f t="shared" si="28"/>
        <v>-894.74802672178976</v>
      </c>
      <c r="K93" s="248">
        <f t="shared" si="28"/>
        <v>-1069.3421817158564</v>
      </c>
      <c r="L93" s="248">
        <f t="shared" si="28"/>
        <v>-1236.358133291978</v>
      </c>
      <c r="M93" s="248">
        <f t="shared" si="28"/>
        <v>-1380.5615154359191</v>
      </c>
      <c r="N93" s="248">
        <f t="shared" si="28"/>
        <v>-1492.9966489311737</v>
      </c>
      <c r="O93" s="248">
        <f t="shared" si="28"/>
        <v>-1604.7028383438721</v>
      </c>
      <c r="P93" s="248">
        <f t="shared" si="28"/>
        <v>-1693.3814284154612</v>
      </c>
      <c r="Q93" s="248">
        <f t="shared" si="28"/>
        <v>-1777.9576505193202</v>
      </c>
      <c r="R93" s="248">
        <f t="shared" si="28"/>
        <v>-1850.9701481838738</v>
      </c>
      <c r="S93" s="248">
        <f t="shared" si="28"/>
        <v>-1924.8408865117444</v>
      </c>
      <c r="T93" s="248">
        <f t="shared" si="28"/>
        <v>-1990.4690524134212</v>
      </c>
      <c r="U93" s="248">
        <f t="shared" si="28"/>
        <v>-1906.7483195991838</v>
      </c>
      <c r="V93" s="248">
        <f t="shared" si="28"/>
        <v>-1925.1885177365602</v>
      </c>
      <c r="W93" s="248">
        <f t="shared" si="28"/>
        <v>-1945.5852213019118</v>
      </c>
      <c r="X93" s="248">
        <f t="shared" si="28"/>
        <v>-1968.1541792793555</v>
      </c>
    </row>
  </sheetData>
  <hyperlinks>
    <hyperlink ref="A1" location="Indice!A1" display="Índice" xr:uid="{00000000-0004-0000-0A00-000000000000}"/>
  </hyperlinks>
  <pageMargins left="0.7" right="0.7" top="0.75" bottom="0.75" header="0.3" footer="0.3"/>
  <pageSetup orientation="portrait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X90"/>
  <sheetViews>
    <sheetView showGridLines="0" topLeftCell="B57" zoomScale="85" zoomScaleNormal="85" workbookViewId="0">
      <selection activeCell="F75" sqref="F75:X75"/>
    </sheetView>
  </sheetViews>
  <sheetFormatPr baseColWidth="10" defaultColWidth="11.42578125" defaultRowHeight="15" x14ac:dyDescent="0.25"/>
  <cols>
    <col min="3" max="3" width="16.28515625" bestFit="1" customWidth="1"/>
    <col min="4" max="4" width="14.85546875" customWidth="1"/>
    <col min="6" max="17" width="13.140625" bestFit="1" customWidth="1"/>
    <col min="18" max="24" width="14.140625" bestFit="1" customWidth="1"/>
  </cols>
  <sheetData>
    <row r="1" spans="1:24" ht="15.75" thickBot="1" x14ac:dyDescent="0.3">
      <c r="A1" s="67" t="s">
        <v>34</v>
      </c>
    </row>
    <row r="3" spans="1:24" x14ac:dyDescent="0.25">
      <c r="B3" s="12" t="s">
        <v>139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</row>
    <row r="4" spans="1:24" ht="15.75" thickBot="1" x14ac:dyDescent="0.3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</row>
    <row r="5" spans="1:24" ht="15.75" thickBot="1" x14ac:dyDescent="0.3">
      <c r="B5" s="4" t="s">
        <v>37</v>
      </c>
      <c r="C5" s="5" t="s">
        <v>38</v>
      </c>
      <c r="D5" s="6">
        <v>2024</v>
      </c>
      <c r="E5" s="2">
        <f t="shared" ref="E5:X5" si="0">+D5+1</f>
        <v>2025</v>
      </c>
      <c r="F5" s="2">
        <f t="shared" si="0"/>
        <v>2026</v>
      </c>
      <c r="G5" s="2">
        <f t="shared" si="0"/>
        <v>2027</v>
      </c>
      <c r="H5" s="2">
        <f t="shared" si="0"/>
        <v>2028</v>
      </c>
      <c r="I5" s="2">
        <f t="shared" si="0"/>
        <v>2029</v>
      </c>
      <c r="J5" s="2">
        <f t="shared" si="0"/>
        <v>2030</v>
      </c>
      <c r="K5" s="2">
        <f t="shared" si="0"/>
        <v>2031</v>
      </c>
      <c r="L5" s="2">
        <f t="shared" si="0"/>
        <v>2032</v>
      </c>
      <c r="M5" s="2">
        <f t="shared" si="0"/>
        <v>2033</v>
      </c>
      <c r="N5" s="2">
        <f t="shared" si="0"/>
        <v>2034</v>
      </c>
      <c r="O5" s="2">
        <f t="shared" si="0"/>
        <v>2035</v>
      </c>
      <c r="P5" s="2">
        <f t="shared" si="0"/>
        <v>2036</v>
      </c>
      <c r="Q5" s="2">
        <f t="shared" si="0"/>
        <v>2037</v>
      </c>
      <c r="R5" s="2">
        <f t="shared" si="0"/>
        <v>2038</v>
      </c>
      <c r="S5" s="2">
        <f t="shared" si="0"/>
        <v>2039</v>
      </c>
      <c r="T5" s="2">
        <f t="shared" si="0"/>
        <v>2040</v>
      </c>
      <c r="U5" s="2">
        <f t="shared" si="0"/>
        <v>2041</v>
      </c>
      <c r="V5" s="2">
        <f t="shared" si="0"/>
        <v>2042</v>
      </c>
      <c r="W5" s="2">
        <f t="shared" si="0"/>
        <v>2043</v>
      </c>
      <c r="X5" s="2">
        <f t="shared" si="0"/>
        <v>2044</v>
      </c>
    </row>
    <row r="6" spans="1:24" x14ac:dyDescent="0.25">
      <c r="B6" s="92">
        <v>6</v>
      </c>
      <c r="C6" s="176" t="s">
        <v>46</v>
      </c>
      <c r="D6" s="250">
        <f>+'1.2a Proyección Empresas '!D284</f>
        <v>0</v>
      </c>
      <c r="E6" s="250">
        <f>+'1.2a Proyección Empresas '!E284</f>
        <v>0</v>
      </c>
      <c r="F6" s="250">
        <f>+E6*(1+'2.1 Previsión BAU'!F40)</f>
        <v>0</v>
      </c>
      <c r="G6" s="14">
        <f>+F6*(1+'2.1 Previsión BAU'!G40)</f>
        <v>0</v>
      </c>
      <c r="H6" s="14">
        <f>+G6*(1+'2.1 Previsión BAU'!H40)</f>
        <v>0</v>
      </c>
      <c r="I6" s="14">
        <f>+H6*(1+'2.1 Previsión BAU'!I40)</f>
        <v>0</v>
      </c>
      <c r="J6" s="14">
        <f>+I6*(1+'2.1 Previsión BAU'!J40)</f>
        <v>0</v>
      </c>
      <c r="K6" s="14">
        <f>+J6*(1+'2.1 Previsión BAU'!K40)</f>
        <v>0</v>
      </c>
      <c r="L6" s="14">
        <f>+K6*(1+'2.1 Previsión BAU'!L40)</f>
        <v>0</v>
      </c>
      <c r="M6" s="14">
        <f>+L6*(1+'2.1 Previsión BAU'!M40)</f>
        <v>0</v>
      </c>
      <c r="N6" s="14">
        <f>+M6*(1+'2.1 Previsión BAU'!N40)</f>
        <v>0</v>
      </c>
      <c r="O6" s="14">
        <f>+N6*(1+'2.1 Previsión BAU'!O40)</f>
        <v>0</v>
      </c>
      <c r="P6" s="14">
        <f>+O6*(1+'2.1 Previsión BAU'!P40)</f>
        <v>0</v>
      </c>
      <c r="Q6" s="14">
        <f>+P6*(1+'2.1 Previsión BAU'!Q40)</f>
        <v>0</v>
      </c>
      <c r="R6" s="14">
        <f>+Q6*(1+'2.1 Previsión BAU'!R40)</f>
        <v>0</v>
      </c>
      <c r="S6" s="14">
        <f>+R6*(1+'2.1 Previsión BAU'!S40)</f>
        <v>0</v>
      </c>
      <c r="T6" s="14">
        <f>+S6*(1+'2.1 Previsión BAU'!T40)</f>
        <v>0</v>
      </c>
      <c r="U6" s="14">
        <f>+T6*(1+'2.1 Previsión BAU'!U40)</f>
        <v>0</v>
      </c>
      <c r="V6" s="14">
        <f>+U6*(1+'2.1 Previsión BAU'!V40)</f>
        <v>0</v>
      </c>
      <c r="W6" s="14">
        <f>+V6*(1+'2.1 Previsión BAU'!W40)</f>
        <v>0</v>
      </c>
      <c r="X6" s="14">
        <f>+W6*(1+'2.1 Previsión BAU'!X40)</f>
        <v>0</v>
      </c>
    </row>
    <row r="7" spans="1:24" x14ac:dyDescent="0.25">
      <c r="B7" s="92">
        <v>8</v>
      </c>
      <c r="C7" s="3" t="s">
        <v>48</v>
      </c>
      <c r="D7" s="250">
        <f>+'1.2a Proyección Empresas '!D285</f>
        <v>0</v>
      </c>
      <c r="E7" s="251">
        <f>+'1.2a Proyección Empresas '!E285</f>
        <v>0</v>
      </c>
      <c r="F7" s="251">
        <f>+E7*(1+'2.1 Previsión BAU'!F41)</f>
        <v>0</v>
      </c>
      <c r="G7" s="14">
        <f>+F7*(1+'2.1 Previsión BAU'!G41)</f>
        <v>0</v>
      </c>
      <c r="H7" s="14">
        <f>+G7*(1+'2.1 Previsión BAU'!H41)</f>
        <v>0</v>
      </c>
      <c r="I7" s="14">
        <f>+H7*(1+'2.1 Previsión BAU'!I41)</f>
        <v>0</v>
      </c>
      <c r="J7" s="14">
        <f>+I7*(1+'2.1 Previsión BAU'!J41)</f>
        <v>0</v>
      </c>
      <c r="K7" s="14">
        <f>+J7*(1+'2.1 Previsión BAU'!K41)</f>
        <v>0</v>
      </c>
      <c r="L7" s="14">
        <f>+K7*(1+'2.1 Previsión BAU'!L41)</f>
        <v>0</v>
      </c>
      <c r="M7" s="14">
        <f>+L7*(1+'2.1 Previsión BAU'!M41)</f>
        <v>0</v>
      </c>
      <c r="N7" s="14">
        <f>+M7*(1+'2.1 Previsión BAU'!N41)</f>
        <v>0</v>
      </c>
      <c r="O7" s="14">
        <f>+N7*(1+'2.1 Previsión BAU'!O41)</f>
        <v>0</v>
      </c>
      <c r="P7" s="14">
        <f>+O7*(1+'2.1 Previsión BAU'!P41)</f>
        <v>0</v>
      </c>
      <c r="Q7" s="14">
        <f>+P7*(1+'2.1 Previsión BAU'!Q41)</f>
        <v>0</v>
      </c>
      <c r="R7" s="14">
        <f>+Q7*(1+'2.1 Previsión BAU'!R41)</f>
        <v>0</v>
      </c>
      <c r="S7" s="14">
        <f>+R7*(1+'2.1 Previsión BAU'!S41)</f>
        <v>0</v>
      </c>
      <c r="T7" s="14">
        <f>+S7*(1+'2.1 Previsión BAU'!T41)</f>
        <v>0</v>
      </c>
      <c r="U7" s="14">
        <f>+T7*(1+'2.1 Previsión BAU'!U41)</f>
        <v>0</v>
      </c>
      <c r="V7" s="14">
        <f>+U7*(1+'2.1 Previsión BAU'!V41)</f>
        <v>0</v>
      </c>
      <c r="W7" s="14">
        <f>+V7*(1+'2.1 Previsión BAU'!W41)</f>
        <v>0</v>
      </c>
      <c r="X7" s="14">
        <f>+W7*(1+'2.1 Previsión BAU'!X41)</f>
        <v>0</v>
      </c>
    </row>
    <row r="8" spans="1:24" x14ac:dyDescent="0.25">
      <c r="B8" s="92">
        <v>9</v>
      </c>
      <c r="C8" s="13" t="s">
        <v>49</v>
      </c>
      <c r="D8" s="250">
        <f>+'1.2a Proyección Empresas '!D286</f>
        <v>0</v>
      </c>
      <c r="E8" s="251">
        <f>+'1.2a Proyección Empresas '!E286</f>
        <v>0</v>
      </c>
      <c r="F8" s="251">
        <f>+E8*(1+'2.1 Previsión BAU'!F42)</f>
        <v>0</v>
      </c>
      <c r="G8" s="14">
        <f>+F8*(1+'2.1 Previsión BAU'!G42)</f>
        <v>0</v>
      </c>
      <c r="H8" s="14">
        <f>+G8*(1+'2.1 Previsión BAU'!H42)</f>
        <v>0</v>
      </c>
      <c r="I8" s="14">
        <f>+H8*(1+'2.1 Previsión BAU'!I42)</f>
        <v>0</v>
      </c>
      <c r="J8" s="14">
        <f>+I8*(1+'2.1 Previsión BAU'!J42)</f>
        <v>0</v>
      </c>
      <c r="K8" s="14">
        <f>+J8*(1+'2.1 Previsión BAU'!K42)</f>
        <v>0</v>
      </c>
      <c r="L8" s="14">
        <f>+K8*(1+'2.1 Previsión BAU'!L42)</f>
        <v>0</v>
      </c>
      <c r="M8" s="14">
        <f>+L8*(1+'2.1 Previsión BAU'!M42)</f>
        <v>0</v>
      </c>
      <c r="N8" s="14">
        <f>+M8*(1+'2.1 Previsión BAU'!N42)</f>
        <v>0</v>
      </c>
      <c r="O8" s="14">
        <f>+N8*(1+'2.1 Previsión BAU'!O42)</f>
        <v>0</v>
      </c>
      <c r="P8" s="14">
        <f>+O8*(1+'2.1 Previsión BAU'!P42)</f>
        <v>0</v>
      </c>
      <c r="Q8" s="14">
        <f>+P8*(1+'2.1 Previsión BAU'!Q42)</f>
        <v>0</v>
      </c>
      <c r="R8" s="14">
        <f>+Q8*(1+'2.1 Previsión BAU'!R42)</f>
        <v>0</v>
      </c>
      <c r="S8" s="14">
        <f>+R8*(1+'2.1 Previsión BAU'!S42)</f>
        <v>0</v>
      </c>
      <c r="T8" s="14">
        <f>+S8*(1+'2.1 Previsión BAU'!T42)</f>
        <v>0</v>
      </c>
      <c r="U8" s="14">
        <f>+T8*(1+'2.1 Previsión BAU'!U42)</f>
        <v>0</v>
      </c>
      <c r="V8" s="14">
        <f>+U8*(1+'2.1 Previsión BAU'!V42)</f>
        <v>0</v>
      </c>
      <c r="W8" s="14">
        <f>+V8*(1+'2.1 Previsión BAU'!W42)</f>
        <v>0</v>
      </c>
      <c r="X8" s="14">
        <f>+W8*(1+'2.1 Previsión BAU'!X42)</f>
        <v>0</v>
      </c>
    </row>
    <row r="9" spans="1:24" x14ac:dyDescent="0.25">
      <c r="B9" s="92">
        <v>10</v>
      </c>
      <c r="C9" s="13" t="s">
        <v>50</v>
      </c>
      <c r="D9" s="250">
        <f>+'1.2a Proyección Empresas '!D287</f>
        <v>0</v>
      </c>
      <c r="E9" s="251">
        <f>+'1.2a Proyección Empresas '!E287</f>
        <v>0</v>
      </c>
      <c r="F9" s="251">
        <f>+E9*(1+'2.1 Previsión BAU'!F43)</f>
        <v>0</v>
      </c>
      <c r="G9" s="14">
        <f>+F9*(1+'2.1 Previsión BAU'!G43)</f>
        <v>0</v>
      </c>
      <c r="H9" s="14">
        <f>+G9*(1+'2.1 Previsión BAU'!H43)</f>
        <v>0</v>
      </c>
      <c r="I9" s="14">
        <f>+H9*(1+'2.1 Previsión BAU'!I43)</f>
        <v>0</v>
      </c>
      <c r="J9" s="14">
        <f>+I9*(1+'2.1 Previsión BAU'!J43)</f>
        <v>0</v>
      </c>
      <c r="K9" s="14">
        <f>+J9*(1+'2.1 Previsión BAU'!K43)</f>
        <v>0</v>
      </c>
      <c r="L9" s="14">
        <f>+K9*(1+'2.1 Previsión BAU'!L43)</f>
        <v>0</v>
      </c>
      <c r="M9" s="14">
        <f>+L9*(1+'2.1 Previsión BAU'!M43)</f>
        <v>0</v>
      </c>
      <c r="N9" s="14">
        <f>+M9*(1+'2.1 Previsión BAU'!N43)</f>
        <v>0</v>
      </c>
      <c r="O9" s="14">
        <f>+N9*(1+'2.1 Previsión BAU'!O43)</f>
        <v>0</v>
      </c>
      <c r="P9" s="14">
        <f>+O9*(1+'2.1 Previsión BAU'!P43)</f>
        <v>0</v>
      </c>
      <c r="Q9" s="14">
        <f>+P9*(1+'2.1 Previsión BAU'!Q43)</f>
        <v>0</v>
      </c>
      <c r="R9" s="14">
        <f>+Q9*(1+'2.1 Previsión BAU'!R43)</f>
        <v>0</v>
      </c>
      <c r="S9" s="14">
        <f>+R9*(1+'2.1 Previsión BAU'!S43)</f>
        <v>0</v>
      </c>
      <c r="T9" s="14">
        <f>+S9*(1+'2.1 Previsión BAU'!T43)</f>
        <v>0</v>
      </c>
      <c r="U9" s="14">
        <f>+T9*(1+'2.1 Previsión BAU'!U43)</f>
        <v>0</v>
      </c>
      <c r="V9" s="14">
        <f>+U9*(1+'2.1 Previsión BAU'!V43)</f>
        <v>0</v>
      </c>
      <c r="W9" s="14">
        <f>+V9*(1+'2.1 Previsión BAU'!W43)</f>
        <v>0</v>
      </c>
      <c r="X9" s="14">
        <f>+W9*(1+'2.1 Previsión BAU'!X43)</f>
        <v>0</v>
      </c>
    </row>
    <row r="10" spans="1:24" x14ac:dyDescent="0.25">
      <c r="B10" s="92">
        <v>13</v>
      </c>
      <c r="C10" s="13" t="s">
        <v>52</v>
      </c>
      <c r="D10" s="250">
        <f>+'1.2a Proyección Empresas '!D288</f>
        <v>0</v>
      </c>
      <c r="E10" s="251">
        <f>+'1.2a Proyección Empresas '!E288</f>
        <v>0</v>
      </c>
      <c r="F10" s="251">
        <f>+E10*(1+'2.1 Previsión BAU'!F44)</f>
        <v>0</v>
      </c>
      <c r="G10" s="14">
        <f>+F10*(1+'2.1 Previsión BAU'!G44)</f>
        <v>0</v>
      </c>
      <c r="H10" s="14">
        <f>+G10*(1+'2.1 Previsión BAU'!H44)</f>
        <v>0</v>
      </c>
      <c r="I10" s="14">
        <f>+H10*(1+'2.1 Previsión BAU'!I44)</f>
        <v>0</v>
      </c>
      <c r="J10" s="14">
        <f>+I10*(1+'2.1 Previsión BAU'!J44)</f>
        <v>0</v>
      </c>
      <c r="K10" s="14">
        <f>+J10*(1+'2.1 Previsión BAU'!K44)</f>
        <v>0</v>
      </c>
      <c r="L10" s="14">
        <f>+K10*(1+'2.1 Previsión BAU'!L44)</f>
        <v>0</v>
      </c>
      <c r="M10" s="14">
        <f>+L10*(1+'2.1 Previsión BAU'!M44)</f>
        <v>0</v>
      </c>
      <c r="N10" s="14">
        <f>+M10*(1+'2.1 Previsión BAU'!N44)</f>
        <v>0</v>
      </c>
      <c r="O10" s="14">
        <f>+N10*(1+'2.1 Previsión BAU'!O44)</f>
        <v>0</v>
      </c>
      <c r="P10" s="14">
        <f>+O10*(1+'2.1 Previsión BAU'!P44)</f>
        <v>0</v>
      </c>
      <c r="Q10" s="14">
        <f>+P10*(1+'2.1 Previsión BAU'!Q44)</f>
        <v>0</v>
      </c>
      <c r="R10" s="14">
        <f>+Q10*(1+'2.1 Previsión BAU'!R44)</f>
        <v>0</v>
      </c>
      <c r="S10" s="14">
        <f>+R10*(1+'2.1 Previsión BAU'!S44)</f>
        <v>0</v>
      </c>
      <c r="T10" s="14">
        <f>+S10*(1+'2.1 Previsión BAU'!T44)</f>
        <v>0</v>
      </c>
      <c r="U10" s="14">
        <f>+T10*(1+'2.1 Previsión BAU'!U44)</f>
        <v>0</v>
      </c>
      <c r="V10" s="14">
        <f>+U10*(1+'2.1 Previsión BAU'!V44)</f>
        <v>0</v>
      </c>
      <c r="W10" s="14">
        <f>+V10*(1+'2.1 Previsión BAU'!W44)</f>
        <v>0</v>
      </c>
      <c r="X10" s="14">
        <f>+W10*(1+'2.1 Previsión BAU'!X44)</f>
        <v>0</v>
      </c>
    </row>
    <row r="11" spans="1:24" x14ac:dyDescent="0.25">
      <c r="B11" s="92">
        <v>14</v>
      </c>
      <c r="C11" s="13" t="s">
        <v>53</v>
      </c>
      <c r="D11" s="250">
        <f>+'1.2a Proyección Empresas '!D289</f>
        <v>0</v>
      </c>
      <c r="E11" s="251">
        <f>+'1.2a Proyección Empresas '!E289</f>
        <v>0</v>
      </c>
      <c r="F11" s="251">
        <f>+E11*(1+'2.1 Previsión BAU'!F45)</f>
        <v>0</v>
      </c>
      <c r="G11" s="14">
        <f>+F11*(1+'2.1 Previsión BAU'!G45)</f>
        <v>0</v>
      </c>
      <c r="H11" s="14">
        <f>+G11*(1+'2.1 Previsión BAU'!H45)</f>
        <v>0</v>
      </c>
      <c r="I11" s="14">
        <f>+H11*(1+'2.1 Previsión BAU'!I45)</f>
        <v>0</v>
      </c>
      <c r="J11" s="14">
        <f>+I11*(1+'2.1 Previsión BAU'!J45)</f>
        <v>0</v>
      </c>
      <c r="K11" s="14">
        <f>+J11*(1+'2.1 Previsión BAU'!K45)</f>
        <v>0</v>
      </c>
      <c r="L11" s="14">
        <f>+K11*(1+'2.1 Previsión BAU'!L45)</f>
        <v>0</v>
      </c>
      <c r="M11" s="14">
        <f>+L11*(1+'2.1 Previsión BAU'!M45)</f>
        <v>0</v>
      </c>
      <c r="N11" s="14">
        <f>+M11*(1+'2.1 Previsión BAU'!N45)</f>
        <v>0</v>
      </c>
      <c r="O11" s="14">
        <f>+N11*(1+'2.1 Previsión BAU'!O45)</f>
        <v>0</v>
      </c>
      <c r="P11" s="14">
        <f>+O11*(1+'2.1 Previsión BAU'!P45)</f>
        <v>0</v>
      </c>
      <c r="Q11" s="14">
        <f>+P11*(1+'2.1 Previsión BAU'!Q45)</f>
        <v>0</v>
      </c>
      <c r="R11" s="14">
        <f>+Q11*(1+'2.1 Previsión BAU'!R45)</f>
        <v>0</v>
      </c>
      <c r="S11" s="14">
        <f>+R11*(1+'2.1 Previsión BAU'!S45)</f>
        <v>0</v>
      </c>
      <c r="T11" s="14">
        <f>+S11*(1+'2.1 Previsión BAU'!T45)</f>
        <v>0</v>
      </c>
      <c r="U11" s="14">
        <f>+T11*(1+'2.1 Previsión BAU'!U45)</f>
        <v>0</v>
      </c>
      <c r="V11" s="14">
        <f>+U11*(1+'2.1 Previsión BAU'!V45)</f>
        <v>0</v>
      </c>
      <c r="W11" s="14">
        <f>+V11*(1+'2.1 Previsión BAU'!W45)</f>
        <v>0</v>
      </c>
      <c r="X11" s="14">
        <f>+W11*(1+'2.1 Previsión BAU'!X45)</f>
        <v>0</v>
      </c>
    </row>
    <row r="12" spans="1:24" x14ac:dyDescent="0.25">
      <c r="B12" s="92">
        <v>18</v>
      </c>
      <c r="C12" s="13" t="s">
        <v>55</v>
      </c>
      <c r="D12" s="250">
        <f>+'1.2a Proyección Empresas '!D290</f>
        <v>51788.437153924504</v>
      </c>
      <c r="E12" s="251">
        <f>+'1.2a Proyección Empresas '!E290</f>
        <v>73689.865872155438</v>
      </c>
      <c r="F12" s="14">
        <f>+E12*(1+'2.1 Previsión BAU'!F46)</f>
        <v>75818.027782193749</v>
      </c>
      <c r="G12" s="14">
        <f>+F12*(1+'2.1 Previsión BAU'!G46)</f>
        <v>78081.001843507445</v>
      </c>
      <c r="H12" s="14">
        <f>+G12*(1+'2.1 Previsión BAU'!H46)</f>
        <v>80299.44960042843</v>
      </c>
      <c r="I12" s="14">
        <f>+H12*(1+'2.1 Previsión BAU'!I46)</f>
        <v>82550.265306195928</v>
      </c>
      <c r="J12" s="14">
        <f>+I12*(1+'2.1 Previsión BAU'!J46)</f>
        <v>84813.017180282608</v>
      </c>
      <c r="K12" s="14">
        <f>+J12*(1+'2.1 Previsión BAU'!K46)</f>
        <v>87088.436537737478</v>
      </c>
      <c r="L12" s="14">
        <f>+K12*(1+'2.1 Previsión BAU'!L46)</f>
        <v>89380.682056551872</v>
      </c>
      <c r="M12" s="14">
        <f>+L12*(1+'2.1 Previsión BAU'!M46)</f>
        <v>91687.016018634022</v>
      </c>
      <c r="N12" s="14">
        <f>+M12*(1+'2.1 Previsión BAU'!N46)</f>
        <v>94009.307552532191</v>
      </c>
      <c r="O12" s="14">
        <f>+N12*(1+'2.1 Previsión BAU'!O46)</f>
        <v>96347.316262066801</v>
      </c>
      <c r="P12" s="14">
        <f>+O12*(1+'2.1 Previsión BAU'!P46)</f>
        <v>98701.492121479241</v>
      </c>
      <c r="Q12" s="14">
        <f>+P12*(1+'2.1 Previsión BAU'!Q46)</f>
        <v>101072.20019223516</v>
      </c>
      <c r="R12" s="14">
        <f>+Q12*(1+'2.1 Previsión BAU'!R46)</f>
        <v>103459.74379989211</v>
      </c>
      <c r="S12" s="14">
        <f>+R12*(1+'2.1 Previsión BAU'!S46)</f>
        <v>105864.50387085465</v>
      </c>
      <c r="T12" s="14">
        <f>+S12*(1+'2.1 Previsión BAU'!T46)</f>
        <v>108286.83397779567</v>
      </c>
      <c r="U12" s="14">
        <f>+T12*(1+'2.1 Previsión BAU'!U46)</f>
        <v>110727.08771245136</v>
      </c>
      <c r="V12" s="14">
        <f>+U12*(1+'2.1 Previsión BAU'!V46)</f>
        <v>113185.71699139632</v>
      </c>
      <c r="W12" s="14">
        <f>+V12*(1+'2.1 Previsión BAU'!W46)</f>
        <v>115662.81030048327</v>
      </c>
      <c r="X12" s="14">
        <f>+W12*(1+'2.1 Previsión BAU'!X46)</f>
        <v>118159.93614928779</v>
      </c>
    </row>
    <row r="13" spans="1:24" x14ac:dyDescent="0.25">
      <c r="B13" s="92">
        <v>20</v>
      </c>
      <c r="C13" s="13" t="s">
        <v>56</v>
      </c>
      <c r="D13" s="250">
        <f>+'1.2a Proyección Empresas '!D291</f>
        <v>0</v>
      </c>
      <c r="E13" s="251">
        <f>+'1.2a Proyección Empresas '!E291</f>
        <v>0</v>
      </c>
      <c r="F13" s="251">
        <f>+E13*(1+'2.1 Previsión BAU'!F47)</f>
        <v>0</v>
      </c>
      <c r="G13" s="14">
        <f>+F13*(1+'2.1 Previsión BAU'!G47)</f>
        <v>0</v>
      </c>
      <c r="H13" s="14">
        <f>+G13*(1+'2.1 Previsión BAU'!H47)</f>
        <v>0</v>
      </c>
      <c r="I13" s="14">
        <f>+H13*(1+'2.1 Previsión BAU'!I47)</f>
        <v>0</v>
      </c>
      <c r="J13" s="14">
        <f>+I13*(1+'2.1 Previsión BAU'!J47)</f>
        <v>0</v>
      </c>
      <c r="K13" s="14">
        <f>+J13*(1+'2.1 Previsión BAU'!K47)</f>
        <v>0</v>
      </c>
      <c r="L13" s="14">
        <f>+K13*(1+'2.1 Previsión BAU'!L47)</f>
        <v>0</v>
      </c>
      <c r="M13" s="14">
        <f>+L13*(1+'2.1 Previsión BAU'!M47)</f>
        <v>0</v>
      </c>
      <c r="N13" s="14">
        <f>+M13*(1+'2.1 Previsión BAU'!N47)</f>
        <v>0</v>
      </c>
      <c r="O13" s="14">
        <f>+N13*(1+'2.1 Previsión BAU'!O47)</f>
        <v>0</v>
      </c>
      <c r="P13" s="14">
        <f>+O13*(1+'2.1 Previsión BAU'!P47)</f>
        <v>0</v>
      </c>
      <c r="Q13" s="14">
        <f>+P13*(1+'2.1 Previsión BAU'!Q47)</f>
        <v>0</v>
      </c>
      <c r="R13" s="14">
        <f>+Q13*(1+'2.1 Previsión BAU'!R47)</f>
        <v>0</v>
      </c>
      <c r="S13" s="14">
        <f>+R13*(1+'2.1 Previsión BAU'!S47)</f>
        <v>0</v>
      </c>
      <c r="T13" s="14">
        <f>+S13*(1+'2.1 Previsión BAU'!T47)</f>
        <v>0</v>
      </c>
      <c r="U13" s="14">
        <f>+T13*(1+'2.1 Previsión BAU'!U47)</f>
        <v>0</v>
      </c>
      <c r="V13" s="14">
        <f>+U13*(1+'2.1 Previsión BAU'!V47)</f>
        <v>0</v>
      </c>
      <c r="W13" s="14">
        <f>+V13*(1+'2.1 Previsión BAU'!W47)</f>
        <v>0</v>
      </c>
      <c r="X13" s="14">
        <f>+W13*(1+'2.1 Previsión BAU'!X47)</f>
        <v>0</v>
      </c>
    </row>
    <row r="14" spans="1:24" x14ac:dyDescent="0.25">
      <c r="B14" s="92">
        <v>21</v>
      </c>
      <c r="C14" s="13" t="s">
        <v>57</v>
      </c>
      <c r="D14" s="250">
        <f>+'1.2a Proyección Empresas '!D292</f>
        <v>650.56857559834577</v>
      </c>
      <c r="E14" s="251">
        <f>+'1.2a Proyección Empresas '!E292</f>
        <v>856.46200411806728</v>
      </c>
      <c r="F14" s="14">
        <f>+E14*(1+'2.1 Previsión BAU'!F48)</f>
        <v>893.53847496533024</v>
      </c>
      <c r="G14" s="14">
        <f>+F14*(1+'2.1 Previsión BAU'!G48)</f>
        <v>930.67565616853892</v>
      </c>
      <c r="H14" s="14">
        <f>+G14*(1+'2.1 Previsión BAU'!H48)</f>
        <v>967.82267259871185</v>
      </c>
      <c r="I14" s="14">
        <f>+H14*(1+'2.1 Previsión BAU'!I48)</f>
        <v>1004.9707616199988</v>
      </c>
      <c r="J14" s="14">
        <f>+I14*(1+'2.1 Previsión BAU'!J48)</f>
        <v>1042.1682202270206</v>
      </c>
      <c r="K14" s="14">
        <f>+J14*(1+'2.1 Previsión BAU'!K48)</f>
        <v>1079.442080427486</v>
      </c>
      <c r="L14" s="14">
        <f>+K14*(1+'2.1 Previsión BAU'!L48)</f>
        <v>1116.7326016323702</v>
      </c>
      <c r="M14" s="14">
        <f>+L14*(1+'2.1 Previsión BAU'!M48)</f>
        <v>1154.0231228372543</v>
      </c>
      <c r="N14" s="14">
        <f>+M14*(1+'2.1 Previsión BAU'!N48)</f>
        <v>1191.3136440421367</v>
      </c>
      <c r="O14" s="14">
        <f>+N14*(1+'2.1 Previsión BAU'!O48)</f>
        <v>1228.6041652470183</v>
      </c>
      <c r="P14" s="14">
        <f>+O14*(1+'2.1 Previsión BAU'!P48)</f>
        <v>1265.8946864519019</v>
      </c>
      <c r="Q14" s="14">
        <f>+P14*(1+'2.1 Previsión BAU'!Q48)</f>
        <v>1303.1852076567866</v>
      </c>
      <c r="R14" s="14">
        <f>+Q14*(1+'2.1 Previsión BAU'!R48)</f>
        <v>1340.4757288616713</v>
      </c>
      <c r="S14" s="14">
        <f>+R14*(1+'2.1 Previsión BAU'!S48)</f>
        <v>1377.7662500665549</v>
      </c>
      <c r="T14" s="14">
        <f>+S14*(1+'2.1 Previsión BAU'!T48)</f>
        <v>1415.0567712714362</v>
      </c>
      <c r="U14" s="14">
        <f>+T14*(1+'2.1 Previsión BAU'!U48)</f>
        <v>1452.3472924763191</v>
      </c>
      <c r="V14" s="14">
        <f>+U14*(1+'2.1 Previsión BAU'!V48)</f>
        <v>1489.6378136812023</v>
      </c>
      <c r="W14" s="14">
        <f>+V14*(1+'2.1 Previsión BAU'!W48)</f>
        <v>1526.928334886087</v>
      </c>
      <c r="X14" s="14">
        <f>+W14*(1+'2.1 Previsión BAU'!X48)</f>
        <v>1564.2188560909715</v>
      </c>
    </row>
    <row r="15" spans="1:24" x14ac:dyDescent="0.25">
      <c r="B15" s="92">
        <v>22</v>
      </c>
      <c r="C15" s="13" t="s">
        <v>58</v>
      </c>
      <c r="D15" s="250">
        <f>+'1.2a Proyección Empresas '!D293</f>
        <v>0</v>
      </c>
      <c r="E15" s="251">
        <f>+'1.2a Proyección Empresas '!E293</f>
        <v>0</v>
      </c>
      <c r="F15" s="14">
        <f>+E15*(1+'2.1 Previsión BAU'!F49)</f>
        <v>0</v>
      </c>
      <c r="G15" s="14">
        <f>+F15*(1+'2.1 Previsión BAU'!G49)</f>
        <v>0</v>
      </c>
      <c r="H15" s="14">
        <f>+G15*(1+'2.1 Previsión BAU'!H49)</f>
        <v>0</v>
      </c>
      <c r="I15" s="14">
        <f>+H15*(1+'2.1 Previsión BAU'!I49)</f>
        <v>0</v>
      </c>
      <c r="J15" s="14">
        <f>+I15*(1+'2.1 Previsión BAU'!J49)</f>
        <v>0</v>
      </c>
      <c r="K15" s="14">
        <f>+J15*(1+'2.1 Previsión BAU'!K49)</f>
        <v>0</v>
      </c>
      <c r="L15" s="14">
        <f>+K15*(1+'2.1 Previsión BAU'!L49)</f>
        <v>0</v>
      </c>
      <c r="M15" s="14">
        <f>+L15*(1+'2.1 Previsión BAU'!M49)</f>
        <v>0</v>
      </c>
      <c r="N15" s="14">
        <f>+M15*(1+'2.1 Previsión BAU'!N49)</f>
        <v>0</v>
      </c>
      <c r="O15" s="14">
        <f>+N15*(1+'2.1 Previsión BAU'!O49)</f>
        <v>0</v>
      </c>
      <c r="P15" s="14">
        <f>+O15*(1+'2.1 Previsión BAU'!P49)</f>
        <v>0</v>
      </c>
      <c r="Q15" s="14">
        <f>+P15*(1+'2.1 Previsión BAU'!Q49)</f>
        <v>0</v>
      </c>
      <c r="R15" s="14">
        <f>+Q15*(1+'2.1 Previsión BAU'!R49)</f>
        <v>0</v>
      </c>
      <c r="S15" s="14">
        <f>+R15*(1+'2.1 Previsión BAU'!S49)</f>
        <v>0</v>
      </c>
      <c r="T15" s="14">
        <f>+S15*(1+'2.1 Previsión BAU'!T49)</f>
        <v>0</v>
      </c>
      <c r="U15" s="14">
        <f>+T15*(1+'2.1 Previsión BAU'!U49)</f>
        <v>0</v>
      </c>
      <c r="V15" s="14">
        <f>+U15*(1+'2.1 Previsión BAU'!V49)</f>
        <v>0</v>
      </c>
      <c r="W15" s="14">
        <f>+V15*(1+'2.1 Previsión BAU'!W49)</f>
        <v>0</v>
      </c>
      <c r="X15" s="14">
        <f>+W15*(1+'2.1 Previsión BAU'!X49)</f>
        <v>0</v>
      </c>
    </row>
    <row r="16" spans="1:24" x14ac:dyDescent="0.25">
      <c r="B16" s="92">
        <v>23</v>
      </c>
      <c r="C16" s="13" t="s">
        <v>59</v>
      </c>
      <c r="D16" s="250">
        <f>+'1.2a Proyección Empresas '!D294</f>
        <v>3344.9683160591881</v>
      </c>
      <c r="E16" s="14">
        <f>+D16*(1+'2.1 Previsión BAU'!E50)</f>
        <v>3522.0713139282198</v>
      </c>
      <c r="F16" s="14">
        <f>+E16*(1+'2.1 Previsión BAU'!F50)</f>
        <v>3700.4566208070305</v>
      </c>
      <c r="G16" s="14">
        <f>+F16*(1+'2.1 Previsión BAU'!G50)</f>
        <v>3879.2902169817662</v>
      </c>
      <c r="H16" s="14">
        <f>+G16*(1+'2.1 Previsión BAU'!H50)</f>
        <v>4058.502109995803</v>
      </c>
      <c r="I16" s="14">
        <f>+H16*(1+'2.1 Previsión BAU'!I50)</f>
        <v>4238.2540785897163</v>
      </c>
      <c r="J16" s="14">
        <f>+I16*(1+'2.1 Previsión BAU'!J50)</f>
        <v>4418.5972638309904</v>
      </c>
      <c r="K16" s="14">
        <f>+J16*(1+'2.1 Previsión BAU'!K50)</f>
        <v>4599.5645244220232</v>
      </c>
      <c r="L16" s="14">
        <f>+K16*(1+'2.1 Previsión BAU'!L50)</f>
        <v>4781.1756347899927</v>
      </c>
      <c r="M16" s="14">
        <f>+L16*(1+'2.1 Previsión BAU'!M50)</f>
        <v>4963.4470320480214</v>
      </c>
      <c r="N16" s="14">
        <f>+M16*(1+'2.1 Previsión BAU'!N50)</f>
        <v>5146.3936319768991</v>
      </c>
      <c r="O16" s="14">
        <f>+N16*(1+'2.1 Previsión BAU'!O50)</f>
        <v>5330.030042677211</v>
      </c>
      <c r="P16" s="14">
        <f>+O16*(1+'2.1 Previsión BAU'!P50)</f>
        <v>5514.3709123603694</v>
      </c>
      <c r="Q16" s="14">
        <f>+P16*(1+'2.1 Previsión BAU'!Q50)</f>
        <v>5699.4310950449126</v>
      </c>
      <c r="R16" s="14">
        <f>+Q16*(1+'2.1 Previsión BAU'!R50)</f>
        <v>5885.2257350893606</v>
      </c>
      <c r="S16" s="14">
        <f>+R16*(1+'2.1 Previsión BAU'!S50)</f>
        <v>6071.7702100499091</v>
      </c>
      <c r="T16" s="14">
        <f>+S16*(1+'2.1 Previsión BAU'!T50)</f>
        <v>6259.0804874454625</v>
      </c>
      <c r="U16" s="14">
        <f>+T16*(1+'2.1 Previsión BAU'!U50)</f>
        <v>6447.1718023422118</v>
      </c>
      <c r="V16" s="14">
        <f>+U16*(1+'2.1 Previsión BAU'!V50)</f>
        <v>6636.0638692762923</v>
      </c>
      <c r="W16" s="14">
        <f>+V16*(1+'2.1 Previsión BAU'!W50)</f>
        <v>6825.7605644106352</v>
      </c>
      <c r="X16" s="14">
        <f>+W16*(1+'2.1 Previsión BAU'!X50)</f>
        <v>7016.3302200373637</v>
      </c>
    </row>
    <row r="17" spans="2:24" x14ac:dyDescent="0.25">
      <c r="B17" s="92">
        <v>26</v>
      </c>
      <c r="C17" s="13" t="s">
        <v>60</v>
      </c>
      <c r="D17" s="250">
        <f>+'1.2a Proyección Empresas '!D295</f>
        <v>0</v>
      </c>
      <c r="E17" s="251">
        <f>+'1.2a Proyección Empresas '!E295</f>
        <v>0</v>
      </c>
      <c r="F17" s="251">
        <f>+E17*(1+'2.1 Previsión BAU'!F51)</f>
        <v>0</v>
      </c>
      <c r="G17" s="14">
        <f>+F17*(1+'2.1 Previsión BAU'!G51)</f>
        <v>0</v>
      </c>
      <c r="H17" s="14">
        <f>+G17*(1+'2.1 Previsión BAU'!H51)</f>
        <v>0</v>
      </c>
      <c r="I17" s="14">
        <f>+H17*(1+'2.1 Previsión BAU'!I51)</f>
        <v>0</v>
      </c>
      <c r="J17" s="14">
        <f>+I17*(1+'2.1 Previsión BAU'!J51)</f>
        <v>0</v>
      </c>
      <c r="K17" s="14">
        <f>+J17*(1+'2.1 Previsión BAU'!K51)</f>
        <v>0</v>
      </c>
      <c r="L17" s="14">
        <f>+K17*(1+'2.1 Previsión BAU'!L51)</f>
        <v>0</v>
      </c>
      <c r="M17" s="14">
        <f>+L17*(1+'2.1 Previsión BAU'!M51)</f>
        <v>0</v>
      </c>
      <c r="N17" s="14">
        <f>+M17*(1+'2.1 Previsión BAU'!N51)</f>
        <v>0</v>
      </c>
      <c r="O17" s="14">
        <f>+N17*(1+'2.1 Previsión BAU'!O51)</f>
        <v>0</v>
      </c>
      <c r="P17" s="14">
        <f>+O17*(1+'2.1 Previsión BAU'!P51)</f>
        <v>0</v>
      </c>
      <c r="Q17" s="14">
        <f>+P17*(1+'2.1 Previsión BAU'!Q51)</f>
        <v>0</v>
      </c>
      <c r="R17" s="14">
        <f>+Q17*(1+'2.1 Previsión BAU'!R51)</f>
        <v>0</v>
      </c>
      <c r="S17" s="14">
        <f>+R17*(1+'2.1 Previsión BAU'!S51)</f>
        <v>0</v>
      </c>
      <c r="T17" s="14">
        <f>+S17*(1+'2.1 Previsión BAU'!T51)</f>
        <v>0</v>
      </c>
      <c r="U17" s="14">
        <f>+T17*(1+'2.1 Previsión BAU'!U51)</f>
        <v>0</v>
      </c>
      <c r="V17" s="14">
        <f>+U17*(1+'2.1 Previsión BAU'!V51)</f>
        <v>0</v>
      </c>
      <c r="W17" s="14">
        <f>+V17*(1+'2.1 Previsión BAU'!W51)</f>
        <v>0</v>
      </c>
      <c r="X17" s="14">
        <f>+W17*(1+'2.1 Previsión BAU'!X51)</f>
        <v>0</v>
      </c>
    </row>
    <row r="18" spans="2:24" x14ac:dyDescent="0.25">
      <c r="B18" s="92">
        <v>28</v>
      </c>
      <c r="C18" s="13" t="s">
        <v>61</v>
      </c>
      <c r="D18" s="250">
        <f>+'1.2a Proyección Empresas '!D296</f>
        <v>0</v>
      </c>
      <c r="E18" s="251">
        <f>+'1.2a Proyección Empresas '!E296</f>
        <v>0</v>
      </c>
      <c r="F18" s="251">
        <f>+E18*(1+'2.1 Previsión BAU'!F52)</f>
        <v>0</v>
      </c>
      <c r="G18" s="14">
        <f>+F18*(1+'2.1 Previsión BAU'!G52)</f>
        <v>0</v>
      </c>
      <c r="H18" s="14">
        <f>+G18*(1+'2.1 Previsión BAU'!H52)</f>
        <v>0</v>
      </c>
      <c r="I18" s="14">
        <f>+H18*(1+'2.1 Previsión BAU'!I52)</f>
        <v>0</v>
      </c>
      <c r="J18" s="14">
        <f>+I18*(1+'2.1 Previsión BAU'!J52)</f>
        <v>0</v>
      </c>
      <c r="K18" s="14">
        <f>+J18*(1+'2.1 Previsión BAU'!K52)</f>
        <v>0</v>
      </c>
      <c r="L18" s="14">
        <f>+K18*(1+'2.1 Previsión BAU'!L52)</f>
        <v>0</v>
      </c>
      <c r="M18" s="14">
        <f>+L18*(1+'2.1 Previsión BAU'!M52)</f>
        <v>0</v>
      </c>
      <c r="N18" s="14">
        <f>+M18*(1+'2.1 Previsión BAU'!N52)</f>
        <v>0</v>
      </c>
      <c r="O18" s="14">
        <f>+N18*(1+'2.1 Previsión BAU'!O52)</f>
        <v>0</v>
      </c>
      <c r="P18" s="14">
        <f>+O18*(1+'2.1 Previsión BAU'!P52)</f>
        <v>0</v>
      </c>
      <c r="Q18" s="14">
        <f>+P18*(1+'2.1 Previsión BAU'!Q52)</f>
        <v>0</v>
      </c>
      <c r="R18" s="14">
        <f>+Q18*(1+'2.1 Previsión BAU'!R52)</f>
        <v>0</v>
      </c>
      <c r="S18" s="14">
        <f>+R18*(1+'2.1 Previsión BAU'!S52)</f>
        <v>0</v>
      </c>
      <c r="T18" s="14">
        <f>+S18*(1+'2.1 Previsión BAU'!T52)</f>
        <v>0</v>
      </c>
      <c r="U18" s="14">
        <f>+T18*(1+'2.1 Previsión BAU'!U52)</f>
        <v>0</v>
      </c>
      <c r="V18" s="14">
        <f>+U18*(1+'2.1 Previsión BAU'!V52)</f>
        <v>0</v>
      </c>
      <c r="W18" s="14">
        <f>+V18*(1+'2.1 Previsión BAU'!W52)</f>
        <v>0</v>
      </c>
      <c r="X18" s="14">
        <f>+W18*(1+'2.1 Previsión BAU'!X52)</f>
        <v>0</v>
      </c>
    </row>
    <row r="19" spans="2:24" x14ac:dyDescent="0.25">
      <c r="B19" s="92">
        <v>29</v>
      </c>
      <c r="C19" s="13" t="s">
        <v>62</v>
      </c>
      <c r="D19" s="250">
        <f>+'1.2a Proyección Empresas '!D297</f>
        <v>0</v>
      </c>
      <c r="E19" s="251">
        <f>+'1.2a Proyección Empresas '!E297</f>
        <v>0</v>
      </c>
      <c r="F19" s="251">
        <f>+E19*(1+'2.1 Previsión BAU'!F53)</f>
        <v>0</v>
      </c>
      <c r="G19" s="14">
        <f>+F19*(1+'2.1 Previsión BAU'!G53)</f>
        <v>0</v>
      </c>
      <c r="H19" s="14">
        <f>+G19*(1+'2.1 Previsión BAU'!H53)</f>
        <v>0</v>
      </c>
      <c r="I19" s="14">
        <f>+H19*(1+'2.1 Previsión BAU'!I53)</f>
        <v>0</v>
      </c>
      <c r="J19" s="14">
        <f>+I19*(1+'2.1 Previsión BAU'!J53)</f>
        <v>0</v>
      </c>
      <c r="K19" s="14">
        <f>+J19*(1+'2.1 Previsión BAU'!K53)</f>
        <v>0</v>
      </c>
      <c r="L19" s="14">
        <f>+K19*(1+'2.1 Previsión BAU'!L53)</f>
        <v>0</v>
      </c>
      <c r="M19" s="14">
        <f>+L19*(1+'2.1 Previsión BAU'!M53)</f>
        <v>0</v>
      </c>
      <c r="N19" s="14">
        <f>+M19*(1+'2.1 Previsión BAU'!N53)</f>
        <v>0</v>
      </c>
      <c r="O19" s="14">
        <f>+N19*(1+'2.1 Previsión BAU'!O53)</f>
        <v>0</v>
      </c>
      <c r="P19" s="14">
        <f>+O19*(1+'2.1 Previsión BAU'!P53)</f>
        <v>0</v>
      </c>
      <c r="Q19" s="14">
        <f>+P19*(1+'2.1 Previsión BAU'!Q53)</f>
        <v>0</v>
      </c>
      <c r="R19" s="14">
        <f>+Q19*(1+'2.1 Previsión BAU'!R53)</f>
        <v>0</v>
      </c>
      <c r="S19" s="14">
        <f>+R19*(1+'2.1 Previsión BAU'!S53)</f>
        <v>0</v>
      </c>
      <c r="T19" s="14">
        <f>+S19*(1+'2.1 Previsión BAU'!T53)</f>
        <v>0</v>
      </c>
      <c r="U19" s="14">
        <f>+T19*(1+'2.1 Previsión BAU'!U53)</f>
        <v>0</v>
      </c>
      <c r="V19" s="14">
        <f>+U19*(1+'2.1 Previsión BAU'!V53)</f>
        <v>0</v>
      </c>
      <c r="W19" s="14">
        <f>+V19*(1+'2.1 Previsión BAU'!W53)</f>
        <v>0</v>
      </c>
      <c r="X19" s="14">
        <f>+W19*(1+'2.1 Previsión BAU'!X53)</f>
        <v>0</v>
      </c>
    </row>
    <row r="20" spans="2:24" x14ac:dyDescent="0.25">
      <c r="B20" s="92">
        <v>31</v>
      </c>
      <c r="C20" s="13" t="s">
        <v>63</v>
      </c>
      <c r="D20" s="250">
        <f>+'1.2a Proyección Empresas '!D298</f>
        <v>0</v>
      </c>
      <c r="E20" s="251">
        <f>+'1.2a Proyección Empresas '!E298</f>
        <v>0</v>
      </c>
      <c r="F20" s="251">
        <f>+E20*(1+'2.1 Previsión BAU'!F54)</f>
        <v>0</v>
      </c>
      <c r="G20" s="14">
        <f>+F20*(1+'2.1 Previsión BAU'!G54)</f>
        <v>0</v>
      </c>
      <c r="H20" s="14">
        <f>+G20*(1+'2.1 Previsión BAU'!H54)</f>
        <v>0</v>
      </c>
      <c r="I20" s="14">
        <f>+H20*(1+'2.1 Previsión BAU'!I54)</f>
        <v>0</v>
      </c>
      <c r="J20" s="14">
        <f>+I20*(1+'2.1 Previsión BAU'!J54)</f>
        <v>0</v>
      </c>
      <c r="K20" s="14">
        <f>+J20*(1+'2.1 Previsión BAU'!K54)</f>
        <v>0</v>
      </c>
      <c r="L20" s="14">
        <f>+K20*(1+'2.1 Previsión BAU'!L54)</f>
        <v>0</v>
      </c>
      <c r="M20" s="14">
        <f>+L20*(1+'2.1 Previsión BAU'!M54)</f>
        <v>0</v>
      </c>
      <c r="N20" s="14">
        <f>+M20*(1+'2.1 Previsión BAU'!N54)</f>
        <v>0</v>
      </c>
      <c r="O20" s="14">
        <f>+N20*(1+'2.1 Previsión BAU'!O54)</f>
        <v>0</v>
      </c>
      <c r="P20" s="14">
        <f>+O20*(1+'2.1 Previsión BAU'!P54)</f>
        <v>0</v>
      </c>
      <c r="Q20" s="14">
        <f>+P20*(1+'2.1 Previsión BAU'!Q54)</f>
        <v>0</v>
      </c>
      <c r="R20" s="14">
        <f>+Q20*(1+'2.1 Previsión BAU'!R54)</f>
        <v>0</v>
      </c>
      <c r="S20" s="14">
        <f>+R20*(1+'2.1 Previsión BAU'!S54)</f>
        <v>0</v>
      </c>
      <c r="T20" s="14">
        <f>+S20*(1+'2.1 Previsión BAU'!T54)</f>
        <v>0</v>
      </c>
      <c r="U20" s="14">
        <f>+T20*(1+'2.1 Previsión BAU'!U54)</f>
        <v>0</v>
      </c>
      <c r="V20" s="14">
        <f>+U20*(1+'2.1 Previsión BAU'!V54)</f>
        <v>0</v>
      </c>
      <c r="W20" s="14">
        <f>+V20*(1+'2.1 Previsión BAU'!W54)</f>
        <v>0</v>
      </c>
      <c r="X20" s="14">
        <f>+W20*(1+'2.1 Previsión BAU'!X54)</f>
        <v>0</v>
      </c>
    </row>
    <row r="21" spans="2:24" x14ac:dyDescent="0.25">
      <c r="B21" s="92">
        <v>32</v>
      </c>
      <c r="C21" s="13" t="s">
        <v>64</v>
      </c>
      <c r="D21" s="250">
        <f>+'1.2a Proyección Empresas '!D299</f>
        <v>0</v>
      </c>
      <c r="E21" s="251">
        <f>+'1.2a Proyección Empresas '!E299</f>
        <v>0</v>
      </c>
      <c r="F21" s="251">
        <f>+E21*(1+'2.1 Previsión BAU'!F55)</f>
        <v>0</v>
      </c>
      <c r="G21" s="14">
        <f>+F21*(1+'2.1 Previsión BAU'!G55)</f>
        <v>0</v>
      </c>
      <c r="H21" s="14">
        <f>+G21*(1+'2.1 Previsión BAU'!H55)</f>
        <v>0</v>
      </c>
      <c r="I21" s="14">
        <f>+H21*(1+'2.1 Previsión BAU'!I55)</f>
        <v>0</v>
      </c>
      <c r="J21" s="14">
        <f>+I21*(1+'2.1 Previsión BAU'!J55)</f>
        <v>0</v>
      </c>
      <c r="K21" s="14">
        <f>+J21*(1+'2.1 Previsión BAU'!K55)</f>
        <v>0</v>
      </c>
      <c r="L21" s="14">
        <f>+K21*(1+'2.1 Previsión BAU'!L55)</f>
        <v>0</v>
      </c>
      <c r="M21" s="14">
        <f>+L21*(1+'2.1 Previsión BAU'!M55)</f>
        <v>0</v>
      </c>
      <c r="N21" s="14">
        <f>+M21*(1+'2.1 Previsión BAU'!N55)</f>
        <v>0</v>
      </c>
      <c r="O21" s="14">
        <f>+N21*(1+'2.1 Previsión BAU'!O55)</f>
        <v>0</v>
      </c>
      <c r="P21" s="14">
        <f>+O21*(1+'2.1 Previsión BAU'!P55)</f>
        <v>0</v>
      </c>
      <c r="Q21" s="14">
        <f>+P21*(1+'2.1 Previsión BAU'!Q55)</f>
        <v>0</v>
      </c>
      <c r="R21" s="14">
        <f>+Q21*(1+'2.1 Previsión BAU'!R55)</f>
        <v>0</v>
      </c>
      <c r="S21" s="14">
        <f>+R21*(1+'2.1 Previsión BAU'!S55)</f>
        <v>0</v>
      </c>
      <c r="T21" s="14">
        <f>+S21*(1+'2.1 Previsión BAU'!T55)</f>
        <v>0</v>
      </c>
      <c r="U21" s="14">
        <f>+T21*(1+'2.1 Previsión BAU'!U55)</f>
        <v>0</v>
      </c>
      <c r="V21" s="14">
        <f>+U21*(1+'2.1 Previsión BAU'!V55)</f>
        <v>0</v>
      </c>
      <c r="W21" s="14">
        <f>+V21*(1+'2.1 Previsión BAU'!W55)</f>
        <v>0</v>
      </c>
      <c r="X21" s="14">
        <f>+W21*(1+'2.1 Previsión BAU'!X55)</f>
        <v>0</v>
      </c>
    </row>
    <row r="22" spans="2:24" x14ac:dyDescent="0.25">
      <c r="B22" s="92">
        <v>33</v>
      </c>
      <c r="C22" s="13" t="s">
        <v>65</v>
      </c>
      <c r="D22" s="250">
        <f>+'1.2a Proyección Empresas '!D300</f>
        <v>0</v>
      </c>
      <c r="E22" s="251">
        <f>+'1.2a Proyección Empresas '!E300</f>
        <v>0</v>
      </c>
      <c r="F22" s="251">
        <f>+E22*(1+'2.1 Previsión BAU'!F56)</f>
        <v>0</v>
      </c>
      <c r="G22" s="14">
        <f>+F22*(1+'2.1 Previsión BAU'!G56)</f>
        <v>0</v>
      </c>
      <c r="H22" s="14">
        <f>+G22*(1+'2.1 Previsión BAU'!H56)</f>
        <v>0</v>
      </c>
      <c r="I22" s="14">
        <f>+H22*(1+'2.1 Previsión BAU'!I56)</f>
        <v>0</v>
      </c>
      <c r="J22" s="14">
        <f>+I22*(1+'2.1 Previsión BAU'!J56)</f>
        <v>0</v>
      </c>
      <c r="K22" s="14">
        <f>+J22*(1+'2.1 Previsión BAU'!K56)</f>
        <v>0</v>
      </c>
      <c r="L22" s="14">
        <f>+K22*(1+'2.1 Previsión BAU'!L56)</f>
        <v>0</v>
      </c>
      <c r="M22" s="14">
        <f>+L22*(1+'2.1 Previsión BAU'!M56)</f>
        <v>0</v>
      </c>
      <c r="N22" s="14">
        <f>+M22*(1+'2.1 Previsión BAU'!N56)</f>
        <v>0</v>
      </c>
      <c r="O22" s="14">
        <f>+N22*(1+'2.1 Previsión BAU'!O56)</f>
        <v>0</v>
      </c>
      <c r="P22" s="14">
        <f>+O22*(1+'2.1 Previsión BAU'!P56)</f>
        <v>0</v>
      </c>
      <c r="Q22" s="14">
        <f>+P22*(1+'2.1 Previsión BAU'!Q56)</f>
        <v>0</v>
      </c>
      <c r="R22" s="14">
        <f>+Q22*(1+'2.1 Previsión BAU'!R56)</f>
        <v>0</v>
      </c>
      <c r="S22" s="14">
        <f>+R22*(1+'2.1 Previsión BAU'!S56)</f>
        <v>0</v>
      </c>
      <c r="T22" s="14">
        <f>+S22*(1+'2.1 Previsión BAU'!T56)</f>
        <v>0</v>
      </c>
      <c r="U22" s="14">
        <f>+T22*(1+'2.1 Previsión BAU'!U56)</f>
        <v>0</v>
      </c>
      <c r="V22" s="14">
        <f>+U22*(1+'2.1 Previsión BAU'!V56)</f>
        <v>0</v>
      </c>
      <c r="W22" s="14">
        <f>+V22*(1+'2.1 Previsión BAU'!W56)</f>
        <v>0</v>
      </c>
      <c r="X22" s="14">
        <f>+W22*(1+'2.1 Previsión BAU'!X56)</f>
        <v>0</v>
      </c>
    </row>
    <row r="23" spans="2:24" x14ac:dyDescent="0.25">
      <c r="B23" s="92">
        <v>34</v>
      </c>
      <c r="C23" s="13" t="s">
        <v>66</v>
      </c>
      <c r="D23" s="250">
        <f>+'1.2a Proyección Empresas '!D301</f>
        <v>0</v>
      </c>
      <c r="E23" s="251">
        <f>+'1.2a Proyección Empresas '!E301</f>
        <v>0</v>
      </c>
      <c r="F23" s="251">
        <f>+E23*(1+'2.1 Previsión BAU'!F57)</f>
        <v>0</v>
      </c>
      <c r="G23" s="14">
        <f>+F23*(1+'2.1 Previsión BAU'!G57)</f>
        <v>0</v>
      </c>
      <c r="H23" s="14">
        <f>+G23*(1+'2.1 Previsión BAU'!H57)</f>
        <v>0</v>
      </c>
      <c r="I23" s="14">
        <f>+H23*(1+'2.1 Previsión BAU'!I57)</f>
        <v>0</v>
      </c>
      <c r="J23" s="14">
        <f>+I23*(1+'2.1 Previsión BAU'!J57)</f>
        <v>0</v>
      </c>
      <c r="K23" s="14">
        <f>+J23*(1+'2.1 Previsión BAU'!K57)</f>
        <v>0</v>
      </c>
      <c r="L23" s="14">
        <f>+K23*(1+'2.1 Previsión BAU'!L57)</f>
        <v>0</v>
      </c>
      <c r="M23" s="14">
        <f>+L23*(1+'2.1 Previsión BAU'!M57)</f>
        <v>0</v>
      </c>
      <c r="N23" s="14">
        <f>+M23*(1+'2.1 Previsión BAU'!N57)</f>
        <v>0</v>
      </c>
      <c r="O23" s="14">
        <f>+N23*(1+'2.1 Previsión BAU'!O57)</f>
        <v>0</v>
      </c>
      <c r="P23" s="14">
        <f>+O23*(1+'2.1 Previsión BAU'!P57)</f>
        <v>0</v>
      </c>
      <c r="Q23" s="14">
        <f>+P23*(1+'2.1 Previsión BAU'!Q57)</f>
        <v>0</v>
      </c>
      <c r="R23" s="14">
        <f>+Q23*(1+'2.1 Previsión BAU'!R57)</f>
        <v>0</v>
      </c>
      <c r="S23" s="14">
        <f>+R23*(1+'2.1 Previsión BAU'!S57)</f>
        <v>0</v>
      </c>
      <c r="T23" s="14">
        <f>+S23*(1+'2.1 Previsión BAU'!T57)</f>
        <v>0</v>
      </c>
      <c r="U23" s="14">
        <f>+T23*(1+'2.1 Previsión BAU'!U57)</f>
        <v>0</v>
      </c>
      <c r="V23" s="14">
        <f>+U23*(1+'2.1 Previsión BAU'!V57)</f>
        <v>0</v>
      </c>
      <c r="W23" s="14">
        <f>+V23*(1+'2.1 Previsión BAU'!W57)</f>
        <v>0</v>
      </c>
      <c r="X23" s="14">
        <f>+W23*(1+'2.1 Previsión BAU'!X57)</f>
        <v>0</v>
      </c>
    </row>
    <row r="24" spans="2:24" x14ac:dyDescent="0.25">
      <c r="B24" s="92">
        <v>35</v>
      </c>
      <c r="C24" s="3" t="s">
        <v>67</v>
      </c>
      <c r="D24" s="250">
        <f>+'1.2a Proyección Empresas '!D302</f>
        <v>0</v>
      </c>
      <c r="E24" s="251">
        <f>+'1.2a Proyección Empresas '!E302</f>
        <v>0</v>
      </c>
      <c r="F24" s="251">
        <f>+E24*(1+'2.1 Previsión BAU'!F58)</f>
        <v>0</v>
      </c>
      <c r="G24" s="14">
        <f>+F24*(1+'2.1 Previsión BAU'!G58)</f>
        <v>0</v>
      </c>
      <c r="H24" s="14">
        <f>+G24*(1+'2.1 Previsión BAU'!H58)</f>
        <v>0</v>
      </c>
      <c r="I24" s="14">
        <f>+H24*(1+'2.1 Previsión BAU'!I58)</f>
        <v>0</v>
      </c>
      <c r="J24" s="14">
        <f>+I24*(1+'2.1 Previsión BAU'!J58)</f>
        <v>0</v>
      </c>
      <c r="K24" s="14">
        <f>+J24*(1+'2.1 Previsión BAU'!K58)</f>
        <v>0</v>
      </c>
      <c r="L24" s="14">
        <f>+K24*(1+'2.1 Previsión BAU'!L58)</f>
        <v>0</v>
      </c>
      <c r="M24" s="14">
        <f>+L24*(1+'2.1 Previsión BAU'!M58)</f>
        <v>0</v>
      </c>
      <c r="N24" s="14">
        <f>+M24*(1+'2.1 Previsión BAU'!N58)</f>
        <v>0</v>
      </c>
      <c r="O24" s="14">
        <f>+N24*(1+'2.1 Previsión BAU'!O58)</f>
        <v>0</v>
      </c>
      <c r="P24" s="14">
        <f>+O24*(1+'2.1 Previsión BAU'!P58)</f>
        <v>0</v>
      </c>
      <c r="Q24" s="14">
        <f>+P24*(1+'2.1 Previsión BAU'!Q58)</f>
        <v>0</v>
      </c>
      <c r="R24" s="14">
        <f>+Q24*(1+'2.1 Previsión BAU'!R58)</f>
        <v>0</v>
      </c>
      <c r="S24" s="14">
        <f>+R24*(1+'2.1 Previsión BAU'!S58)</f>
        <v>0</v>
      </c>
      <c r="T24" s="14">
        <f>+S24*(1+'2.1 Previsión BAU'!T58)</f>
        <v>0</v>
      </c>
      <c r="U24" s="14">
        <f>+T24*(1+'2.1 Previsión BAU'!U58)</f>
        <v>0</v>
      </c>
      <c r="V24" s="14">
        <f>+U24*(1+'2.1 Previsión BAU'!V58)</f>
        <v>0</v>
      </c>
      <c r="W24" s="14">
        <f>+V24*(1+'2.1 Previsión BAU'!W58)</f>
        <v>0</v>
      </c>
      <c r="X24" s="14">
        <f>+W24*(1+'2.1 Previsión BAU'!X58)</f>
        <v>0</v>
      </c>
    </row>
    <row r="25" spans="2:24" x14ac:dyDescent="0.25">
      <c r="B25" s="92">
        <v>36</v>
      </c>
      <c r="C25" s="13" t="s">
        <v>68</v>
      </c>
      <c r="D25" s="250">
        <f>+'1.2a Proyección Empresas '!D303</f>
        <v>0</v>
      </c>
      <c r="E25" s="251">
        <f>+'1.2a Proyección Empresas '!E303</f>
        <v>0</v>
      </c>
      <c r="F25" s="251">
        <f>+E25*(1+'2.1 Previsión BAU'!F59)</f>
        <v>0</v>
      </c>
      <c r="G25" s="14">
        <f>+F25*(1+'2.1 Previsión BAU'!G59)</f>
        <v>0</v>
      </c>
      <c r="H25" s="14">
        <f>+G25*(1+'2.1 Previsión BAU'!H59)</f>
        <v>0</v>
      </c>
      <c r="I25" s="14">
        <f>+H25*(1+'2.1 Previsión BAU'!I59)</f>
        <v>0</v>
      </c>
      <c r="J25" s="14">
        <f>+I25*(1+'2.1 Previsión BAU'!J59)</f>
        <v>0</v>
      </c>
      <c r="K25" s="14">
        <f>+J25*(1+'2.1 Previsión BAU'!K59)</f>
        <v>0</v>
      </c>
      <c r="L25" s="14">
        <f>+K25*(1+'2.1 Previsión BAU'!L59)</f>
        <v>0</v>
      </c>
      <c r="M25" s="14">
        <f>+L25*(1+'2.1 Previsión BAU'!M59)</f>
        <v>0</v>
      </c>
      <c r="N25" s="14">
        <f>+M25*(1+'2.1 Previsión BAU'!N59)</f>
        <v>0</v>
      </c>
      <c r="O25" s="14">
        <f>+N25*(1+'2.1 Previsión BAU'!O59)</f>
        <v>0</v>
      </c>
      <c r="P25" s="14">
        <f>+O25*(1+'2.1 Previsión BAU'!P59)</f>
        <v>0</v>
      </c>
      <c r="Q25" s="14">
        <f>+P25*(1+'2.1 Previsión BAU'!Q59)</f>
        <v>0</v>
      </c>
      <c r="R25" s="14">
        <f>+Q25*(1+'2.1 Previsión BAU'!R59)</f>
        <v>0</v>
      </c>
      <c r="S25" s="14">
        <f>+R25*(1+'2.1 Previsión BAU'!S59)</f>
        <v>0</v>
      </c>
      <c r="T25" s="14">
        <f>+S25*(1+'2.1 Previsión BAU'!T59)</f>
        <v>0</v>
      </c>
      <c r="U25" s="14">
        <f>+T25*(1+'2.1 Previsión BAU'!U59)</f>
        <v>0</v>
      </c>
      <c r="V25" s="14">
        <f>+U25*(1+'2.1 Previsión BAU'!V59)</f>
        <v>0</v>
      </c>
      <c r="W25" s="14">
        <f>+V25*(1+'2.1 Previsión BAU'!W59)</f>
        <v>0</v>
      </c>
      <c r="X25" s="14">
        <f>+W25*(1+'2.1 Previsión BAU'!X59)</f>
        <v>0</v>
      </c>
    </row>
    <row r="26" spans="2:24" x14ac:dyDescent="0.25">
      <c r="B26" s="92">
        <v>39</v>
      </c>
      <c r="C26" s="13" t="s">
        <v>69</v>
      </c>
      <c r="D26" s="250">
        <f>+'1.2a Proyección Empresas '!D304</f>
        <v>0</v>
      </c>
      <c r="E26" s="251">
        <f>+'1.2a Proyección Empresas '!E304</f>
        <v>0</v>
      </c>
      <c r="F26" s="251">
        <f>+E26*(1+'2.1 Previsión BAU'!F60)</f>
        <v>0</v>
      </c>
      <c r="G26" s="14">
        <f>+F26*(1+'2.1 Previsión BAU'!G60)</f>
        <v>0</v>
      </c>
      <c r="H26" s="14">
        <f>+G26*(1+'2.1 Previsión BAU'!H60)</f>
        <v>0</v>
      </c>
      <c r="I26" s="14">
        <f>+H26*(1+'2.1 Previsión BAU'!I60)</f>
        <v>0</v>
      </c>
      <c r="J26" s="14">
        <f>+I26*(1+'2.1 Previsión BAU'!J60)</f>
        <v>0</v>
      </c>
      <c r="K26" s="14">
        <f>+J26*(1+'2.1 Previsión BAU'!K60)</f>
        <v>0</v>
      </c>
      <c r="L26" s="14">
        <f>+K26*(1+'2.1 Previsión BAU'!L60)</f>
        <v>0</v>
      </c>
      <c r="M26" s="14">
        <f>+L26*(1+'2.1 Previsión BAU'!M60)</f>
        <v>0</v>
      </c>
      <c r="N26" s="14">
        <f>+M26*(1+'2.1 Previsión BAU'!N60)</f>
        <v>0</v>
      </c>
      <c r="O26" s="14">
        <f>+N26*(1+'2.1 Previsión BAU'!O60)</f>
        <v>0</v>
      </c>
      <c r="P26" s="14">
        <f>+O26*(1+'2.1 Previsión BAU'!P60)</f>
        <v>0</v>
      </c>
      <c r="Q26" s="14">
        <f>+P26*(1+'2.1 Previsión BAU'!Q60)</f>
        <v>0</v>
      </c>
      <c r="R26" s="14">
        <f>+Q26*(1+'2.1 Previsión BAU'!R60)</f>
        <v>0</v>
      </c>
      <c r="S26" s="14">
        <f>+R26*(1+'2.1 Previsión BAU'!S60)</f>
        <v>0</v>
      </c>
      <c r="T26" s="14">
        <f>+S26*(1+'2.1 Previsión BAU'!T60)</f>
        <v>0</v>
      </c>
      <c r="U26" s="14">
        <f>+T26*(1+'2.1 Previsión BAU'!U60)</f>
        <v>0</v>
      </c>
      <c r="V26" s="14">
        <f>+U26*(1+'2.1 Previsión BAU'!V60)</f>
        <v>0</v>
      </c>
      <c r="W26" s="14">
        <f>+V26*(1+'2.1 Previsión BAU'!W60)</f>
        <v>0</v>
      </c>
      <c r="X26" s="14">
        <f>+W26*(1+'2.1 Previsión BAU'!X60)</f>
        <v>0</v>
      </c>
    </row>
    <row r="27" spans="2:24" x14ac:dyDescent="0.25">
      <c r="B27" s="92">
        <v>40</v>
      </c>
      <c r="C27" s="13" t="s">
        <v>70</v>
      </c>
      <c r="D27" s="250">
        <f>+'1.2a Proyección Empresas '!D305</f>
        <v>0</v>
      </c>
      <c r="E27" s="251">
        <f>+'1.2a Proyección Empresas '!E305</f>
        <v>0</v>
      </c>
      <c r="F27" s="251">
        <f>+E27*(1+'2.1 Previsión BAU'!F61)</f>
        <v>0</v>
      </c>
      <c r="G27" s="14">
        <f>+F27*(1+'2.1 Previsión BAU'!G61)</f>
        <v>0</v>
      </c>
      <c r="H27" s="14">
        <f>+G27*(1+'2.1 Previsión BAU'!H61)</f>
        <v>0</v>
      </c>
      <c r="I27" s="14">
        <f>+H27*(1+'2.1 Previsión BAU'!I61)</f>
        <v>0</v>
      </c>
      <c r="J27" s="14">
        <f>+I27*(1+'2.1 Previsión BAU'!J61)</f>
        <v>0</v>
      </c>
      <c r="K27" s="14">
        <f>+J27*(1+'2.1 Previsión BAU'!K61)</f>
        <v>0</v>
      </c>
      <c r="L27" s="14">
        <f>+K27*(1+'2.1 Previsión BAU'!L61)</f>
        <v>0</v>
      </c>
      <c r="M27" s="14">
        <f>+L27*(1+'2.1 Previsión BAU'!M61)</f>
        <v>0</v>
      </c>
      <c r="N27" s="14">
        <f>+M27*(1+'2.1 Previsión BAU'!N61)</f>
        <v>0</v>
      </c>
      <c r="O27" s="14">
        <f>+N27*(1+'2.1 Previsión BAU'!O61)</f>
        <v>0</v>
      </c>
      <c r="P27" s="14">
        <f>+O27*(1+'2.1 Previsión BAU'!P61)</f>
        <v>0</v>
      </c>
      <c r="Q27" s="14">
        <f>+P27*(1+'2.1 Previsión BAU'!Q61)</f>
        <v>0</v>
      </c>
      <c r="R27" s="14">
        <f>+Q27*(1+'2.1 Previsión BAU'!R61)</f>
        <v>0</v>
      </c>
      <c r="S27" s="14">
        <f>+R27*(1+'2.1 Previsión BAU'!S61)</f>
        <v>0</v>
      </c>
      <c r="T27" s="14">
        <f>+S27*(1+'2.1 Previsión BAU'!T61)</f>
        <v>0</v>
      </c>
      <c r="U27" s="14">
        <f>+T27*(1+'2.1 Previsión BAU'!U61)</f>
        <v>0</v>
      </c>
      <c r="V27" s="14">
        <f>+U27*(1+'2.1 Previsión BAU'!V61)</f>
        <v>0</v>
      </c>
      <c r="W27" s="14">
        <f>+V27*(1+'2.1 Previsión BAU'!W61)</f>
        <v>0</v>
      </c>
      <c r="X27" s="14">
        <f>+W27*(1+'2.1 Previsión BAU'!X61)</f>
        <v>0</v>
      </c>
    </row>
    <row r="28" spans="2:24" x14ac:dyDescent="0.25">
      <c r="B28" s="92">
        <v>45</v>
      </c>
      <c r="C28" s="13" t="s">
        <v>71</v>
      </c>
      <c r="D28" s="250">
        <f>+'1.2a Proyección Empresas '!D306</f>
        <v>0</v>
      </c>
      <c r="E28" s="251">
        <f>+'1.2a Proyección Empresas '!E306</f>
        <v>0</v>
      </c>
      <c r="F28" s="251">
        <f>+E28*(1+'2.1 Previsión BAU'!F62)</f>
        <v>0</v>
      </c>
      <c r="G28" s="14">
        <f>+F28*(1+'2.1 Previsión BAU'!G62)</f>
        <v>0</v>
      </c>
      <c r="H28" s="14">
        <f>+G28*(1+'2.1 Previsión BAU'!H62)</f>
        <v>0</v>
      </c>
      <c r="I28" s="14">
        <f>+H28*(1+'2.1 Previsión BAU'!I62)</f>
        <v>0</v>
      </c>
      <c r="J28" s="14">
        <f>+I28*(1+'2.1 Previsión BAU'!J62)</f>
        <v>0</v>
      </c>
      <c r="K28" s="14">
        <f>+J28*(1+'2.1 Previsión BAU'!K62)</f>
        <v>0</v>
      </c>
      <c r="L28" s="14">
        <f>+K28*(1+'2.1 Previsión BAU'!L62)</f>
        <v>0</v>
      </c>
      <c r="M28" s="14">
        <f>+L28*(1+'2.1 Previsión BAU'!M62)</f>
        <v>0</v>
      </c>
      <c r="N28" s="14">
        <f>+M28*(1+'2.1 Previsión BAU'!N62)</f>
        <v>0</v>
      </c>
      <c r="O28" s="14">
        <f>+N28*(1+'2.1 Previsión BAU'!O62)</f>
        <v>0</v>
      </c>
      <c r="P28" s="14">
        <f>+O28*(1+'2.1 Previsión BAU'!P62)</f>
        <v>0</v>
      </c>
      <c r="Q28" s="14">
        <f>+P28*(1+'2.1 Previsión BAU'!Q62)</f>
        <v>0</v>
      </c>
      <c r="R28" s="14">
        <f>+Q28*(1+'2.1 Previsión BAU'!R62)</f>
        <v>0</v>
      </c>
      <c r="S28" s="14">
        <f>+R28*(1+'2.1 Previsión BAU'!S62)</f>
        <v>0</v>
      </c>
      <c r="T28" s="14">
        <f>+S28*(1+'2.1 Previsión BAU'!T62)</f>
        <v>0</v>
      </c>
      <c r="U28" s="14">
        <f>+T28*(1+'2.1 Previsión BAU'!U62)</f>
        <v>0</v>
      </c>
      <c r="V28" s="14">
        <f>+U28*(1+'2.1 Previsión BAU'!V62)</f>
        <v>0</v>
      </c>
      <c r="W28" s="14">
        <f>+V28*(1+'2.1 Previsión BAU'!W62)</f>
        <v>0</v>
      </c>
      <c r="X28" s="14">
        <f>+W28*(1+'2.1 Previsión BAU'!X62)</f>
        <v>0</v>
      </c>
    </row>
    <row r="29" spans="2:24" ht="15.75" thickBot="1" x14ac:dyDescent="0.3">
      <c r="B29" s="92">
        <v>46</v>
      </c>
      <c r="C29" s="21" t="s">
        <v>72</v>
      </c>
      <c r="D29" s="250">
        <f>+'1.2a Proyección Empresas '!D307</f>
        <v>0</v>
      </c>
      <c r="E29" s="251">
        <f>+'1.2a Proyección Empresas '!E307</f>
        <v>0</v>
      </c>
      <c r="F29" s="251">
        <f>+E29*(1+'2.1 Previsión BAU'!F63)</f>
        <v>0</v>
      </c>
      <c r="G29" s="14">
        <f>+F29*(1+'2.1 Previsión BAU'!G63)</f>
        <v>0</v>
      </c>
      <c r="H29" s="14">
        <f>+G29*(1+'2.1 Previsión BAU'!H63)</f>
        <v>0</v>
      </c>
      <c r="I29" s="14">
        <f>+H29*(1+'2.1 Previsión BAU'!I63)</f>
        <v>0</v>
      </c>
      <c r="J29" s="14">
        <f>+I29*(1+'2.1 Previsión BAU'!J63)</f>
        <v>0</v>
      </c>
      <c r="K29" s="14">
        <f>+J29*(1+'2.1 Previsión BAU'!K63)</f>
        <v>0</v>
      </c>
      <c r="L29" s="14">
        <f>+K29*(1+'2.1 Previsión BAU'!L63)</f>
        <v>0</v>
      </c>
      <c r="M29" s="14">
        <f>+L29*(1+'2.1 Previsión BAU'!M63)</f>
        <v>0</v>
      </c>
      <c r="N29" s="14">
        <f>+M29*(1+'2.1 Previsión BAU'!N63)</f>
        <v>0</v>
      </c>
      <c r="O29" s="14">
        <f>+N29*(1+'2.1 Previsión BAU'!O63)</f>
        <v>0</v>
      </c>
      <c r="P29" s="14">
        <f>+O29*(1+'2.1 Previsión BAU'!P63)</f>
        <v>0</v>
      </c>
      <c r="Q29" s="14">
        <f>+P29*(1+'2.1 Previsión BAU'!Q63)</f>
        <v>0</v>
      </c>
      <c r="R29" s="14">
        <f>+Q29*(1+'2.1 Previsión BAU'!R63)</f>
        <v>0</v>
      </c>
      <c r="S29" s="14">
        <f>+R29*(1+'2.1 Previsión BAU'!S63)</f>
        <v>0</v>
      </c>
      <c r="T29" s="14">
        <f>+S29*(1+'2.1 Previsión BAU'!T63)</f>
        <v>0</v>
      </c>
      <c r="U29" s="14">
        <f>+T29*(1+'2.1 Previsión BAU'!U63)</f>
        <v>0</v>
      </c>
      <c r="V29" s="14">
        <f>+U29*(1+'2.1 Previsión BAU'!V63)</f>
        <v>0</v>
      </c>
      <c r="W29" s="14">
        <f>+V29*(1+'2.1 Previsión BAU'!W63)</f>
        <v>0</v>
      </c>
      <c r="X29" s="14">
        <f>+W29*(1+'2.1 Previsión BAU'!X63)</f>
        <v>0</v>
      </c>
    </row>
    <row r="30" spans="2:24" ht="15.75" thickBot="1" x14ac:dyDescent="0.3">
      <c r="B30" s="22"/>
      <c r="C30" s="23" t="s">
        <v>73</v>
      </c>
      <c r="D30" s="24">
        <f t="shared" ref="D30:X30" si="1">+SUM(D6:D29)</f>
        <v>55783.974045582036</v>
      </c>
      <c r="E30" s="24">
        <f t="shared" si="1"/>
        <v>78068.399190201715</v>
      </c>
      <c r="F30" s="24">
        <f t="shared" si="1"/>
        <v>80412.022877966112</v>
      </c>
      <c r="G30" s="24">
        <f t="shared" si="1"/>
        <v>82890.967716657746</v>
      </c>
      <c r="H30" s="24">
        <f t="shared" si="1"/>
        <v>85325.774383022945</v>
      </c>
      <c r="I30" s="24">
        <f t="shared" si="1"/>
        <v>87793.490146405646</v>
      </c>
      <c r="J30" s="24">
        <f t="shared" si="1"/>
        <v>90273.782664340615</v>
      </c>
      <c r="K30" s="24">
        <f t="shared" si="1"/>
        <v>92767.443142586984</v>
      </c>
      <c r="L30" s="24">
        <f t="shared" si="1"/>
        <v>95278.59029297423</v>
      </c>
      <c r="M30" s="24">
        <f t="shared" si="1"/>
        <v>97804.486173519297</v>
      </c>
      <c r="N30" s="24">
        <f t="shared" si="1"/>
        <v>100347.01482855123</v>
      </c>
      <c r="O30" s="24">
        <f t="shared" si="1"/>
        <v>102905.95046999103</v>
      </c>
      <c r="P30" s="24">
        <f t="shared" si="1"/>
        <v>105481.7577202915</v>
      </c>
      <c r="Q30" s="24">
        <f t="shared" si="1"/>
        <v>108074.81649493687</v>
      </c>
      <c r="R30" s="24">
        <f t="shared" si="1"/>
        <v>110685.44526384314</v>
      </c>
      <c r="S30" s="24">
        <f t="shared" si="1"/>
        <v>113314.04033097113</v>
      </c>
      <c r="T30" s="24">
        <f t="shared" si="1"/>
        <v>115960.97123651257</v>
      </c>
      <c r="U30" s="24">
        <f t="shared" si="1"/>
        <v>118626.6068072699</v>
      </c>
      <c r="V30" s="24">
        <f t="shared" si="1"/>
        <v>121311.4186743538</v>
      </c>
      <c r="W30" s="24">
        <f t="shared" si="1"/>
        <v>124015.49919978</v>
      </c>
      <c r="X30" s="24">
        <f t="shared" si="1"/>
        <v>126740.48522541612</v>
      </c>
    </row>
    <row r="31" spans="2:24" x14ac:dyDescent="0.25">
      <c r="B31" s="71"/>
      <c r="C31" s="71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</row>
    <row r="32" spans="2:24" x14ac:dyDescent="0.25">
      <c r="B32" s="71"/>
      <c r="C32" s="71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12" t="s">
        <v>140</v>
      </c>
      <c r="C33" s="71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</row>
    <row r="34" spans="2:24" ht="15.75" thickBot="1" x14ac:dyDescent="0.3"/>
    <row r="35" spans="2:24" ht="15.75" thickBot="1" x14ac:dyDescent="0.3">
      <c r="B35" s="4" t="s">
        <v>37</v>
      </c>
      <c r="C35" s="5" t="s">
        <v>38</v>
      </c>
      <c r="D35" s="6">
        <f t="shared" ref="D35:X35" si="2">+D5</f>
        <v>2024</v>
      </c>
      <c r="E35" s="2">
        <f t="shared" si="2"/>
        <v>2025</v>
      </c>
      <c r="F35" s="2">
        <f t="shared" si="2"/>
        <v>2026</v>
      </c>
      <c r="G35" s="2">
        <f t="shared" si="2"/>
        <v>2027</v>
      </c>
      <c r="H35" s="2">
        <f t="shared" si="2"/>
        <v>2028</v>
      </c>
      <c r="I35" s="2">
        <f t="shared" si="2"/>
        <v>2029</v>
      </c>
      <c r="J35" s="2">
        <f t="shared" si="2"/>
        <v>2030</v>
      </c>
      <c r="K35" s="2">
        <f t="shared" si="2"/>
        <v>2031</v>
      </c>
      <c r="L35" s="2">
        <f t="shared" si="2"/>
        <v>2032</v>
      </c>
      <c r="M35" s="2">
        <f t="shared" si="2"/>
        <v>2033</v>
      </c>
      <c r="N35" s="2">
        <f t="shared" si="2"/>
        <v>2034</v>
      </c>
      <c r="O35" s="2">
        <f t="shared" si="2"/>
        <v>2035</v>
      </c>
      <c r="P35" s="2">
        <f t="shared" si="2"/>
        <v>2036</v>
      </c>
      <c r="Q35" s="2">
        <f t="shared" si="2"/>
        <v>2037</v>
      </c>
      <c r="R35" s="2">
        <f t="shared" si="2"/>
        <v>2038</v>
      </c>
      <c r="S35" s="2">
        <f t="shared" si="2"/>
        <v>2039</v>
      </c>
      <c r="T35" s="2">
        <f t="shared" si="2"/>
        <v>2040</v>
      </c>
      <c r="U35" s="2">
        <f t="shared" si="2"/>
        <v>2041</v>
      </c>
      <c r="V35" s="2">
        <f t="shared" si="2"/>
        <v>2042</v>
      </c>
      <c r="W35" s="2">
        <f t="shared" si="2"/>
        <v>2043</v>
      </c>
      <c r="X35" s="2">
        <f t="shared" si="2"/>
        <v>2044</v>
      </c>
    </row>
    <row r="36" spans="2:24" x14ac:dyDescent="0.25">
      <c r="B36" s="92">
        <v>6</v>
      </c>
      <c r="C36" s="176" t="s">
        <v>46</v>
      </c>
      <c r="D36" s="19">
        <f t="shared" ref="D36:X36" si="3">+D6/1000</f>
        <v>0</v>
      </c>
      <c r="E36" s="14">
        <f t="shared" si="3"/>
        <v>0</v>
      </c>
      <c r="F36" s="14">
        <f t="shared" si="3"/>
        <v>0</v>
      </c>
      <c r="G36" s="14">
        <f t="shared" si="3"/>
        <v>0</v>
      </c>
      <c r="H36" s="14">
        <f t="shared" si="3"/>
        <v>0</v>
      </c>
      <c r="I36" s="14">
        <f t="shared" si="3"/>
        <v>0</v>
      </c>
      <c r="J36" s="14">
        <f t="shared" si="3"/>
        <v>0</v>
      </c>
      <c r="K36" s="14">
        <f t="shared" si="3"/>
        <v>0</v>
      </c>
      <c r="L36" s="14">
        <f t="shared" si="3"/>
        <v>0</v>
      </c>
      <c r="M36" s="14">
        <f t="shared" si="3"/>
        <v>0</v>
      </c>
      <c r="N36" s="14">
        <f t="shared" si="3"/>
        <v>0</v>
      </c>
      <c r="O36" s="14">
        <f t="shared" si="3"/>
        <v>0</v>
      </c>
      <c r="P36" s="14">
        <f t="shared" si="3"/>
        <v>0</v>
      </c>
      <c r="Q36" s="14">
        <f t="shared" si="3"/>
        <v>0</v>
      </c>
      <c r="R36" s="14">
        <f t="shared" si="3"/>
        <v>0</v>
      </c>
      <c r="S36" s="14">
        <f t="shared" si="3"/>
        <v>0</v>
      </c>
      <c r="T36" s="14">
        <f t="shared" si="3"/>
        <v>0</v>
      </c>
      <c r="U36" s="14">
        <f t="shared" si="3"/>
        <v>0</v>
      </c>
      <c r="V36" s="14">
        <f t="shared" si="3"/>
        <v>0</v>
      </c>
      <c r="W36" s="14">
        <f t="shared" si="3"/>
        <v>0</v>
      </c>
      <c r="X36" s="14">
        <f t="shared" si="3"/>
        <v>0</v>
      </c>
    </row>
    <row r="37" spans="2:24" x14ac:dyDescent="0.25">
      <c r="B37" s="92">
        <v>8</v>
      </c>
      <c r="C37" s="3" t="s">
        <v>48</v>
      </c>
      <c r="D37" s="19">
        <f t="shared" ref="D37:X37" si="4">+D7/1000</f>
        <v>0</v>
      </c>
      <c r="E37" s="14">
        <f t="shared" si="4"/>
        <v>0</v>
      </c>
      <c r="F37" s="14">
        <f t="shared" si="4"/>
        <v>0</v>
      </c>
      <c r="G37" s="14">
        <f t="shared" si="4"/>
        <v>0</v>
      </c>
      <c r="H37" s="14">
        <f t="shared" si="4"/>
        <v>0</v>
      </c>
      <c r="I37" s="14">
        <f t="shared" si="4"/>
        <v>0</v>
      </c>
      <c r="J37" s="14">
        <f t="shared" si="4"/>
        <v>0</v>
      </c>
      <c r="K37" s="14">
        <f t="shared" si="4"/>
        <v>0</v>
      </c>
      <c r="L37" s="14">
        <f t="shared" si="4"/>
        <v>0</v>
      </c>
      <c r="M37" s="14">
        <f t="shared" si="4"/>
        <v>0</v>
      </c>
      <c r="N37" s="14">
        <f t="shared" si="4"/>
        <v>0</v>
      </c>
      <c r="O37" s="14">
        <f t="shared" si="4"/>
        <v>0</v>
      </c>
      <c r="P37" s="14">
        <f t="shared" si="4"/>
        <v>0</v>
      </c>
      <c r="Q37" s="14">
        <f t="shared" si="4"/>
        <v>0</v>
      </c>
      <c r="R37" s="14">
        <f t="shared" si="4"/>
        <v>0</v>
      </c>
      <c r="S37" s="14">
        <f t="shared" si="4"/>
        <v>0</v>
      </c>
      <c r="T37" s="14">
        <f t="shared" si="4"/>
        <v>0</v>
      </c>
      <c r="U37" s="14">
        <f t="shared" si="4"/>
        <v>0</v>
      </c>
      <c r="V37" s="14">
        <f t="shared" si="4"/>
        <v>0</v>
      </c>
      <c r="W37" s="14">
        <f t="shared" si="4"/>
        <v>0</v>
      </c>
      <c r="X37" s="14">
        <f t="shared" si="4"/>
        <v>0</v>
      </c>
    </row>
    <row r="38" spans="2:24" x14ac:dyDescent="0.25">
      <c r="B38" s="92">
        <v>9</v>
      </c>
      <c r="C38" s="13" t="s">
        <v>49</v>
      </c>
      <c r="D38" s="19">
        <f t="shared" ref="D38:X38" si="5">+D8/1000</f>
        <v>0</v>
      </c>
      <c r="E38" s="14">
        <f t="shared" si="5"/>
        <v>0</v>
      </c>
      <c r="F38" s="14">
        <f t="shared" si="5"/>
        <v>0</v>
      </c>
      <c r="G38" s="14">
        <f t="shared" si="5"/>
        <v>0</v>
      </c>
      <c r="H38" s="14">
        <f t="shared" si="5"/>
        <v>0</v>
      </c>
      <c r="I38" s="14">
        <f t="shared" si="5"/>
        <v>0</v>
      </c>
      <c r="J38" s="14">
        <f t="shared" si="5"/>
        <v>0</v>
      </c>
      <c r="K38" s="14">
        <f t="shared" si="5"/>
        <v>0</v>
      </c>
      <c r="L38" s="14">
        <f t="shared" si="5"/>
        <v>0</v>
      </c>
      <c r="M38" s="14">
        <f t="shared" si="5"/>
        <v>0</v>
      </c>
      <c r="N38" s="14">
        <f t="shared" si="5"/>
        <v>0</v>
      </c>
      <c r="O38" s="14">
        <f t="shared" si="5"/>
        <v>0</v>
      </c>
      <c r="P38" s="14">
        <f t="shared" si="5"/>
        <v>0</v>
      </c>
      <c r="Q38" s="14">
        <f t="shared" si="5"/>
        <v>0</v>
      </c>
      <c r="R38" s="14">
        <f t="shared" si="5"/>
        <v>0</v>
      </c>
      <c r="S38" s="14">
        <f t="shared" si="5"/>
        <v>0</v>
      </c>
      <c r="T38" s="14">
        <f t="shared" si="5"/>
        <v>0</v>
      </c>
      <c r="U38" s="14">
        <f t="shared" si="5"/>
        <v>0</v>
      </c>
      <c r="V38" s="14">
        <f t="shared" si="5"/>
        <v>0</v>
      </c>
      <c r="W38" s="14">
        <f t="shared" si="5"/>
        <v>0</v>
      </c>
      <c r="X38" s="14">
        <f t="shared" si="5"/>
        <v>0</v>
      </c>
    </row>
    <row r="39" spans="2:24" x14ac:dyDescent="0.25">
      <c r="B39" s="92">
        <v>10</v>
      </c>
      <c r="C39" s="13" t="s">
        <v>50</v>
      </c>
      <c r="D39" s="19">
        <f t="shared" ref="D39:X39" si="6">+D9/1000</f>
        <v>0</v>
      </c>
      <c r="E39" s="14">
        <f t="shared" si="6"/>
        <v>0</v>
      </c>
      <c r="F39" s="14">
        <f t="shared" si="6"/>
        <v>0</v>
      </c>
      <c r="G39" s="14">
        <f t="shared" si="6"/>
        <v>0</v>
      </c>
      <c r="H39" s="14">
        <f t="shared" si="6"/>
        <v>0</v>
      </c>
      <c r="I39" s="14">
        <f t="shared" si="6"/>
        <v>0</v>
      </c>
      <c r="J39" s="14">
        <f t="shared" si="6"/>
        <v>0</v>
      </c>
      <c r="K39" s="14">
        <f t="shared" si="6"/>
        <v>0</v>
      </c>
      <c r="L39" s="14">
        <f t="shared" si="6"/>
        <v>0</v>
      </c>
      <c r="M39" s="14">
        <f t="shared" si="6"/>
        <v>0</v>
      </c>
      <c r="N39" s="14">
        <f t="shared" si="6"/>
        <v>0</v>
      </c>
      <c r="O39" s="14">
        <f t="shared" si="6"/>
        <v>0</v>
      </c>
      <c r="P39" s="14">
        <f t="shared" si="6"/>
        <v>0</v>
      </c>
      <c r="Q39" s="14">
        <f t="shared" si="6"/>
        <v>0</v>
      </c>
      <c r="R39" s="14">
        <f t="shared" si="6"/>
        <v>0</v>
      </c>
      <c r="S39" s="14">
        <f t="shared" si="6"/>
        <v>0</v>
      </c>
      <c r="T39" s="14">
        <f t="shared" si="6"/>
        <v>0</v>
      </c>
      <c r="U39" s="14">
        <f t="shared" si="6"/>
        <v>0</v>
      </c>
      <c r="V39" s="14">
        <f t="shared" si="6"/>
        <v>0</v>
      </c>
      <c r="W39" s="14">
        <f t="shared" si="6"/>
        <v>0</v>
      </c>
      <c r="X39" s="14">
        <f t="shared" si="6"/>
        <v>0</v>
      </c>
    </row>
    <row r="40" spans="2:24" x14ac:dyDescent="0.25">
      <c r="B40" s="92">
        <v>13</v>
      </c>
      <c r="C40" s="13" t="s">
        <v>52</v>
      </c>
      <c r="D40" s="19">
        <f t="shared" ref="D40:X40" si="7">+D10/1000</f>
        <v>0</v>
      </c>
      <c r="E40" s="14">
        <f t="shared" si="7"/>
        <v>0</v>
      </c>
      <c r="F40" s="14">
        <f t="shared" si="7"/>
        <v>0</v>
      </c>
      <c r="G40" s="14">
        <f t="shared" si="7"/>
        <v>0</v>
      </c>
      <c r="H40" s="14">
        <f t="shared" si="7"/>
        <v>0</v>
      </c>
      <c r="I40" s="14">
        <f t="shared" si="7"/>
        <v>0</v>
      </c>
      <c r="J40" s="14">
        <f t="shared" si="7"/>
        <v>0</v>
      </c>
      <c r="K40" s="14">
        <f t="shared" si="7"/>
        <v>0</v>
      </c>
      <c r="L40" s="14">
        <f t="shared" si="7"/>
        <v>0</v>
      </c>
      <c r="M40" s="14">
        <f t="shared" si="7"/>
        <v>0</v>
      </c>
      <c r="N40" s="14">
        <f t="shared" si="7"/>
        <v>0</v>
      </c>
      <c r="O40" s="14">
        <f t="shared" si="7"/>
        <v>0</v>
      </c>
      <c r="P40" s="14">
        <f t="shared" si="7"/>
        <v>0</v>
      </c>
      <c r="Q40" s="14">
        <f t="shared" si="7"/>
        <v>0</v>
      </c>
      <c r="R40" s="14">
        <f t="shared" si="7"/>
        <v>0</v>
      </c>
      <c r="S40" s="14">
        <f t="shared" si="7"/>
        <v>0</v>
      </c>
      <c r="T40" s="14">
        <f t="shared" si="7"/>
        <v>0</v>
      </c>
      <c r="U40" s="14">
        <f t="shared" si="7"/>
        <v>0</v>
      </c>
      <c r="V40" s="14">
        <f t="shared" si="7"/>
        <v>0</v>
      </c>
      <c r="W40" s="14">
        <f t="shared" si="7"/>
        <v>0</v>
      </c>
      <c r="X40" s="14">
        <f t="shared" si="7"/>
        <v>0</v>
      </c>
    </row>
    <row r="41" spans="2:24" x14ac:dyDescent="0.25">
      <c r="B41" s="92">
        <v>14</v>
      </c>
      <c r="C41" s="13" t="s">
        <v>53</v>
      </c>
      <c r="D41" s="19">
        <f t="shared" ref="D41:X41" si="8">+D11/1000</f>
        <v>0</v>
      </c>
      <c r="E41" s="14">
        <f t="shared" si="8"/>
        <v>0</v>
      </c>
      <c r="F41" s="14">
        <f t="shared" si="8"/>
        <v>0</v>
      </c>
      <c r="G41" s="14">
        <f t="shared" si="8"/>
        <v>0</v>
      </c>
      <c r="H41" s="14">
        <f t="shared" si="8"/>
        <v>0</v>
      </c>
      <c r="I41" s="14">
        <f t="shared" si="8"/>
        <v>0</v>
      </c>
      <c r="J41" s="14">
        <f t="shared" si="8"/>
        <v>0</v>
      </c>
      <c r="K41" s="14">
        <f t="shared" si="8"/>
        <v>0</v>
      </c>
      <c r="L41" s="14">
        <f t="shared" si="8"/>
        <v>0</v>
      </c>
      <c r="M41" s="14">
        <f t="shared" si="8"/>
        <v>0</v>
      </c>
      <c r="N41" s="14">
        <f t="shared" si="8"/>
        <v>0</v>
      </c>
      <c r="O41" s="14">
        <f t="shared" si="8"/>
        <v>0</v>
      </c>
      <c r="P41" s="14">
        <f t="shared" si="8"/>
        <v>0</v>
      </c>
      <c r="Q41" s="14">
        <f t="shared" si="8"/>
        <v>0</v>
      </c>
      <c r="R41" s="14">
        <f t="shared" si="8"/>
        <v>0</v>
      </c>
      <c r="S41" s="14">
        <f t="shared" si="8"/>
        <v>0</v>
      </c>
      <c r="T41" s="14">
        <f t="shared" si="8"/>
        <v>0</v>
      </c>
      <c r="U41" s="14">
        <f t="shared" si="8"/>
        <v>0</v>
      </c>
      <c r="V41" s="14">
        <f t="shared" si="8"/>
        <v>0</v>
      </c>
      <c r="W41" s="14">
        <f t="shared" si="8"/>
        <v>0</v>
      </c>
      <c r="X41" s="14">
        <f t="shared" si="8"/>
        <v>0</v>
      </c>
    </row>
    <row r="42" spans="2:24" x14ac:dyDescent="0.25">
      <c r="B42" s="92">
        <v>18</v>
      </c>
      <c r="C42" s="13" t="s">
        <v>55</v>
      </c>
      <c r="D42" s="19">
        <f t="shared" ref="D42:X42" si="9">+D12/1000</f>
        <v>51.788437153924505</v>
      </c>
      <c r="E42" s="14">
        <f t="shared" si="9"/>
        <v>73.689865872155437</v>
      </c>
      <c r="F42" s="14">
        <f t="shared" si="9"/>
        <v>75.818027782193752</v>
      </c>
      <c r="G42" s="14">
        <f t="shared" si="9"/>
        <v>78.081001843507451</v>
      </c>
      <c r="H42" s="14">
        <f t="shared" si="9"/>
        <v>80.299449600428431</v>
      </c>
      <c r="I42" s="14">
        <f t="shared" si="9"/>
        <v>82.550265306195925</v>
      </c>
      <c r="J42" s="14">
        <f t="shared" si="9"/>
        <v>84.813017180282614</v>
      </c>
      <c r="K42" s="14">
        <f t="shared" si="9"/>
        <v>87.088436537737479</v>
      </c>
      <c r="L42" s="14">
        <f t="shared" si="9"/>
        <v>89.380682056551876</v>
      </c>
      <c r="M42" s="14">
        <f t="shared" si="9"/>
        <v>91.687016018634026</v>
      </c>
      <c r="N42" s="14">
        <f t="shared" si="9"/>
        <v>94.009307552532192</v>
      </c>
      <c r="O42" s="14">
        <f t="shared" si="9"/>
        <v>96.347316262066798</v>
      </c>
      <c r="P42" s="14">
        <f t="shared" si="9"/>
        <v>98.701492121479248</v>
      </c>
      <c r="Q42" s="14">
        <f t="shared" si="9"/>
        <v>101.07220019223516</v>
      </c>
      <c r="R42" s="14">
        <f t="shared" si="9"/>
        <v>103.45974379989211</v>
      </c>
      <c r="S42" s="14">
        <f t="shared" si="9"/>
        <v>105.86450387085465</v>
      </c>
      <c r="T42" s="14">
        <f t="shared" si="9"/>
        <v>108.28683397779567</v>
      </c>
      <c r="U42" s="14">
        <f t="shared" si="9"/>
        <v>110.72708771245136</v>
      </c>
      <c r="V42" s="14">
        <f t="shared" si="9"/>
        <v>113.18571699139632</v>
      </c>
      <c r="W42" s="14">
        <f t="shared" si="9"/>
        <v>115.66281030048327</v>
      </c>
      <c r="X42" s="14">
        <f t="shared" si="9"/>
        <v>118.15993614928779</v>
      </c>
    </row>
    <row r="43" spans="2:24" x14ac:dyDescent="0.25">
      <c r="B43" s="92">
        <v>20</v>
      </c>
      <c r="C43" s="13" t="s">
        <v>56</v>
      </c>
      <c r="D43" s="19">
        <f t="shared" ref="D43:X43" si="10">+D13/1000</f>
        <v>0</v>
      </c>
      <c r="E43" s="14">
        <f t="shared" si="10"/>
        <v>0</v>
      </c>
      <c r="F43" s="14">
        <f t="shared" si="10"/>
        <v>0</v>
      </c>
      <c r="G43" s="14">
        <f t="shared" si="10"/>
        <v>0</v>
      </c>
      <c r="H43" s="14">
        <f t="shared" si="10"/>
        <v>0</v>
      </c>
      <c r="I43" s="14">
        <f t="shared" si="10"/>
        <v>0</v>
      </c>
      <c r="J43" s="14">
        <f t="shared" si="10"/>
        <v>0</v>
      </c>
      <c r="K43" s="14">
        <f t="shared" si="10"/>
        <v>0</v>
      </c>
      <c r="L43" s="14">
        <f t="shared" si="10"/>
        <v>0</v>
      </c>
      <c r="M43" s="14">
        <f t="shared" si="10"/>
        <v>0</v>
      </c>
      <c r="N43" s="14">
        <f t="shared" si="10"/>
        <v>0</v>
      </c>
      <c r="O43" s="14">
        <f t="shared" si="10"/>
        <v>0</v>
      </c>
      <c r="P43" s="14">
        <f t="shared" si="10"/>
        <v>0</v>
      </c>
      <c r="Q43" s="14">
        <f t="shared" si="10"/>
        <v>0</v>
      </c>
      <c r="R43" s="14">
        <f t="shared" si="10"/>
        <v>0</v>
      </c>
      <c r="S43" s="14">
        <f t="shared" si="10"/>
        <v>0</v>
      </c>
      <c r="T43" s="14">
        <f t="shared" si="10"/>
        <v>0</v>
      </c>
      <c r="U43" s="14">
        <f t="shared" si="10"/>
        <v>0</v>
      </c>
      <c r="V43" s="14">
        <f t="shared" si="10"/>
        <v>0</v>
      </c>
      <c r="W43" s="14">
        <f t="shared" si="10"/>
        <v>0</v>
      </c>
      <c r="X43" s="14">
        <f t="shared" si="10"/>
        <v>0</v>
      </c>
    </row>
    <row r="44" spans="2:24" x14ac:dyDescent="0.25">
      <c r="B44" s="92">
        <v>21</v>
      </c>
      <c r="C44" s="13" t="s">
        <v>57</v>
      </c>
      <c r="D44" s="19">
        <f t="shared" ref="D44:X44" si="11">+D14/1000</f>
        <v>0.6505685755983458</v>
      </c>
      <c r="E44" s="14">
        <f t="shared" si="11"/>
        <v>0.85646200411806728</v>
      </c>
      <c r="F44" s="14">
        <f t="shared" si="11"/>
        <v>0.89353847496533023</v>
      </c>
      <c r="G44" s="14">
        <f t="shared" si="11"/>
        <v>0.93067565616853887</v>
      </c>
      <c r="H44" s="14">
        <f t="shared" si="11"/>
        <v>0.9678226725987118</v>
      </c>
      <c r="I44" s="14">
        <f t="shared" si="11"/>
        <v>1.0049707616199988</v>
      </c>
      <c r="J44" s="14">
        <f t="shared" si="11"/>
        <v>1.0421682202270206</v>
      </c>
      <c r="K44" s="14">
        <f t="shared" si="11"/>
        <v>1.079442080427486</v>
      </c>
      <c r="L44" s="14">
        <f t="shared" si="11"/>
        <v>1.1167326016323702</v>
      </c>
      <c r="M44" s="14">
        <f t="shared" si="11"/>
        <v>1.1540231228372542</v>
      </c>
      <c r="N44" s="14">
        <f t="shared" si="11"/>
        <v>1.1913136440421368</v>
      </c>
      <c r="O44" s="14">
        <f t="shared" si="11"/>
        <v>1.2286041652470183</v>
      </c>
      <c r="P44" s="14">
        <f t="shared" si="11"/>
        <v>1.2658946864519018</v>
      </c>
      <c r="Q44" s="14">
        <f t="shared" si="11"/>
        <v>1.3031852076567867</v>
      </c>
      <c r="R44" s="14">
        <f t="shared" si="11"/>
        <v>1.3404757288616713</v>
      </c>
      <c r="S44" s="14">
        <f t="shared" si="11"/>
        <v>1.3777662500665548</v>
      </c>
      <c r="T44" s="14">
        <f t="shared" si="11"/>
        <v>1.4150567712714361</v>
      </c>
      <c r="U44" s="14">
        <f t="shared" si="11"/>
        <v>1.4523472924763192</v>
      </c>
      <c r="V44" s="14">
        <f t="shared" si="11"/>
        <v>1.4896378136812023</v>
      </c>
      <c r="W44" s="14">
        <f t="shared" si="11"/>
        <v>1.5269283348860869</v>
      </c>
      <c r="X44" s="14">
        <f t="shared" si="11"/>
        <v>1.5642188560909716</v>
      </c>
    </row>
    <row r="45" spans="2:24" x14ac:dyDescent="0.25">
      <c r="B45" s="92">
        <v>22</v>
      </c>
      <c r="C45" s="13" t="s">
        <v>58</v>
      </c>
      <c r="D45" s="19">
        <f t="shared" ref="D45:X45" si="12">+D15/1000</f>
        <v>0</v>
      </c>
      <c r="E45" s="14">
        <f t="shared" si="12"/>
        <v>0</v>
      </c>
      <c r="F45" s="14">
        <f t="shared" si="12"/>
        <v>0</v>
      </c>
      <c r="G45" s="14">
        <f t="shared" si="12"/>
        <v>0</v>
      </c>
      <c r="H45" s="14">
        <f t="shared" si="12"/>
        <v>0</v>
      </c>
      <c r="I45" s="14">
        <f t="shared" si="12"/>
        <v>0</v>
      </c>
      <c r="J45" s="14">
        <f t="shared" si="12"/>
        <v>0</v>
      </c>
      <c r="K45" s="14">
        <f t="shared" si="12"/>
        <v>0</v>
      </c>
      <c r="L45" s="14">
        <f t="shared" si="12"/>
        <v>0</v>
      </c>
      <c r="M45" s="14">
        <f t="shared" si="12"/>
        <v>0</v>
      </c>
      <c r="N45" s="14">
        <f t="shared" si="12"/>
        <v>0</v>
      </c>
      <c r="O45" s="14">
        <f t="shared" si="12"/>
        <v>0</v>
      </c>
      <c r="P45" s="14">
        <f t="shared" si="12"/>
        <v>0</v>
      </c>
      <c r="Q45" s="14">
        <f t="shared" si="12"/>
        <v>0</v>
      </c>
      <c r="R45" s="14">
        <f t="shared" si="12"/>
        <v>0</v>
      </c>
      <c r="S45" s="14">
        <f t="shared" si="12"/>
        <v>0</v>
      </c>
      <c r="T45" s="14">
        <f t="shared" si="12"/>
        <v>0</v>
      </c>
      <c r="U45" s="14">
        <f t="shared" si="12"/>
        <v>0</v>
      </c>
      <c r="V45" s="14">
        <f t="shared" si="12"/>
        <v>0</v>
      </c>
      <c r="W45" s="14">
        <f t="shared" si="12"/>
        <v>0</v>
      </c>
      <c r="X45" s="14">
        <f t="shared" si="12"/>
        <v>0</v>
      </c>
    </row>
    <row r="46" spans="2:24" x14ac:dyDescent="0.25">
      <c r="B46" s="92">
        <v>23</v>
      </c>
      <c r="C46" s="13" t="s">
        <v>59</v>
      </c>
      <c r="D46" s="19">
        <f t="shared" ref="D46:X46" si="13">+D16/1000</f>
        <v>3.3449683160591879</v>
      </c>
      <c r="E46" s="14">
        <f t="shared" si="13"/>
        <v>3.5220713139282198</v>
      </c>
      <c r="F46" s="14">
        <f t="shared" si="13"/>
        <v>3.7004566208070306</v>
      </c>
      <c r="G46" s="14">
        <f t="shared" si="13"/>
        <v>3.879290216981766</v>
      </c>
      <c r="H46" s="14">
        <f t="shared" si="13"/>
        <v>4.0585021099958034</v>
      </c>
      <c r="I46" s="14">
        <f t="shared" si="13"/>
        <v>4.2382540785897165</v>
      </c>
      <c r="J46" s="14">
        <f t="shared" si="13"/>
        <v>4.4185972638309901</v>
      </c>
      <c r="K46" s="14">
        <f t="shared" si="13"/>
        <v>4.5995645244220231</v>
      </c>
      <c r="L46" s="14">
        <f t="shared" si="13"/>
        <v>4.7811756347899923</v>
      </c>
      <c r="M46" s="14">
        <f t="shared" si="13"/>
        <v>4.9634470320480215</v>
      </c>
      <c r="N46" s="14">
        <f t="shared" si="13"/>
        <v>5.146393631976899</v>
      </c>
      <c r="O46" s="14">
        <f t="shared" si="13"/>
        <v>5.3300300426772109</v>
      </c>
      <c r="P46" s="14">
        <f t="shared" si="13"/>
        <v>5.514370912360369</v>
      </c>
      <c r="Q46" s="14">
        <f t="shared" si="13"/>
        <v>5.699431095044913</v>
      </c>
      <c r="R46" s="14">
        <f t="shared" si="13"/>
        <v>5.8852257350893602</v>
      </c>
      <c r="S46" s="14">
        <f t="shared" si="13"/>
        <v>6.0717702100499089</v>
      </c>
      <c r="T46" s="14">
        <f t="shared" si="13"/>
        <v>6.2590804874454626</v>
      </c>
      <c r="U46" s="14">
        <f t="shared" si="13"/>
        <v>6.4471718023422122</v>
      </c>
      <c r="V46" s="14">
        <f t="shared" si="13"/>
        <v>6.6360638692762919</v>
      </c>
      <c r="W46" s="14">
        <f t="shared" si="13"/>
        <v>6.8257605644106354</v>
      </c>
      <c r="X46" s="14">
        <f t="shared" si="13"/>
        <v>7.0163302200373634</v>
      </c>
    </row>
    <row r="47" spans="2:24" x14ac:dyDescent="0.25">
      <c r="B47" s="92">
        <v>26</v>
      </c>
      <c r="C47" s="13" t="s">
        <v>60</v>
      </c>
      <c r="D47" s="19">
        <f t="shared" ref="D47:X47" si="14">+D17/1000</f>
        <v>0</v>
      </c>
      <c r="E47" s="14">
        <f t="shared" si="14"/>
        <v>0</v>
      </c>
      <c r="F47" s="14">
        <f t="shared" si="14"/>
        <v>0</v>
      </c>
      <c r="G47" s="14">
        <f t="shared" si="14"/>
        <v>0</v>
      </c>
      <c r="H47" s="14">
        <f t="shared" si="14"/>
        <v>0</v>
      </c>
      <c r="I47" s="14">
        <f t="shared" si="14"/>
        <v>0</v>
      </c>
      <c r="J47" s="14">
        <f t="shared" si="14"/>
        <v>0</v>
      </c>
      <c r="K47" s="14">
        <f t="shared" si="14"/>
        <v>0</v>
      </c>
      <c r="L47" s="14">
        <f t="shared" si="14"/>
        <v>0</v>
      </c>
      <c r="M47" s="14">
        <f t="shared" si="14"/>
        <v>0</v>
      </c>
      <c r="N47" s="14">
        <f t="shared" si="14"/>
        <v>0</v>
      </c>
      <c r="O47" s="14">
        <f t="shared" si="14"/>
        <v>0</v>
      </c>
      <c r="P47" s="14">
        <f t="shared" si="14"/>
        <v>0</v>
      </c>
      <c r="Q47" s="14">
        <f t="shared" si="14"/>
        <v>0</v>
      </c>
      <c r="R47" s="14">
        <f t="shared" si="14"/>
        <v>0</v>
      </c>
      <c r="S47" s="14">
        <f t="shared" si="14"/>
        <v>0</v>
      </c>
      <c r="T47" s="14">
        <f t="shared" si="14"/>
        <v>0</v>
      </c>
      <c r="U47" s="14">
        <f t="shared" si="14"/>
        <v>0</v>
      </c>
      <c r="V47" s="14">
        <f t="shared" si="14"/>
        <v>0</v>
      </c>
      <c r="W47" s="14">
        <f t="shared" si="14"/>
        <v>0</v>
      </c>
      <c r="X47" s="14">
        <f t="shared" si="14"/>
        <v>0</v>
      </c>
    </row>
    <row r="48" spans="2:24" x14ac:dyDescent="0.25">
      <c r="B48" s="92">
        <v>28</v>
      </c>
      <c r="C48" s="13" t="s">
        <v>61</v>
      </c>
      <c r="D48" s="19">
        <f t="shared" ref="D48:X48" si="15">+D18/1000</f>
        <v>0</v>
      </c>
      <c r="E48" s="14">
        <f t="shared" si="15"/>
        <v>0</v>
      </c>
      <c r="F48" s="14">
        <f t="shared" si="15"/>
        <v>0</v>
      </c>
      <c r="G48" s="14">
        <f t="shared" si="15"/>
        <v>0</v>
      </c>
      <c r="H48" s="14">
        <f t="shared" si="15"/>
        <v>0</v>
      </c>
      <c r="I48" s="14">
        <f t="shared" si="15"/>
        <v>0</v>
      </c>
      <c r="J48" s="14">
        <f t="shared" si="15"/>
        <v>0</v>
      </c>
      <c r="K48" s="14">
        <f t="shared" si="15"/>
        <v>0</v>
      </c>
      <c r="L48" s="14">
        <f t="shared" si="15"/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 t="shared" si="15"/>
        <v>0</v>
      </c>
      <c r="Q48" s="14">
        <f t="shared" si="15"/>
        <v>0</v>
      </c>
      <c r="R48" s="14">
        <f t="shared" si="15"/>
        <v>0</v>
      </c>
      <c r="S48" s="14">
        <f t="shared" si="15"/>
        <v>0</v>
      </c>
      <c r="T48" s="14">
        <f t="shared" si="15"/>
        <v>0</v>
      </c>
      <c r="U48" s="14">
        <f t="shared" si="15"/>
        <v>0</v>
      </c>
      <c r="V48" s="14">
        <f t="shared" si="15"/>
        <v>0</v>
      </c>
      <c r="W48" s="14">
        <f t="shared" si="15"/>
        <v>0</v>
      </c>
      <c r="X48" s="14">
        <f t="shared" si="15"/>
        <v>0</v>
      </c>
    </row>
    <row r="49" spans="2:24" x14ac:dyDescent="0.25">
      <c r="B49" s="92">
        <v>29</v>
      </c>
      <c r="C49" s="13" t="s">
        <v>62</v>
      </c>
      <c r="D49" s="19">
        <f t="shared" ref="D49:X49" si="16">+D19/1000</f>
        <v>0</v>
      </c>
      <c r="E49" s="14">
        <f t="shared" si="16"/>
        <v>0</v>
      </c>
      <c r="F49" s="14">
        <f t="shared" si="16"/>
        <v>0</v>
      </c>
      <c r="G49" s="14">
        <f t="shared" si="16"/>
        <v>0</v>
      </c>
      <c r="H49" s="14">
        <f t="shared" si="16"/>
        <v>0</v>
      </c>
      <c r="I49" s="14">
        <f t="shared" si="16"/>
        <v>0</v>
      </c>
      <c r="J49" s="14">
        <f t="shared" si="16"/>
        <v>0</v>
      </c>
      <c r="K49" s="14">
        <f t="shared" si="16"/>
        <v>0</v>
      </c>
      <c r="L49" s="14">
        <f t="shared" si="16"/>
        <v>0</v>
      </c>
      <c r="M49" s="14">
        <f t="shared" si="16"/>
        <v>0</v>
      </c>
      <c r="N49" s="14">
        <f t="shared" si="16"/>
        <v>0</v>
      </c>
      <c r="O49" s="14">
        <f t="shared" si="16"/>
        <v>0</v>
      </c>
      <c r="P49" s="14">
        <f t="shared" si="16"/>
        <v>0</v>
      </c>
      <c r="Q49" s="14">
        <f t="shared" si="16"/>
        <v>0</v>
      </c>
      <c r="R49" s="14">
        <f t="shared" si="16"/>
        <v>0</v>
      </c>
      <c r="S49" s="14">
        <f t="shared" si="16"/>
        <v>0</v>
      </c>
      <c r="T49" s="14">
        <f t="shared" si="16"/>
        <v>0</v>
      </c>
      <c r="U49" s="14">
        <f t="shared" si="16"/>
        <v>0</v>
      </c>
      <c r="V49" s="14">
        <f t="shared" si="16"/>
        <v>0</v>
      </c>
      <c r="W49" s="14">
        <f t="shared" si="16"/>
        <v>0</v>
      </c>
      <c r="X49" s="14">
        <f t="shared" si="16"/>
        <v>0</v>
      </c>
    </row>
    <row r="50" spans="2:24" x14ac:dyDescent="0.25">
      <c r="B50" s="92">
        <v>31</v>
      </c>
      <c r="C50" s="13" t="s">
        <v>63</v>
      </c>
      <c r="D50" s="19">
        <f t="shared" ref="D50:X50" si="17">+D20/1000</f>
        <v>0</v>
      </c>
      <c r="E50" s="14">
        <f t="shared" si="17"/>
        <v>0</v>
      </c>
      <c r="F50" s="14">
        <f t="shared" si="17"/>
        <v>0</v>
      </c>
      <c r="G50" s="14">
        <f t="shared" si="17"/>
        <v>0</v>
      </c>
      <c r="H50" s="14">
        <f t="shared" si="17"/>
        <v>0</v>
      </c>
      <c r="I50" s="14">
        <f t="shared" si="17"/>
        <v>0</v>
      </c>
      <c r="J50" s="14">
        <f t="shared" si="17"/>
        <v>0</v>
      </c>
      <c r="K50" s="14">
        <f t="shared" si="17"/>
        <v>0</v>
      </c>
      <c r="L50" s="14">
        <f t="shared" si="17"/>
        <v>0</v>
      </c>
      <c r="M50" s="14">
        <f t="shared" si="17"/>
        <v>0</v>
      </c>
      <c r="N50" s="14">
        <f t="shared" si="17"/>
        <v>0</v>
      </c>
      <c r="O50" s="14">
        <f t="shared" si="17"/>
        <v>0</v>
      </c>
      <c r="P50" s="14">
        <f t="shared" si="17"/>
        <v>0</v>
      </c>
      <c r="Q50" s="14">
        <f t="shared" si="17"/>
        <v>0</v>
      </c>
      <c r="R50" s="14">
        <f t="shared" si="17"/>
        <v>0</v>
      </c>
      <c r="S50" s="14">
        <f t="shared" si="17"/>
        <v>0</v>
      </c>
      <c r="T50" s="14">
        <f t="shared" si="17"/>
        <v>0</v>
      </c>
      <c r="U50" s="14">
        <f t="shared" si="17"/>
        <v>0</v>
      </c>
      <c r="V50" s="14">
        <f t="shared" si="17"/>
        <v>0</v>
      </c>
      <c r="W50" s="14">
        <f t="shared" si="17"/>
        <v>0</v>
      </c>
      <c r="X50" s="14">
        <f t="shared" si="17"/>
        <v>0</v>
      </c>
    </row>
    <row r="51" spans="2:24" x14ac:dyDescent="0.25">
      <c r="B51" s="92">
        <v>32</v>
      </c>
      <c r="C51" s="13" t="s">
        <v>64</v>
      </c>
      <c r="D51" s="19">
        <f t="shared" ref="D51:X51" si="18">+D21/1000</f>
        <v>0</v>
      </c>
      <c r="E51" s="14">
        <f t="shared" si="18"/>
        <v>0</v>
      </c>
      <c r="F51" s="14">
        <f t="shared" si="18"/>
        <v>0</v>
      </c>
      <c r="G51" s="14">
        <f t="shared" si="18"/>
        <v>0</v>
      </c>
      <c r="H51" s="14">
        <f t="shared" si="18"/>
        <v>0</v>
      </c>
      <c r="I51" s="14">
        <f t="shared" si="18"/>
        <v>0</v>
      </c>
      <c r="J51" s="14">
        <f t="shared" si="18"/>
        <v>0</v>
      </c>
      <c r="K51" s="14">
        <f t="shared" si="18"/>
        <v>0</v>
      </c>
      <c r="L51" s="14">
        <f t="shared" si="18"/>
        <v>0</v>
      </c>
      <c r="M51" s="14">
        <f t="shared" si="18"/>
        <v>0</v>
      </c>
      <c r="N51" s="14">
        <f t="shared" si="18"/>
        <v>0</v>
      </c>
      <c r="O51" s="14">
        <f t="shared" si="18"/>
        <v>0</v>
      </c>
      <c r="P51" s="14">
        <f t="shared" si="18"/>
        <v>0</v>
      </c>
      <c r="Q51" s="14">
        <f t="shared" si="18"/>
        <v>0</v>
      </c>
      <c r="R51" s="14">
        <f t="shared" si="18"/>
        <v>0</v>
      </c>
      <c r="S51" s="14">
        <f t="shared" si="18"/>
        <v>0</v>
      </c>
      <c r="T51" s="14">
        <f t="shared" si="18"/>
        <v>0</v>
      </c>
      <c r="U51" s="14">
        <f t="shared" si="18"/>
        <v>0</v>
      </c>
      <c r="V51" s="14">
        <f t="shared" si="18"/>
        <v>0</v>
      </c>
      <c r="W51" s="14">
        <f t="shared" si="18"/>
        <v>0</v>
      </c>
      <c r="X51" s="14">
        <f t="shared" si="18"/>
        <v>0</v>
      </c>
    </row>
    <row r="52" spans="2:24" x14ac:dyDescent="0.25">
      <c r="B52" s="92">
        <v>33</v>
      </c>
      <c r="C52" s="13" t="s">
        <v>65</v>
      </c>
      <c r="D52" s="19">
        <f t="shared" ref="D52:X52" si="19">+D22/1000</f>
        <v>0</v>
      </c>
      <c r="E52" s="14">
        <f t="shared" si="19"/>
        <v>0</v>
      </c>
      <c r="F52" s="14">
        <f t="shared" si="19"/>
        <v>0</v>
      </c>
      <c r="G52" s="14">
        <f t="shared" si="19"/>
        <v>0</v>
      </c>
      <c r="H52" s="14">
        <f t="shared" si="19"/>
        <v>0</v>
      </c>
      <c r="I52" s="14">
        <f t="shared" si="19"/>
        <v>0</v>
      </c>
      <c r="J52" s="14">
        <f t="shared" si="19"/>
        <v>0</v>
      </c>
      <c r="K52" s="14">
        <f t="shared" si="19"/>
        <v>0</v>
      </c>
      <c r="L52" s="14">
        <f t="shared" si="19"/>
        <v>0</v>
      </c>
      <c r="M52" s="14">
        <f t="shared" si="19"/>
        <v>0</v>
      </c>
      <c r="N52" s="14">
        <f t="shared" si="19"/>
        <v>0</v>
      </c>
      <c r="O52" s="14">
        <f t="shared" si="19"/>
        <v>0</v>
      </c>
      <c r="P52" s="14">
        <f t="shared" si="19"/>
        <v>0</v>
      </c>
      <c r="Q52" s="14">
        <f t="shared" si="19"/>
        <v>0</v>
      </c>
      <c r="R52" s="14">
        <f t="shared" si="19"/>
        <v>0</v>
      </c>
      <c r="S52" s="14">
        <f t="shared" si="19"/>
        <v>0</v>
      </c>
      <c r="T52" s="14">
        <f t="shared" si="19"/>
        <v>0</v>
      </c>
      <c r="U52" s="14">
        <f t="shared" si="19"/>
        <v>0</v>
      </c>
      <c r="V52" s="14">
        <f t="shared" si="19"/>
        <v>0</v>
      </c>
      <c r="W52" s="14">
        <f t="shared" si="19"/>
        <v>0</v>
      </c>
      <c r="X52" s="14">
        <f t="shared" si="19"/>
        <v>0</v>
      </c>
    </row>
    <row r="53" spans="2:24" x14ac:dyDescent="0.25">
      <c r="B53" s="92">
        <v>34</v>
      </c>
      <c r="C53" s="13" t="s">
        <v>66</v>
      </c>
      <c r="D53" s="19">
        <f t="shared" ref="D53:X53" si="20">+D23/1000</f>
        <v>0</v>
      </c>
      <c r="E53" s="14">
        <f t="shared" si="20"/>
        <v>0</v>
      </c>
      <c r="F53" s="14">
        <f t="shared" si="20"/>
        <v>0</v>
      </c>
      <c r="G53" s="14">
        <f t="shared" si="20"/>
        <v>0</v>
      </c>
      <c r="H53" s="14">
        <f t="shared" si="20"/>
        <v>0</v>
      </c>
      <c r="I53" s="14">
        <f t="shared" si="20"/>
        <v>0</v>
      </c>
      <c r="J53" s="14">
        <f t="shared" si="20"/>
        <v>0</v>
      </c>
      <c r="K53" s="14">
        <f t="shared" si="20"/>
        <v>0</v>
      </c>
      <c r="L53" s="14">
        <f t="shared" si="20"/>
        <v>0</v>
      </c>
      <c r="M53" s="14">
        <f t="shared" si="20"/>
        <v>0</v>
      </c>
      <c r="N53" s="14">
        <f t="shared" si="20"/>
        <v>0</v>
      </c>
      <c r="O53" s="14">
        <f t="shared" si="20"/>
        <v>0</v>
      </c>
      <c r="P53" s="14">
        <f t="shared" si="20"/>
        <v>0</v>
      </c>
      <c r="Q53" s="14">
        <f t="shared" si="20"/>
        <v>0</v>
      </c>
      <c r="R53" s="14">
        <f t="shared" si="20"/>
        <v>0</v>
      </c>
      <c r="S53" s="14">
        <f t="shared" si="20"/>
        <v>0</v>
      </c>
      <c r="T53" s="14">
        <f t="shared" si="20"/>
        <v>0</v>
      </c>
      <c r="U53" s="14">
        <f t="shared" si="20"/>
        <v>0</v>
      </c>
      <c r="V53" s="14">
        <f t="shared" si="20"/>
        <v>0</v>
      </c>
      <c r="W53" s="14">
        <f t="shared" si="20"/>
        <v>0</v>
      </c>
      <c r="X53" s="14">
        <f t="shared" si="20"/>
        <v>0</v>
      </c>
    </row>
    <row r="54" spans="2:24" x14ac:dyDescent="0.25">
      <c r="B54" s="92">
        <v>35</v>
      </c>
      <c r="C54" s="3" t="s">
        <v>67</v>
      </c>
      <c r="D54" s="19">
        <f t="shared" ref="D54:X54" si="21">+D24/1000</f>
        <v>0</v>
      </c>
      <c r="E54" s="14">
        <f t="shared" si="21"/>
        <v>0</v>
      </c>
      <c r="F54" s="14">
        <f t="shared" si="21"/>
        <v>0</v>
      </c>
      <c r="G54" s="14">
        <f t="shared" si="21"/>
        <v>0</v>
      </c>
      <c r="H54" s="14">
        <f t="shared" si="21"/>
        <v>0</v>
      </c>
      <c r="I54" s="14">
        <f t="shared" si="21"/>
        <v>0</v>
      </c>
      <c r="J54" s="14">
        <f t="shared" si="21"/>
        <v>0</v>
      </c>
      <c r="K54" s="14">
        <f t="shared" si="21"/>
        <v>0</v>
      </c>
      <c r="L54" s="14">
        <f t="shared" si="21"/>
        <v>0</v>
      </c>
      <c r="M54" s="14">
        <f t="shared" si="21"/>
        <v>0</v>
      </c>
      <c r="N54" s="14">
        <f t="shared" si="21"/>
        <v>0</v>
      </c>
      <c r="O54" s="14">
        <f t="shared" si="21"/>
        <v>0</v>
      </c>
      <c r="P54" s="14">
        <f t="shared" si="21"/>
        <v>0</v>
      </c>
      <c r="Q54" s="14">
        <f t="shared" si="21"/>
        <v>0</v>
      </c>
      <c r="R54" s="14">
        <f t="shared" si="21"/>
        <v>0</v>
      </c>
      <c r="S54" s="14">
        <f t="shared" si="21"/>
        <v>0</v>
      </c>
      <c r="T54" s="14">
        <f t="shared" si="21"/>
        <v>0</v>
      </c>
      <c r="U54" s="14">
        <f t="shared" si="21"/>
        <v>0</v>
      </c>
      <c r="V54" s="14">
        <f t="shared" si="21"/>
        <v>0</v>
      </c>
      <c r="W54" s="14">
        <f t="shared" si="21"/>
        <v>0</v>
      </c>
      <c r="X54" s="14">
        <f t="shared" si="21"/>
        <v>0</v>
      </c>
    </row>
    <row r="55" spans="2:24" x14ac:dyDescent="0.25">
      <c r="B55" s="92">
        <v>36</v>
      </c>
      <c r="C55" s="13" t="s">
        <v>68</v>
      </c>
      <c r="D55" s="19">
        <f t="shared" ref="D55:X55" si="22">+D25/1000</f>
        <v>0</v>
      </c>
      <c r="E55" s="14">
        <f t="shared" si="22"/>
        <v>0</v>
      </c>
      <c r="F55" s="14">
        <f t="shared" si="22"/>
        <v>0</v>
      </c>
      <c r="G55" s="14">
        <f t="shared" si="22"/>
        <v>0</v>
      </c>
      <c r="H55" s="14">
        <f t="shared" si="22"/>
        <v>0</v>
      </c>
      <c r="I55" s="14">
        <f t="shared" si="22"/>
        <v>0</v>
      </c>
      <c r="J55" s="14">
        <f t="shared" si="22"/>
        <v>0</v>
      </c>
      <c r="K55" s="14">
        <f t="shared" si="22"/>
        <v>0</v>
      </c>
      <c r="L55" s="14">
        <f t="shared" si="22"/>
        <v>0</v>
      </c>
      <c r="M55" s="14">
        <f t="shared" si="22"/>
        <v>0</v>
      </c>
      <c r="N55" s="14">
        <f t="shared" si="22"/>
        <v>0</v>
      </c>
      <c r="O55" s="14">
        <f t="shared" si="22"/>
        <v>0</v>
      </c>
      <c r="P55" s="14">
        <f t="shared" si="22"/>
        <v>0</v>
      </c>
      <c r="Q55" s="14">
        <f t="shared" si="22"/>
        <v>0</v>
      </c>
      <c r="R55" s="14">
        <f t="shared" si="22"/>
        <v>0</v>
      </c>
      <c r="S55" s="14">
        <f t="shared" si="22"/>
        <v>0</v>
      </c>
      <c r="T55" s="14">
        <f t="shared" si="22"/>
        <v>0</v>
      </c>
      <c r="U55" s="14">
        <f t="shared" si="22"/>
        <v>0</v>
      </c>
      <c r="V55" s="14">
        <f t="shared" si="22"/>
        <v>0</v>
      </c>
      <c r="W55" s="14">
        <f t="shared" si="22"/>
        <v>0</v>
      </c>
      <c r="X55" s="14">
        <f t="shared" si="22"/>
        <v>0</v>
      </c>
    </row>
    <row r="56" spans="2:24" x14ac:dyDescent="0.25">
      <c r="B56" s="92">
        <v>39</v>
      </c>
      <c r="C56" s="13" t="s">
        <v>69</v>
      </c>
      <c r="D56" s="19">
        <f t="shared" ref="D56:X56" si="23">+D26/1000</f>
        <v>0</v>
      </c>
      <c r="E56" s="14">
        <f t="shared" si="23"/>
        <v>0</v>
      </c>
      <c r="F56" s="14">
        <f t="shared" si="23"/>
        <v>0</v>
      </c>
      <c r="G56" s="14">
        <f t="shared" si="23"/>
        <v>0</v>
      </c>
      <c r="H56" s="14">
        <f t="shared" si="23"/>
        <v>0</v>
      </c>
      <c r="I56" s="14">
        <f t="shared" si="23"/>
        <v>0</v>
      </c>
      <c r="J56" s="14">
        <f t="shared" si="23"/>
        <v>0</v>
      </c>
      <c r="K56" s="14">
        <f t="shared" si="23"/>
        <v>0</v>
      </c>
      <c r="L56" s="14">
        <f t="shared" si="23"/>
        <v>0</v>
      </c>
      <c r="M56" s="14">
        <f t="shared" si="23"/>
        <v>0</v>
      </c>
      <c r="N56" s="14">
        <f t="shared" si="23"/>
        <v>0</v>
      </c>
      <c r="O56" s="14">
        <f t="shared" si="23"/>
        <v>0</v>
      </c>
      <c r="P56" s="14">
        <f t="shared" si="23"/>
        <v>0</v>
      </c>
      <c r="Q56" s="14">
        <f t="shared" si="23"/>
        <v>0</v>
      </c>
      <c r="R56" s="14">
        <f t="shared" si="23"/>
        <v>0</v>
      </c>
      <c r="S56" s="14">
        <f t="shared" si="23"/>
        <v>0</v>
      </c>
      <c r="T56" s="14">
        <f t="shared" si="23"/>
        <v>0</v>
      </c>
      <c r="U56" s="14">
        <f t="shared" si="23"/>
        <v>0</v>
      </c>
      <c r="V56" s="14">
        <f t="shared" si="23"/>
        <v>0</v>
      </c>
      <c r="W56" s="14">
        <f t="shared" si="23"/>
        <v>0</v>
      </c>
      <c r="X56" s="14">
        <f t="shared" si="23"/>
        <v>0</v>
      </c>
    </row>
    <row r="57" spans="2:24" x14ac:dyDescent="0.25">
      <c r="B57" s="92">
        <v>40</v>
      </c>
      <c r="C57" s="13" t="s">
        <v>70</v>
      </c>
      <c r="D57" s="19">
        <f t="shared" ref="D57:X57" si="24">+D27/1000</f>
        <v>0</v>
      </c>
      <c r="E57" s="14">
        <f t="shared" si="24"/>
        <v>0</v>
      </c>
      <c r="F57" s="14">
        <f t="shared" si="24"/>
        <v>0</v>
      </c>
      <c r="G57" s="14">
        <f t="shared" si="24"/>
        <v>0</v>
      </c>
      <c r="H57" s="14">
        <f t="shared" si="24"/>
        <v>0</v>
      </c>
      <c r="I57" s="14">
        <f t="shared" si="24"/>
        <v>0</v>
      </c>
      <c r="J57" s="14">
        <f t="shared" si="24"/>
        <v>0</v>
      </c>
      <c r="K57" s="14">
        <f t="shared" si="24"/>
        <v>0</v>
      </c>
      <c r="L57" s="14">
        <f t="shared" si="24"/>
        <v>0</v>
      </c>
      <c r="M57" s="14">
        <f t="shared" si="24"/>
        <v>0</v>
      </c>
      <c r="N57" s="14">
        <f t="shared" si="24"/>
        <v>0</v>
      </c>
      <c r="O57" s="14">
        <f t="shared" si="24"/>
        <v>0</v>
      </c>
      <c r="P57" s="14">
        <f t="shared" si="24"/>
        <v>0</v>
      </c>
      <c r="Q57" s="14">
        <f t="shared" si="24"/>
        <v>0</v>
      </c>
      <c r="R57" s="14">
        <f t="shared" si="24"/>
        <v>0</v>
      </c>
      <c r="S57" s="14">
        <f t="shared" si="24"/>
        <v>0</v>
      </c>
      <c r="T57" s="14">
        <f t="shared" si="24"/>
        <v>0</v>
      </c>
      <c r="U57" s="14">
        <f t="shared" si="24"/>
        <v>0</v>
      </c>
      <c r="V57" s="14">
        <f t="shared" si="24"/>
        <v>0</v>
      </c>
      <c r="W57" s="14">
        <f t="shared" si="24"/>
        <v>0</v>
      </c>
      <c r="X57" s="14">
        <f t="shared" si="24"/>
        <v>0</v>
      </c>
    </row>
    <row r="58" spans="2:24" x14ac:dyDescent="0.25">
      <c r="B58" s="92">
        <v>45</v>
      </c>
      <c r="C58" s="13" t="s">
        <v>71</v>
      </c>
      <c r="D58" s="19">
        <f t="shared" ref="D58:X58" si="25">+D28/1000</f>
        <v>0</v>
      </c>
      <c r="E58" s="14">
        <f t="shared" si="25"/>
        <v>0</v>
      </c>
      <c r="F58" s="14">
        <f t="shared" si="25"/>
        <v>0</v>
      </c>
      <c r="G58" s="14">
        <f t="shared" si="25"/>
        <v>0</v>
      </c>
      <c r="H58" s="14">
        <f t="shared" si="25"/>
        <v>0</v>
      </c>
      <c r="I58" s="14">
        <f t="shared" si="25"/>
        <v>0</v>
      </c>
      <c r="J58" s="14">
        <f t="shared" si="25"/>
        <v>0</v>
      </c>
      <c r="K58" s="14">
        <f t="shared" si="25"/>
        <v>0</v>
      </c>
      <c r="L58" s="14">
        <f t="shared" si="25"/>
        <v>0</v>
      </c>
      <c r="M58" s="14">
        <f t="shared" si="25"/>
        <v>0</v>
      </c>
      <c r="N58" s="14">
        <f t="shared" si="25"/>
        <v>0</v>
      </c>
      <c r="O58" s="14">
        <f t="shared" si="25"/>
        <v>0</v>
      </c>
      <c r="P58" s="14">
        <f t="shared" si="25"/>
        <v>0</v>
      </c>
      <c r="Q58" s="14">
        <f t="shared" si="25"/>
        <v>0</v>
      </c>
      <c r="R58" s="14">
        <f t="shared" si="25"/>
        <v>0</v>
      </c>
      <c r="S58" s="14">
        <f t="shared" si="25"/>
        <v>0</v>
      </c>
      <c r="T58" s="14">
        <f t="shared" si="25"/>
        <v>0</v>
      </c>
      <c r="U58" s="14">
        <f t="shared" si="25"/>
        <v>0</v>
      </c>
      <c r="V58" s="14">
        <f t="shared" si="25"/>
        <v>0</v>
      </c>
      <c r="W58" s="14">
        <f t="shared" si="25"/>
        <v>0</v>
      </c>
      <c r="X58" s="14">
        <f t="shared" si="25"/>
        <v>0</v>
      </c>
    </row>
    <row r="59" spans="2:24" ht="15.75" thickBot="1" x14ac:dyDescent="0.3">
      <c r="B59" s="92">
        <v>46</v>
      </c>
      <c r="C59" s="21" t="s">
        <v>72</v>
      </c>
      <c r="D59" s="19">
        <f t="shared" ref="D59:X59" si="26">+D29/1000</f>
        <v>0</v>
      </c>
      <c r="E59" s="14">
        <f t="shared" si="26"/>
        <v>0</v>
      </c>
      <c r="F59" s="14">
        <f t="shared" si="26"/>
        <v>0</v>
      </c>
      <c r="G59" s="14">
        <f t="shared" si="26"/>
        <v>0</v>
      </c>
      <c r="H59" s="14">
        <f t="shared" si="26"/>
        <v>0</v>
      </c>
      <c r="I59" s="14">
        <f t="shared" si="26"/>
        <v>0</v>
      </c>
      <c r="J59" s="14">
        <f t="shared" si="26"/>
        <v>0</v>
      </c>
      <c r="K59" s="14">
        <f t="shared" si="26"/>
        <v>0</v>
      </c>
      <c r="L59" s="14">
        <f t="shared" si="26"/>
        <v>0</v>
      </c>
      <c r="M59" s="14">
        <f t="shared" si="26"/>
        <v>0</v>
      </c>
      <c r="N59" s="14">
        <f t="shared" si="26"/>
        <v>0</v>
      </c>
      <c r="O59" s="14">
        <f t="shared" si="26"/>
        <v>0</v>
      </c>
      <c r="P59" s="14">
        <f t="shared" si="26"/>
        <v>0</v>
      </c>
      <c r="Q59" s="14">
        <f t="shared" si="26"/>
        <v>0</v>
      </c>
      <c r="R59" s="14">
        <f t="shared" si="26"/>
        <v>0</v>
      </c>
      <c r="S59" s="14">
        <f t="shared" si="26"/>
        <v>0</v>
      </c>
      <c r="T59" s="14">
        <f t="shared" si="26"/>
        <v>0</v>
      </c>
      <c r="U59" s="14">
        <f t="shared" si="26"/>
        <v>0</v>
      </c>
      <c r="V59" s="14">
        <f t="shared" si="26"/>
        <v>0</v>
      </c>
      <c r="W59" s="14">
        <f t="shared" si="26"/>
        <v>0</v>
      </c>
      <c r="X59" s="14">
        <f t="shared" si="26"/>
        <v>0</v>
      </c>
    </row>
    <row r="60" spans="2:24" ht="15.75" thickBot="1" x14ac:dyDescent="0.3">
      <c r="B60" s="22"/>
      <c r="C60" s="23" t="s">
        <v>73</v>
      </c>
      <c r="D60" s="24">
        <f t="shared" ref="D60:X60" si="27">+SUM(D36:D59)</f>
        <v>55.783974045582042</v>
      </c>
      <c r="E60" s="24">
        <f t="shared" si="27"/>
        <v>78.068399190201731</v>
      </c>
      <c r="F60" s="24">
        <f t="shared" si="27"/>
        <v>80.412022877966109</v>
      </c>
      <c r="G60" s="24">
        <f t="shared" si="27"/>
        <v>82.890967716657755</v>
      </c>
      <c r="H60" s="24">
        <f t="shared" si="27"/>
        <v>85.325774383022946</v>
      </c>
      <c r="I60" s="24">
        <f t="shared" si="27"/>
        <v>87.793490146405645</v>
      </c>
      <c r="J60" s="24">
        <f t="shared" si="27"/>
        <v>90.273782664340629</v>
      </c>
      <c r="K60" s="24">
        <f t="shared" si="27"/>
        <v>92.767443142586984</v>
      </c>
      <c r="L60" s="24">
        <f t="shared" si="27"/>
        <v>95.278590292974229</v>
      </c>
      <c r="M60" s="24">
        <f t="shared" si="27"/>
        <v>97.804486173519308</v>
      </c>
      <c r="N60" s="24">
        <f t="shared" si="27"/>
        <v>100.34701482855124</v>
      </c>
      <c r="O60" s="24">
        <f t="shared" si="27"/>
        <v>102.90595046999103</v>
      </c>
      <c r="P60" s="24">
        <f t="shared" si="27"/>
        <v>105.48175772029151</v>
      </c>
      <c r="Q60" s="24">
        <f t="shared" si="27"/>
        <v>108.07481649493685</v>
      </c>
      <c r="R60" s="24">
        <f t="shared" si="27"/>
        <v>110.68544526384315</v>
      </c>
      <c r="S60" s="24">
        <f t="shared" si="27"/>
        <v>113.31404033097111</v>
      </c>
      <c r="T60" s="24">
        <f t="shared" si="27"/>
        <v>115.96097123651256</v>
      </c>
      <c r="U60" s="24">
        <f t="shared" si="27"/>
        <v>118.62660680726989</v>
      </c>
      <c r="V60" s="24">
        <f t="shared" si="27"/>
        <v>121.3114186743538</v>
      </c>
      <c r="W60" s="24">
        <f t="shared" si="27"/>
        <v>124.01549919978</v>
      </c>
      <c r="X60" s="24">
        <f t="shared" si="27"/>
        <v>126.74048522541612</v>
      </c>
    </row>
    <row r="63" spans="2:24" x14ac:dyDescent="0.25">
      <c r="B63" s="12" t="s">
        <v>208</v>
      </c>
      <c r="C63" s="71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2:24" ht="15.75" thickBot="1" x14ac:dyDescent="0.3"/>
    <row r="65" spans="2:24" ht="15.75" thickBot="1" x14ac:dyDescent="0.3">
      <c r="B65" s="4" t="s">
        <v>37</v>
      </c>
      <c r="C65" s="5" t="s">
        <v>38</v>
      </c>
      <c r="D65" s="6">
        <f t="shared" ref="D65:X65" si="28">+D35</f>
        <v>2024</v>
      </c>
      <c r="E65" s="2">
        <f t="shared" si="28"/>
        <v>2025</v>
      </c>
      <c r="F65" s="2">
        <f t="shared" si="28"/>
        <v>2026</v>
      </c>
      <c r="G65" s="2">
        <f t="shared" si="28"/>
        <v>2027</v>
      </c>
      <c r="H65" s="2">
        <f t="shared" si="28"/>
        <v>2028</v>
      </c>
      <c r="I65" s="2">
        <f t="shared" si="28"/>
        <v>2029</v>
      </c>
      <c r="J65" s="2">
        <f t="shared" si="28"/>
        <v>2030</v>
      </c>
      <c r="K65" s="2">
        <f t="shared" si="28"/>
        <v>2031</v>
      </c>
      <c r="L65" s="2">
        <f t="shared" si="28"/>
        <v>2032</v>
      </c>
      <c r="M65" s="2">
        <f t="shared" si="28"/>
        <v>2033</v>
      </c>
      <c r="N65" s="2">
        <f t="shared" si="28"/>
        <v>2034</v>
      </c>
      <c r="O65" s="2">
        <f t="shared" si="28"/>
        <v>2035</v>
      </c>
      <c r="P65" s="2">
        <f t="shared" si="28"/>
        <v>2036</v>
      </c>
      <c r="Q65" s="2">
        <f t="shared" si="28"/>
        <v>2037</v>
      </c>
      <c r="R65" s="2">
        <f t="shared" si="28"/>
        <v>2038</v>
      </c>
      <c r="S65" s="2">
        <f t="shared" si="28"/>
        <v>2039</v>
      </c>
      <c r="T65" s="2">
        <f t="shared" si="28"/>
        <v>2040</v>
      </c>
      <c r="U65" s="2">
        <f t="shared" si="28"/>
        <v>2041</v>
      </c>
      <c r="V65" s="2">
        <f t="shared" si="28"/>
        <v>2042</v>
      </c>
      <c r="W65" s="2">
        <f t="shared" si="28"/>
        <v>2043</v>
      </c>
      <c r="X65" s="2">
        <f t="shared" si="28"/>
        <v>2044</v>
      </c>
    </row>
    <row r="66" spans="2:24" x14ac:dyDescent="0.25">
      <c r="B66" s="92">
        <v>6</v>
      </c>
      <c r="C66" s="176" t="s">
        <v>46</v>
      </c>
      <c r="D66" s="19">
        <v>0</v>
      </c>
      <c r="E66" s="14">
        <v>0</v>
      </c>
      <c r="F66" s="14">
        <f>+'[2]2. Info_agregada'!E13</f>
        <v>70209</v>
      </c>
      <c r="G66" s="14">
        <f>+'[2]2. Info_agregada'!F13</f>
        <v>85359</v>
      </c>
      <c r="H66" s="14">
        <f>+'[2]2. Info_agregada'!G13</f>
        <v>87559</v>
      </c>
      <c r="I66" s="14">
        <f>+'[2]2. Info_agregada'!H13</f>
        <v>87759</v>
      </c>
      <c r="J66" s="14">
        <f>+'[2]2. Info_agregada'!I13</f>
        <v>90279</v>
      </c>
      <c r="K66" s="14">
        <f>+'[2]2. Info_agregada'!J13</f>
        <v>90279</v>
      </c>
      <c r="L66" s="14">
        <f>+'[2]2. Info_agregada'!K13</f>
        <v>90279</v>
      </c>
      <c r="M66" s="14">
        <f>+'[2]2. Info_agregada'!L13</f>
        <v>90279</v>
      </c>
      <c r="N66" s="14">
        <f>+'[2]2. Info_agregada'!M13</f>
        <v>90279</v>
      </c>
      <c r="O66" s="14">
        <f>+'[2]2. Info_agregada'!N13</f>
        <v>90279</v>
      </c>
      <c r="P66" s="14">
        <f>+'[2]2. Info_agregada'!O13</f>
        <v>90279</v>
      </c>
      <c r="Q66" s="14">
        <f>+'[2]2. Info_agregada'!P13</f>
        <v>90279</v>
      </c>
      <c r="R66" s="14">
        <f>+'[2]2. Info_agregada'!Q13</f>
        <v>90279</v>
      </c>
      <c r="S66" s="14">
        <f>+'[2]2. Info_agregada'!R13</f>
        <v>90279</v>
      </c>
      <c r="T66" s="14">
        <f>+'[2]2. Info_agregada'!S13</f>
        <v>90279</v>
      </c>
      <c r="U66" s="14">
        <f>+'[2]2. Info_agregada'!T13</f>
        <v>90279</v>
      </c>
      <c r="V66" s="14">
        <f>+'[2]2. Info_agregada'!U13</f>
        <v>90279</v>
      </c>
      <c r="W66" s="14">
        <f>+'[2]2. Info_agregada'!V13</f>
        <v>90279</v>
      </c>
      <c r="X66" s="14">
        <f>+'[2]2. Info_agregada'!W13</f>
        <v>90279</v>
      </c>
    </row>
    <row r="67" spans="2:24" x14ac:dyDescent="0.25">
      <c r="B67" s="92">
        <v>8</v>
      </c>
      <c r="C67" s="3" t="s">
        <v>48</v>
      </c>
      <c r="D67" s="19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</row>
    <row r="68" spans="2:24" x14ac:dyDescent="0.25">
      <c r="B68" s="92">
        <v>9</v>
      </c>
      <c r="C68" s="13" t="s">
        <v>49</v>
      </c>
      <c r="D68" s="19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</row>
    <row r="69" spans="2:24" x14ac:dyDescent="0.25">
      <c r="B69" s="92">
        <v>10</v>
      </c>
      <c r="C69" s="13" t="s">
        <v>50</v>
      </c>
      <c r="D69" s="19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</row>
    <row r="70" spans="2:24" x14ac:dyDescent="0.25">
      <c r="B70" s="92">
        <v>13</v>
      </c>
      <c r="C70" s="13" t="s">
        <v>52</v>
      </c>
      <c r="D70" s="19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</row>
    <row r="71" spans="2:24" x14ac:dyDescent="0.25">
      <c r="B71" s="92">
        <v>14</v>
      </c>
      <c r="C71" s="13" t="s">
        <v>53</v>
      </c>
      <c r="D71" s="19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</row>
    <row r="72" spans="2:24" x14ac:dyDescent="0.25">
      <c r="B72" s="92">
        <v>18</v>
      </c>
      <c r="C72" s="13" t="s">
        <v>55</v>
      </c>
      <c r="D72" s="19">
        <v>0</v>
      </c>
      <c r="E72" s="14">
        <v>0</v>
      </c>
      <c r="F72" s="14">
        <f>+'[2]2. Info_agregada'!E12</f>
        <v>106197.08703523138</v>
      </c>
      <c r="G72" s="14">
        <f>+'[2]2. Info_agregada'!F12</f>
        <v>131641.01765586092</v>
      </c>
      <c r="H72" s="14">
        <f>+'[2]2. Info_agregada'!G12</f>
        <v>184026.42387171034</v>
      </c>
      <c r="I72" s="14">
        <f>+'[2]2. Info_agregada'!H12</f>
        <v>234287.42130816955</v>
      </c>
      <c r="J72" s="14">
        <f>+'[2]2. Info_agregada'!I12</f>
        <v>249031.62506018381</v>
      </c>
      <c r="K72" s="14">
        <f>+'[2]2. Info_agregada'!J12</f>
        <v>286183.38330816978</v>
      </c>
      <c r="L72" s="14">
        <f>+'[2]2. Info_agregada'!K12</f>
        <v>286183.38330816978</v>
      </c>
      <c r="M72" s="14">
        <f>+'[2]2. Info_agregada'!L12</f>
        <v>291683.38330816978</v>
      </c>
      <c r="N72" s="14">
        <f>+'[2]2. Info_agregada'!M12</f>
        <v>352706.43730816978</v>
      </c>
      <c r="O72" s="14">
        <f>+'[2]2. Info_agregada'!N12</f>
        <v>352706.43730816978</v>
      </c>
      <c r="P72" s="14">
        <f>+'[2]2. Info_agregada'!O12</f>
        <v>352706.43730816978</v>
      </c>
      <c r="Q72" s="14">
        <f>+'[2]2. Info_agregada'!P12</f>
        <v>352706.43730816978</v>
      </c>
      <c r="R72" s="14">
        <f>+'[2]2. Info_agregada'!Q12</f>
        <v>352706.43730816978</v>
      </c>
      <c r="S72" s="14">
        <f>+'[2]2. Info_agregada'!R12</f>
        <v>352706.43730816978</v>
      </c>
      <c r="T72" s="14">
        <f>+'[2]2. Info_agregada'!S12</f>
        <v>352706.43730816978</v>
      </c>
      <c r="U72" s="14">
        <f>+'[2]2. Info_agregada'!T12</f>
        <v>352706.43730816978</v>
      </c>
      <c r="V72" s="14">
        <f>+'[2]2. Info_agregada'!U12</f>
        <v>352706.43730816978</v>
      </c>
      <c r="W72" s="14">
        <f>+'[2]2. Info_agregada'!V12</f>
        <v>352706.43730816978</v>
      </c>
      <c r="X72" s="14">
        <f>+'[2]2. Info_agregada'!W12</f>
        <v>352706.43730816978</v>
      </c>
    </row>
    <row r="73" spans="2:24" x14ac:dyDescent="0.25">
      <c r="B73" s="92">
        <v>20</v>
      </c>
      <c r="C73" s="13" t="s">
        <v>56</v>
      </c>
      <c r="D73" s="19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</row>
    <row r="74" spans="2:24" x14ac:dyDescent="0.25">
      <c r="B74" s="92">
        <v>21</v>
      </c>
      <c r="C74" s="13" t="s">
        <v>57</v>
      </c>
      <c r="D74" s="19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</row>
    <row r="75" spans="2:24" x14ac:dyDescent="0.25">
      <c r="B75" s="92">
        <v>22</v>
      </c>
      <c r="C75" s="13" t="s">
        <v>58</v>
      </c>
      <c r="D75" s="19">
        <v>0</v>
      </c>
      <c r="E75" s="14">
        <v>0</v>
      </c>
      <c r="F75" s="14">
        <f>+'[2]2. Info_agregada'!E14</f>
        <v>32000</v>
      </c>
      <c r="G75" s="14">
        <f>+'[2]2. Info_agregada'!F14</f>
        <v>32000</v>
      </c>
      <c r="H75" s="14">
        <f>+'[2]2. Info_agregada'!G14</f>
        <v>32000</v>
      </c>
      <c r="I75" s="14">
        <f>+'[2]2. Info_agregada'!H14</f>
        <v>32000</v>
      </c>
      <c r="J75" s="14">
        <f>+'[2]2. Info_agregada'!I14</f>
        <v>32000</v>
      </c>
      <c r="K75" s="14">
        <f>+'[2]2. Info_agregada'!J14</f>
        <v>32000</v>
      </c>
      <c r="L75" s="14">
        <f>+'[2]2. Info_agregada'!K14</f>
        <v>32000</v>
      </c>
      <c r="M75" s="14">
        <f>+'[2]2. Info_agregada'!L14</f>
        <v>32000</v>
      </c>
      <c r="N75" s="14">
        <f>+'[2]2. Info_agregada'!M14</f>
        <v>32000</v>
      </c>
      <c r="O75" s="14">
        <f>+'[2]2. Info_agregada'!N14</f>
        <v>32000</v>
      </c>
      <c r="P75" s="14">
        <f>+'[2]2. Info_agregada'!O14</f>
        <v>32000</v>
      </c>
      <c r="Q75" s="14">
        <f>+'[2]2. Info_agregada'!P14</f>
        <v>32000</v>
      </c>
      <c r="R75" s="14">
        <f>+'[2]2. Info_agregada'!Q14</f>
        <v>32000</v>
      </c>
      <c r="S75" s="14">
        <f>+'[2]2. Info_agregada'!R14</f>
        <v>32000</v>
      </c>
      <c r="T75" s="14">
        <f>+'[2]2. Info_agregada'!S14</f>
        <v>32000</v>
      </c>
      <c r="U75" s="14">
        <f>+'[2]2. Info_agregada'!T14</f>
        <v>32000</v>
      </c>
      <c r="V75" s="14">
        <f>+'[2]2. Info_agregada'!U14</f>
        <v>32000</v>
      </c>
      <c r="W75" s="14">
        <f>+'[2]2. Info_agregada'!V14</f>
        <v>32000</v>
      </c>
      <c r="X75" s="14">
        <f>+'[2]2. Info_agregada'!W14</f>
        <v>32000</v>
      </c>
    </row>
    <row r="76" spans="2:24" x14ac:dyDescent="0.25">
      <c r="B76" s="92">
        <v>23</v>
      </c>
      <c r="C76" s="13" t="s">
        <v>59</v>
      </c>
      <c r="D76" s="19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</row>
    <row r="77" spans="2:24" x14ac:dyDescent="0.25">
      <c r="B77" s="92">
        <v>26</v>
      </c>
      <c r="C77" s="13" t="s">
        <v>60</v>
      </c>
      <c r="D77" s="19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</row>
    <row r="78" spans="2:24" x14ac:dyDescent="0.25">
      <c r="B78" s="92">
        <v>28</v>
      </c>
      <c r="C78" s="13" t="s">
        <v>61</v>
      </c>
      <c r="D78" s="19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</row>
    <row r="79" spans="2:24" x14ac:dyDescent="0.25">
      <c r="B79" s="92">
        <v>29</v>
      </c>
      <c r="C79" s="13" t="s">
        <v>62</v>
      </c>
      <c r="D79" s="19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</row>
    <row r="80" spans="2:24" x14ac:dyDescent="0.25">
      <c r="B80" s="92">
        <v>31</v>
      </c>
      <c r="C80" s="13" t="s">
        <v>63</v>
      </c>
      <c r="D80" s="19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</row>
    <row r="81" spans="2:24" x14ac:dyDescent="0.25">
      <c r="B81" s="92">
        <v>32</v>
      </c>
      <c r="C81" s="13" t="s">
        <v>64</v>
      </c>
      <c r="D81" s="19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</row>
    <row r="82" spans="2:24" x14ac:dyDescent="0.25">
      <c r="B82" s="92">
        <v>33</v>
      </c>
      <c r="C82" s="13" t="s">
        <v>65</v>
      </c>
      <c r="D82" s="19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</row>
    <row r="83" spans="2:24" x14ac:dyDescent="0.25">
      <c r="B83" s="92">
        <v>34</v>
      </c>
      <c r="C83" s="13" t="s">
        <v>66</v>
      </c>
      <c r="D83" s="19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</row>
    <row r="84" spans="2:24" x14ac:dyDescent="0.25">
      <c r="B84" s="92">
        <v>35</v>
      </c>
      <c r="C84" s="3" t="s">
        <v>67</v>
      </c>
      <c r="D84" s="19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</row>
    <row r="85" spans="2:24" x14ac:dyDescent="0.25">
      <c r="B85" s="92">
        <v>36</v>
      </c>
      <c r="C85" s="13" t="s">
        <v>68</v>
      </c>
      <c r="D85" s="19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</row>
    <row r="86" spans="2:24" x14ac:dyDescent="0.25">
      <c r="B86" s="92">
        <v>39</v>
      </c>
      <c r="C86" s="13" t="s">
        <v>69</v>
      </c>
      <c r="D86" s="19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</row>
    <row r="87" spans="2:24" x14ac:dyDescent="0.25">
      <c r="B87" s="92">
        <v>40</v>
      </c>
      <c r="C87" s="13" t="s">
        <v>70</v>
      </c>
      <c r="D87" s="19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</row>
    <row r="88" spans="2:24" x14ac:dyDescent="0.25">
      <c r="B88" s="92">
        <v>45</v>
      </c>
      <c r="C88" s="13" t="s">
        <v>71</v>
      </c>
      <c r="D88" s="19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</row>
    <row r="89" spans="2:24" ht="15.75" thickBot="1" x14ac:dyDescent="0.3">
      <c r="B89" s="92">
        <v>46</v>
      </c>
      <c r="C89" s="21" t="s">
        <v>72</v>
      </c>
      <c r="D89" s="19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</row>
    <row r="90" spans="2:24" ht="15.75" thickBot="1" x14ac:dyDescent="0.3">
      <c r="B90" s="22"/>
      <c r="C90" s="23" t="s">
        <v>73</v>
      </c>
      <c r="D90" s="24">
        <f t="shared" ref="D90:X90" si="29">+SUM(D66:D89)</f>
        <v>0</v>
      </c>
      <c r="E90" s="24">
        <f t="shared" si="29"/>
        <v>0</v>
      </c>
      <c r="F90" s="24">
        <f t="shared" si="29"/>
        <v>208406.08703523138</v>
      </c>
      <c r="G90" s="24">
        <f t="shared" si="29"/>
        <v>249000.01765586092</v>
      </c>
      <c r="H90" s="24">
        <f t="shared" si="29"/>
        <v>303585.42387171031</v>
      </c>
      <c r="I90" s="24">
        <f t="shared" si="29"/>
        <v>354046.42130816955</v>
      </c>
      <c r="J90" s="24">
        <f t="shared" si="29"/>
        <v>371310.62506018381</v>
      </c>
      <c r="K90" s="24">
        <f t="shared" si="29"/>
        <v>408462.38330816978</v>
      </c>
      <c r="L90" s="24">
        <f t="shared" si="29"/>
        <v>408462.38330816978</v>
      </c>
      <c r="M90" s="24">
        <f t="shared" si="29"/>
        <v>413962.38330816978</v>
      </c>
      <c r="N90" s="24">
        <f t="shared" si="29"/>
        <v>474985.43730816978</v>
      </c>
      <c r="O90" s="24">
        <f t="shared" si="29"/>
        <v>474985.43730816978</v>
      </c>
      <c r="P90" s="24">
        <f t="shared" si="29"/>
        <v>474985.43730816978</v>
      </c>
      <c r="Q90" s="24">
        <f t="shared" si="29"/>
        <v>474985.43730816978</v>
      </c>
      <c r="R90" s="24">
        <f t="shared" si="29"/>
        <v>474985.43730816978</v>
      </c>
      <c r="S90" s="24">
        <f t="shared" si="29"/>
        <v>474985.43730816978</v>
      </c>
      <c r="T90" s="24">
        <f t="shared" si="29"/>
        <v>474985.43730816978</v>
      </c>
      <c r="U90" s="24">
        <f t="shared" si="29"/>
        <v>474985.43730816978</v>
      </c>
      <c r="V90" s="24">
        <f t="shared" si="29"/>
        <v>474985.43730816978</v>
      </c>
      <c r="W90" s="24">
        <f t="shared" si="29"/>
        <v>474985.43730816978</v>
      </c>
      <c r="X90" s="24">
        <f t="shared" si="29"/>
        <v>474985.43730816978</v>
      </c>
    </row>
  </sheetData>
  <hyperlinks>
    <hyperlink ref="A1" location="Indice!A1" display="Índice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4BFD1-9405-47A9-9E4F-8EF62245B4A6}">
  <sheetPr codeName="Hoja13"/>
  <dimension ref="A1:AC201"/>
  <sheetViews>
    <sheetView showGridLines="0" topLeftCell="A171" zoomScale="85" zoomScaleNormal="85" workbookViewId="0">
      <selection activeCell="E138" sqref="E138:X138"/>
    </sheetView>
  </sheetViews>
  <sheetFormatPr baseColWidth="10" defaultColWidth="11.42578125" defaultRowHeight="15" x14ac:dyDescent="0.25"/>
  <cols>
    <col min="3" max="3" width="16.28515625" bestFit="1" customWidth="1"/>
    <col min="4" max="4" width="14.85546875" customWidth="1"/>
    <col min="6" max="17" width="13.140625" bestFit="1" customWidth="1"/>
    <col min="18" max="24" width="14.140625" bestFit="1" customWidth="1"/>
  </cols>
  <sheetData>
    <row r="1" spans="1:24" ht="15.75" thickBot="1" x14ac:dyDescent="0.3">
      <c r="A1" s="67" t="s">
        <v>34</v>
      </c>
    </row>
    <row r="3" spans="1:24" x14ac:dyDescent="0.25">
      <c r="B3" s="12" t="s">
        <v>141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</row>
    <row r="4" spans="1:24" ht="15.75" thickBot="1" x14ac:dyDescent="0.3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</row>
    <row r="5" spans="1:24" ht="15.75" thickBot="1" x14ac:dyDescent="0.3">
      <c r="B5" s="183" t="s">
        <v>37</v>
      </c>
      <c r="C5" s="100" t="s">
        <v>38</v>
      </c>
      <c r="D5" s="6">
        <v>2024</v>
      </c>
      <c r="E5" s="2">
        <f t="shared" ref="E5:X5" si="0">+D5+1</f>
        <v>2025</v>
      </c>
      <c r="F5" s="2">
        <f t="shared" si="0"/>
        <v>2026</v>
      </c>
      <c r="G5" s="2">
        <f t="shared" si="0"/>
        <v>2027</v>
      </c>
      <c r="H5" s="2">
        <f t="shared" si="0"/>
        <v>2028</v>
      </c>
      <c r="I5" s="2">
        <f t="shared" si="0"/>
        <v>2029</v>
      </c>
      <c r="J5" s="2">
        <f t="shared" si="0"/>
        <v>2030</v>
      </c>
      <c r="K5" s="2">
        <f t="shared" si="0"/>
        <v>2031</v>
      </c>
      <c r="L5" s="2">
        <f t="shared" si="0"/>
        <v>2032</v>
      </c>
      <c r="M5" s="2">
        <f t="shared" si="0"/>
        <v>2033</v>
      </c>
      <c r="N5" s="2">
        <f t="shared" si="0"/>
        <v>2034</v>
      </c>
      <c r="O5" s="2">
        <f t="shared" si="0"/>
        <v>2035</v>
      </c>
      <c r="P5" s="2">
        <f t="shared" si="0"/>
        <v>2036</v>
      </c>
      <c r="Q5" s="2">
        <f t="shared" si="0"/>
        <v>2037</v>
      </c>
      <c r="R5" s="2">
        <f t="shared" si="0"/>
        <v>2038</v>
      </c>
      <c r="S5" s="2">
        <f t="shared" si="0"/>
        <v>2039</v>
      </c>
      <c r="T5" s="2">
        <f t="shared" si="0"/>
        <v>2040</v>
      </c>
      <c r="U5" s="2">
        <f t="shared" si="0"/>
        <v>2041</v>
      </c>
      <c r="V5" s="2">
        <f t="shared" si="0"/>
        <v>2042</v>
      </c>
      <c r="W5" s="2">
        <f t="shared" si="0"/>
        <v>2043</v>
      </c>
      <c r="X5" s="2">
        <f t="shared" si="0"/>
        <v>2044</v>
      </c>
    </row>
    <row r="6" spans="1:24" x14ac:dyDescent="0.25">
      <c r="B6" s="184">
        <v>6</v>
      </c>
      <c r="C6" s="97" t="s">
        <v>46</v>
      </c>
      <c r="D6" s="185">
        <f>+'1.2a Proyección Empresas '!D315</f>
        <v>13007.560099999999</v>
      </c>
      <c r="E6" s="185">
        <f>+'1.2a Proyección Empresas '!E315</f>
        <v>13007.560099999999</v>
      </c>
      <c r="F6" s="185">
        <f>+'1.2a Proyección Empresas '!F315</f>
        <v>13007.560099999999</v>
      </c>
      <c r="G6" s="185">
        <f>+'1.2a Proyección Empresas '!G315</f>
        <v>13007.560099999999</v>
      </c>
      <c r="H6" s="185">
        <f>+'1.2a Proyección Empresas '!H315</f>
        <v>13007.560099999999</v>
      </c>
      <c r="I6" s="185">
        <f>+'1.2a Proyección Empresas '!I315</f>
        <v>13007.560099999999</v>
      </c>
      <c r="J6" s="185">
        <f>+'1.2a Proyección Empresas '!J315</f>
        <v>13007.560099999999</v>
      </c>
      <c r="K6" s="185">
        <f>+'1.2a Proyección Empresas '!K315</f>
        <v>13007.560099999999</v>
      </c>
      <c r="L6" s="185">
        <f>+'1.2a Proyección Empresas '!L315</f>
        <v>13007.560099999999</v>
      </c>
      <c r="M6" s="185">
        <f>+'1.2a Proyección Empresas '!M315</f>
        <v>13007.560099999999</v>
      </c>
      <c r="N6" s="185">
        <f>+'1.2a Proyección Empresas '!N315</f>
        <v>13007.560099999999</v>
      </c>
      <c r="O6" s="185">
        <f>+'1.2a Proyección Empresas '!O315</f>
        <v>13007.560099999999</v>
      </c>
      <c r="P6" s="185">
        <f>+'1.2a Proyección Empresas '!P315</f>
        <v>13007.560099999999</v>
      </c>
      <c r="Q6" s="185">
        <f>+'1.2a Proyección Empresas '!Q315</f>
        <v>13007.560099999999</v>
      </c>
      <c r="R6" s="185">
        <f>+'1.2a Proyección Empresas '!R315</f>
        <v>13007.560099999999</v>
      </c>
      <c r="S6" s="185">
        <f>+'1.2a Proyección Empresas '!S315</f>
        <v>13007.560099999999</v>
      </c>
      <c r="T6" s="185">
        <f>+'1.2a Proyección Empresas '!T315</f>
        <v>13007.560099999999</v>
      </c>
      <c r="U6" s="185">
        <f>+'1.2a Proyección Empresas '!U315</f>
        <v>13007.560099999999</v>
      </c>
      <c r="V6" s="185">
        <f>+'1.2a Proyección Empresas '!V315</f>
        <v>13007.560099999999</v>
      </c>
      <c r="W6" s="185">
        <f>+'1.2a Proyección Empresas '!W315</f>
        <v>13007.560099999999</v>
      </c>
      <c r="X6" s="185">
        <f>+'1.2a Proyección Empresas '!X315</f>
        <v>13007.560099999999</v>
      </c>
    </row>
    <row r="7" spans="1:24" x14ac:dyDescent="0.25">
      <c r="B7" s="144">
        <v>8</v>
      </c>
      <c r="C7" s="145" t="s">
        <v>48</v>
      </c>
      <c r="D7" s="186">
        <f>+'1.2a Proyección Empresas '!D316</f>
        <v>0</v>
      </c>
      <c r="E7" s="186">
        <f>+'1.2a Proyección Empresas '!E316</f>
        <v>0</v>
      </c>
      <c r="F7" s="186">
        <f>+'1.2a Proyección Empresas '!F316</f>
        <v>0</v>
      </c>
      <c r="G7" s="186">
        <f>+'1.2a Proyección Empresas '!G316</f>
        <v>0</v>
      </c>
      <c r="H7" s="186">
        <f>+'1.2a Proyección Empresas '!H316</f>
        <v>0</v>
      </c>
      <c r="I7" s="186">
        <f>+'1.2a Proyección Empresas '!I316</f>
        <v>0</v>
      </c>
      <c r="J7" s="186">
        <f>+'1.2a Proyección Empresas '!J316</f>
        <v>0</v>
      </c>
      <c r="K7" s="186">
        <f>+'1.2a Proyección Empresas '!K316</f>
        <v>0</v>
      </c>
      <c r="L7" s="186">
        <f>+'1.2a Proyección Empresas '!L316</f>
        <v>0</v>
      </c>
      <c r="M7" s="186">
        <f>+'1.2a Proyección Empresas '!M316</f>
        <v>0</v>
      </c>
      <c r="N7" s="186">
        <f>+'1.2a Proyección Empresas '!N316</f>
        <v>0</v>
      </c>
      <c r="O7" s="186">
        <f>+'1.2a Proyección Empresas '!O316</f>
        <v>0</v>
      </c>
      <c r="P7" s="186">
        <f>+'1.2a Proyección Empresas '!P316</f>
        <v>0</v>
      </c>
      <c r="Q7" s="186">
        <f>+'1.2a Proyección Empresas '!Q316</f>
        <v>0</v>
      </c>
      <c r="R7" s="186">
        <f>+'1.2a Proyección Empresas '!R316</f>
        <v>0</v>
      </c>
      <c r="S7" s="186">
        <f>+'1.2a Proyección Empresas '!S316</f>
        <v>0</v>
      </c>
      <c r="T7" s="186">
        <f>+'1.2a Proyección Empresas '!T316</f>
        <v>0</v>
      </c>
      <c r="U7" s="186">
        <f>+'1.2a Proyección Empresas '!U316</f>
        <v>0</v>
      </c>
      <c r="V7" s="186">
        <f>+'1.2a Proyección Empresas '!V316</f>
        <v>0</v>
      </c>
      <c r="W7" s="186">
        <f>+'1.2a Proyección Empresas '!W316</f>
        <v>0</v>
      </c>
      <c r="X7" s="186">
        <f>+'1.2a Proyección Empresas '!X316</f>
        <v>0</v>
      </c>
    </row>
    <row r="8" spans="1:24" x14ac:dyDescent="0.25">
      <c r="B8" s="144">
        <v>9</v>
      </c>
      <c r="C8" s="97" t="s">
        <v>49</v>
      </c>
      <c r="D8" s="186">
        <f>+'1.2a Proyección Empresas '!D317</f>
        <v>0</v>
      </c>
      <c r="E8" s="186">
        <f>+'1.2a Proyección Empresas '!E317</f>
        <v>0</v>
      </c>
      <c r="F8" s="186">
        <f>+'1.2a Proyección Empresas '!F317</f>
        <v>0</v>
      </c>
      <c r="G8" s="186">
        <f>+'1.2a Proyección Empresas '!G317</f>
        <v>0</v>
      </c>
      <c r="H8" s="186">
        <f>+'1.2a Proyección Empresas '!H317</f>
        <v>0</v>
      </c>
      <c r="I8" s="186">
        <f>+'1.2a Proyección Empresas '!I317</f>
        <v>0</v>
      </c>
      <c r="J8" s="186">
        <f>+'1.2a Proyección Empresas '!J317</f>
        <v>0</v>
      </c>
      <c r="K8" s="186">
        <f>+'1.2a Proyección Empresas '!K317</f>
        <v>0</v>
      </c>
      <c r="L8" s="186">
        <f>+'1.2a Proyección Empresas '!L317</f>
        <v>0</v>
      </c>
      <c r="M8" s="186">
        <f>+'1.2a Proyección Empresas '!M317</f>
        <v>0</v>
      </c>
      <c r="N8" s="186">
        <f>+'1.2a Proyección Empresas '!N317</f>
        <v>0</v>
      </c>
      <c r="O8" s="186">
        <f>+'1.2a Proyección Empresas '!O317</f>
        <v>0</v>
      </c>
      <c r="P8" s="186">
        <f>+'1.2a Proyección Empresas '!P317</f>
        <v>0</v>
      </c>
      <c r="Q8" s="186">
        <f>+'1.2a Proyección Empresas '!Q317</f>
        <v>0</v>
      </c>
      <c r="R8" s="186">
        <f>+'1.2a Proyección Empresas '!R317</f>
        <v>0</v>
      </c>
      <c r="S8" s="186">
        <f>+'1.2a Proyección Empresas '!S317</f>
        <v>0</v>
      </c>
      <c r="T8" s="186">
        <f>+'1.2a Proyección Empresas '!T317</f>
        <v>0</v>
      </c>
      <c r="U8" s="186">
        <f>+'1.2a Proyección Empresas '!U317</f>
        <v>0</v>
      </c>
      <c r="V8" s="186">
        <f>+'1.2a Proyección Empresas '!V317</f>
        <v>0</v>
      </c>
      <c r="W8" s="186">
        <f>+'1.2a Proyección Empresas '!W317</f>
        <v>0</v>
      </c>
      <c r="X8" s="186">
        <f>+'1.2a Proyección Empresas '!X317</f>
        <v>0</v>
      </c>
    </row>
    <row r="9" spans="1:24" x14ac:dyDescent="0.25">
      <c r="B9" s="144">
        <v>10</v>
      </c>
      <c r="C9" s="97" t="s">
        <v>50</v>
      </c>
      <c r="D9" s="186">
        <f>+'1.2a Proyección Empresas '!D318</f>
        <v>0</v>
      </c>
      <c r="E9" s="186">
        <f>+'1.2a Proyección Empresas '!E318</f>
        <v>0</v>
      </c>
      <c r="F9" s="186">
        <f>+'1.2a Proyección Empresas '!F318</f>
        <v>0</v>
      </c>
      <c r="G9" s="186">
        <f>+'1.2a Proyección Empresas '!G318</f>
        <v>0</v>
      </c>
      <c r="H9" s="186">
        <f>+'1.2a Proyección Empresas '!H318</f>
        <v>0</v>
      </c>
      <c r="I9" s="186">
        <f>+'1.2a Proyección Empresas '!I318</f>
        <v>0</v>
      </c>
      <c r="J9" s="186">
        <f>+'1.2a Proyección Empresas '!J318</f>
        <v>0</v>
      </c>
      <c r="K9" s="186">
        <f>+'1.2a Proyección Empresas '!K318</f>
        <v>0</v>
      </c>
      <c r="L9" s="186">
        <f>+'1.2a Proyección Empresas '!L318</f>
        <v>0</v>
      </c>
      <c r="M9" s="186">
        <f>+'1.2a Proyección Empresas '!M318</f>
        <v>0</v>
      </c>
      <c r="N9" s="186">
        <f>+'1.2a Proyección Empresas '!N318</f>
        <v>0</v>
      </c>
      <c r="O9" s="186">
        <f>+'1.2a Proyección Empresas '!O318</f>
        <v>0</v>
      </c>
      <c r="P9" s="186">
        <f>+'1.2a Proyección Empresas '!P318</f>
        <v>0</v>
      </c>
      <c r="Q9" s="186">
        <f>+'1.2a Proyección Empresas '!Q318</f>
        <v>0</v>
      </c>
      <c r="R9" s="186">
        <f>+'1.2a Proyección Empresas '!R318</f>
        <v>0</v>
      </c>
      <c r="S9" s="186">
        <f>+'1.2a Proyección Empresas '!S318</f>
        <v>0</v>
      </c>
      <c r="T9" s="186">
        <f>+'1.2a Proyección Empresas '!T318</f>
        <v>0</v>
      </c>
      <c r="U9" s="186">
        <f>+'1.2a Proyección Empresas '!U318</f>
        <v>0</v>
      </c>
      <c r="V9" s="186">
        <f>+'1.2a Proyección Empresas '!V318</f>
        <v>0</v>
      </c>
      <c r="W9" s="186">
        <f>+'1.2a Proyección Empresas '!W318</f>
        <v>0</v>
      </c>
      <c r="X9" s="186">
        <f>+'1.2a Proyección Empresas '!X318</f>
        <v>0</v>
      </c>
    </row>
    <row r="10" spans="1:24" x14ac:dyDescent="0.25">
      <c r="B10" s="144">
        <v>13</v>
      </c>
      <c r="C10" s="97" t="s">
        <v>52</v>
      </c>
      <c r="D10" s="186">
        <f>+'1.2a Proyección Empresas '!D319</f>
        <v>0</v>
      </c>
      <c r="E10" s="186">
        <f>+'1.2a Proyección Empresas '!E319</f>
        <v>0</v>
      </c>
      <c r="F10" s="186">
        <f>+'1.2a Proyección Empresas '!F319</f>
        <v>0</v>
      </c>
      <c r="G10" s="186">
        <f>+'1.2a Proyección Empresas '!G319</f>
        <v>0</v>
      </c>
      <c r="H10" s="186">
        <f>+'1.2a Proyección Empresas '!H319</f>
        <v>0</v>
      </c>
      <c r="I10" s="186">
        <f>+'1.2a Proyección Empresas '!I319</f>
        <v>0</v>
      </c>
      <c r="J10" s="186">
        <f>+'1.2a Proyección Empresas '!J319</f>
        <v>0</v>
      </c>
      <c r="K10" s="186">
        <f>+'1.2a Proyección Empresas '!K319</f>
        <v>0</v>
      </c>
      <c r="L10" s="186">
        <f>+'1.2a Proyección Empresas '!L319</f>
        <v>0</v>
      </c>
      <c r="M10" s="186">
        <f>+'1.2a Proyección Empresas '!M319</f>
        <v>0</v>
      </c>
      <c r="N10" s="186">
        <f>+'1.2a Proyección Empresas '!N319</f>
        <v>0</v>
      </c>
      <c r="O10" s="186">
        <f>+'1.2a Proyección Empresas '!O319</f>
        <v>0</v>
      </c>
      <c r="P10" s="186">
        <f>+'1.2a Proyección Empresas '!P319</f>
        <v>0</v>
      </c>
      <c r="Q10" s="186">
        <f>+'1.2a Proyección Empresas '!Q319</f>
        <v>0</v>
      </c>
      <c r="R10" s="186">
        <f>+'1.2a Proyección Empresas '!R319</f>
        <v>0</v>
      </c>
      <c r="S10" s="186">
        <f>+'1.2a Proyección Empresas '!S319</f>
        <v>0</v>
      </c>
      <c r="T10" s="186">
        <f>+'1.2a Proyección Empresas '!T319</f>
        <v>0</v>
      </c>
      <c r="U10" s="186">
        <f>+'1.2a Proyección Empresas '!U319</f>
        <v>0</v>
      </c>
      <c r="V10" s="186">
        <f>+'1.2a Proyección Empresas '!V319</f>
        <v>0</v>
      </c>
      <c r="W10" s="186">
        <f>+'1.2a Proyección Empresas '!W319</f>
        <v>0</v>
      </c>
      <c r="X10" s="186">
        <f>+'1.2a Proyección Empresas '!X319</f>
        <v>0</v>
      </c>
    </row>
    <row r="11" spans="1:24" x14ac:dyDescent="0.25">
      <c r="B11" s="144">
        <v>14</v>
      </c>
      <c r="C11" s="97" t="s">
        <v>53</v>
      </c>
      <c r="D11" s="186">
        <f>+'1.2a Proyección Empresas '!D320</f>
        <v>0</v>
      </c>
      <c r="E11" s="186">
        <f>+'1.2a Proyección Empresas '!E320</f>
        <v>0</v>
      </c>
      <c r="F11" s="186">
        <f>+'1.2a Proyección Empresas '!F320</f>
        <v>0</v>
      </c>
      <c r="G11" s="186">
        <f>+'1.2a Proyección Empresas '!G320</f>
        <v>0</v>
      </c>
      <c r="H11" s="186">
        <f>+'1.2a Proyección Empresas '!H320</f>
        <v>0</v>
      </c>
      <c r="I11" s="186">
        <f>+'1.2a Proyección Empresas '!I320</f>
        <v>0</v>
      </c>
      <c r="J11" s="186">
        <f>+'1.2a Proyección Empresas '!J320</f>
        <v>0</v>
      </c>
      <c r="K11" s="186">
        <f>+'1.2a Proyección Empresas '!K320</f>
        <v>0</v>
      </c>
      <c r="L11" s="186">
        <f>+'1.2a Proyección Empresas '!L320</f>
        <v>0</v>
      </c>
      <c r="M11" s="186">
        <f>+'1.2a Proyección Empresas '!M320</f>
        <v>0</v>
      </c>
      <c r="N11" s="186">
        <f>+'1.2a Proyección Empresas '!N320</f>
        <v>0</v>
      </c>
      <c r="O11" s="186">
        <f>+'1.2a Proyección Empresas '!O320</f>
        <v>0</v>
      </c>
      <c r="P11" s="186">
        <f>+'1.2a Proyección Empresas '!P320</f>
        <v>0</v>
      </c>
      <c r="Q11" s="186">
        <f>+'1.2a Proyección Empresas '!Q320</f>
        <v>0</v>
      </c>
      <c r="R11" s="186">
        <f>+'1.2a Proyección Empresas '!R320</f>
        <v>0</v>
      </c>
      <c r="S11" s="186">
        <f>+'1.2a Proyección Empresas '!S320</f>
        <v>0</v>
      </c>
      <c r="T11" s="186">
        <f>+'1.2a Proyección Empresas '!T320</f>
        <v>0</v>
      </c>
      <c r="U11" s="186">
        <f>+'1.2a Proyección Empresas '!U320</f>
        <v>0</v>
      </c>
      <c r="V11" s="186">
        <f>+'1.2a Proyección Empresas '!V320</f>
        <v>0</v>
      </c>
      <c r="W11" s="186">
        <f>+'1.2a Proyección Empresas '!W320</f>
        <v>0</v>
      </c>
      <c r="X11" s="186">
        <f>+'1.2a Proyección Empresas '!X320</f>
        <v>0</v>
      </c>
    </row>
    <row r="12" spans="1:24" x14ac:dyDescent="0.25">
      <c r="B12" s="144">
        <v>18</v>
      </c>
      <c r="C12" s="97" t="s">
        <v>55</v>
      </c>
      <c r="D12" s="186">
        <f>+'1.2a Proyección Empresas '!D321</f>
        <v>27327.191883596432</v>
      </c>
      <c r="E12" s="186">
        <f>+'1.2a Proyección Empresas '!E321</f>
        <v>46572.378344313009</v>
      </c>
      <c r="F12" s="186">
        <f>+'1.2a Proyección Empresas '!F321</f>
        <v>47881.76365002543</v>
      </c>
      <c r="G12" s="186">
        <f>+'1.2a Proyección Empresas '!G321</f>
        <v>49254.572007137001</v>
      </c>
      <c r="H12" s="186">
        <f>+'1.2a Proyección Empresas '!H321</f>
        <v>50598.664186354894</v>
      </c>
      <c r="I12" s="186">
        <f>+'1.2a Proyección Empresas '!I321</f>
        <v>51963.157634477313</v>
      </c>
      <c r="J12" s="186">
        <f>+'1.2a Proyección Empresas '!J321</f>
        <v>53335.672546064816</v>
      </c>
      <c r="K12" s="186">
        <f>+'1.2a Proyección Empresas '!K321</f>
        <v>54716.69797177078</v>
      </c>
      <c r="L12" s="186">
        <f>+'1.2a Proyección Empresas '!L321</f>
        <v>56108.738202197361</v>
      </c>
      <c r="M12" s="186">
        <f>+'1.2a Proyección Empresas '!M321</f>
        <v>57510.163877060739</v>
      </c>
      <c r="N12" s="186">
        <f>+'1.2a Proyección Empresas '!N321</f>
        <v>58922.11067452452</v>
      </c>
      <c r="O12" s="186">
        <f>+'1.2a Proyección Empresas '!O321</f>
        <v>60344.449991077985</v>
      </c>
      <c r="P12" s="186">
        <f>+'1.2a Proyección Empresas '!P321</f>
        <v>61777.463981311557</v>
      </c>
      <c r="Q12" s="186">
        <f>+'1.2a Proyección Empresas '!Q321</f>
        <v>63221.388189482066</v>
      </c>
      <c r="R12" s="186">
        <f>+'1.2a Proyección Empresas '!R321</f>
        <v>64676.418065143349</v>
      </c>
      <c r="S12" s="186">
        <f>+'1.2a Proyección Empresas '!S321</f>
        <v>66142.797694826804</v>
      </c>
      <c r="T12" s="186">
        <f>+'1.2a Proyección Empresas '!T321</f>
        <v>67620.7543374979</v>
      </c>
      <c r="U12" s="186">
        <f>+'1.2a Proyección Empresas '!U321</f>
        <v>69110.514418884006</v>
      </c>
      <c r="V12" s="186">
        <f>+'1.2a Proyección Empresas '!V321</f>
        <v>70612.368888209705</v>
      </c>
      <c r="W12" s="186">
        <f>+'1.2a Proyección Empresas '!W321</f>
        <v>72126.36962536705</v>
      </c>
      <c r="X12" s="186">
        <f>+'1.2a Proyección Empresas '!X321</f>
        <v>73653.540574122715</v>
      </c>
    </row>
    <row r="13" spans="1:24" x14ac:dyDescent="0.25">
      <c r="B13" s="144">
        <v>20</v>
      </c>
      <c r="C13" s="97" t="s">
        <v>56</v>
      </c>
      <c r="D13" s="186">
        <f>+'1.2a Proyección Empresas '!D322</f>
        <v>0</v>
      </c>
      <c r="E13" s="186">
        <f>+'1.2a Proyección Empresas '!E322</f>
        <v>0</v>
      </c>
      <c r="F13" s="186">
        <f>+'1.2a Proyección Empresas '!F322</f>
        <v>0</v>
      </c>
      <c r="G13" s="186">
        <f>+'1.2a Proyección Empresas '!G322</f>
        <v>0</v>
      </c>
      <c r="H13" s="186">
        <f>+'1.2a Proyección Empresas '!H322</f>
        <v>0</v>
      </c>
      <c r="I13" s="186">
        <f>+'1.2a Proyección Empresas '!I322</f>
        <v>0</v>
      </c>
      <c r="J13" s="186">
        <f>+'1.2a Proyección Empresas '!J322</f>
        <v>0</v>
      </c>
      <c r="K13" s="186">
        <f>+'1.2a Proyección Empresas '!K322</f>
        <v>0</v>
      </c>
      <c r="L13" s="186">
        <f>+'1.2a Proyección Empresas '!L322</f>
        <v>0</v>
      </c>
      <c r="M13" s="186">
        <f>+'1.2a Proyección Empresas '!M322</f>
        <v>0</v>
      </c>
      <c r="N13" s="186">
        <f>+'1.2a Proyección Empresas '!N322</f>
        <v>0</v>
      </c>
      <c r="O13" s="186">
        <f>+'1.2a Proyección Empresas '!O322</f>
        <v>0</v>
      </c>
      <c r="P13" s="186">
        <f>+'1.2a Proyección Empresas '!P322</f>
        <v>0</v>
      </c>
      <c r="Q13" s="186">
        <f>+'1.2a Proyección Empresas '!Q322</f>
        <v>0</v>
      </c>
      <c r="R13" s="186">
        <f>+'1.2a Proyección Empresas '!R322</f>
        <v>0</v>
      </c>
      <c r="S13" s="186">
        <f>+'1.2a Proyección Empresas '!S322</f>
        <v>0</v>
      </c>
      <c r="T13" s="186">
        <f>+'1.2a Proyección Empresas '!T322</f>
        <v>0</v>
      </c>
      <c r="U13" s="186">
        <f>+'1.2a Proyección Empresas '!U322</f>
        <v>0</v>
      </c>
      <c r="V13" s="186">
        <f>+'1.2a Proyección Empresas '!V322</f>
        <v>0</v>
      </c>
      <c r="W13" s="186">
        <f>+'1.2a Proyección Empresas '!W322</f>
        <v>0</v>
      </c>
      <c r="X13" s="186">
        <f>+'1.2a Proyección Empresas '!X322</f>
        <v>0</v>
      </c>
    </row>
    <row r="14" spans="1:24" x14ac:dyDescent="0.25">
      <c r="B14" s="144">
        <v>21</v>
      </c>
      <c r="C14" s="97" t="s">
        <v>57</v>
      </c>
      <c r="D14" s="186">
        <f>+'1.2a Proyección Empresas '!D323</f>
        <v>0</v>
      </c>
      <c r="E14" s="186">
        <f>+'1.2a Proyección Empresas '!E323</f>
        <v>0</v>
      </c>
      <c r="F14" s="186">
        <f>+'1.2a Proyección Empresas '!F323</f>
        <v>0</v>
      </c>
      <c r="G14" s="186">
        <f>+'1.2a Proyección Empresas '!G323</f>
        <v>0</v>
      </c>
      <c r="H14" s="186">
        <f>+'1.2a Proyección Empresas '!H323</f>
        <v>0</v>
      </c>
      <c r="I14" s="186">
        <f>+'1.2a Proyección Empresas '!I323</f>
        <v>0</v>
      </c>
      <c r="J14" s="186">
        <f>+'1.2a Proyección Empresas '!J323</f>
        <v>0</v>
      </c>
      <c r="K14" s="186">
        <f>+'1.2a Proyección Empresas '!K323</f>
        <v>0</v>
      </c>
      <c r="L14" s="186">
        <f>+'1.2a Proyección Empresas '!L323</f>
        <v>0</v>
      </c>
      <c r="M14" s="186">
        <f>+'1.2a Proyección Empresas '!M323</f>
        <v>0</v>
      </c>
      <c r="N14" s="186">
        <f>+'1.2a Proyección Empresas '!N323</f>
        <v>0</v>
      </c>
      <c r="O14" s="186">
        <f>+'1.2a Proyección Empresas '!O323</f>
        <v>0</v>
      </c>
      <c r="P14" s="186">
        <f>+'1.2a Proyección Empresas '!P323</f>
        <v>0</v>
      </c>
      <c r="Q14" s="186">
        <f>+'1.2a Proyección Empresas '!Q323</f>
        <v>0</v>
      </c>
      <c r="R14" s="186">
        <f>+'1.2a Proyección Empresas '!R323</f>
        <v>0</v>
      </c>
      <c r="S14" s="186">
        <f>+'1.2a Proyección Empresas '!S323</f>
        <v>0</v>
      </c>
      <c r="T14" s="186">
        <f>+'1.2a Proyección Empresas '!T323</f>
        <v>0</v>
      </c>
      <c r="U14" s="186">
        <f>+'1.2a Proyección Empresas '!U323</f>
        <v>0</v>
      </c>
      <c r="V14" s="186">
        <f>+'1.2a Proyección Empresas '!V323</f>
        <v>0</v>
      </c>
      <c r="W14" s="186">
        <f>+'1.2a Proyección Empresas '!W323</f>
        <v>0</v>
      </c>
      <c r="X14" s="186">
        <f>+'1.2a Proyección Empresas '!X323</f>
        <v>0</v>
      </c>
    </row>
    <row r="15" spans="1:24" x14ac:dyDescent="0.25">
      <c r="B15" s="144">
        <v>22</v>
      </c>
      <c r="C15" s="97" t="s">
        <v>58</v>
      </c>
      <c r="D15" s="186">
        <f>+'1.2a Proyección Empresas '!D324</f>
        <v>0</v>
      </c>
      <c r="E15" s="186">
        <f>+'1.2a Proyección Empresas '!E324</f>
        <v>0</v>
      </c>
      <c r="F15" s="186">
        <f>+'1.2a Proyección Empresas '!F324</f>
        <v>0</v>
      </c>
      <c r="G15" s="186">
        <f>+'1.2a Proyección Empresas '!G324</f>
        <v>0</v>
      </c>
      <c r="H15" s="186">
        <f>+'1.2a Proyección Empresas '!H324</f>
        <v>0</v>
      </c>
      <c r="I15" s="186">
        <f>+'1.2a Proyección Empresas '!I324</f>
        <v>0</v>
      </c>
      <c r="J15" s="186">
        <f>+'1.2a Proyección Empresas '!J324</f>
        <v>0</v>
      </c>
      <c r="K15" s="186">
        <f>+'1.2a Proyección Empresas '!K324</f>
        <v>0</v>
      </c>
      <c r="L15" s="186">
        <f>+'1.2a Proyección Empresas '!L324</f>
        <v>0</v>
      </c>
      <c r="M15" s="186">
        <f>+'1.2a Proyección Empresas '!M324</f>
        <v>0</v>
      </c>
      <c r="N15" s="186">
        <f>+'1.2a Proyección Empresas '!N324</f>
        <v>0</v>
      </c>
      <c r="O15" s="186">
        <f>+'1.2a Proyección Empresas '!O324</f>
        <v>0</v>
      </c>
      <c r="P15" s="186">
        <f>+'1.2a Proyección Empresas '!P324</f>
        <v>0</v>
      </c>
      <c r="Q15" s="186">
        <f>+'1.2a Proyección Empresas '!Q324</f>
        <v>0</v>
      </c>
      <c r="R15" s="186">
        <f>+'1.2a Proyección Empresas '!R324</f>
        <v>0</v>
      </c>
      <c r="S15" s="186">
        <f>+'1.2a Proyección Empresas '!S324</f>
        <v>0</v>
      </c>
      <c r="T15" s="186">
        <f>+'1.2a Proyección Empresas '!T324</f>
        <v>0</v>
      </c>
      <c r="U15" s="186">
        <f>+'1.2a Proyección Empresas '!U324</f>
        <v>0</v>
      </c>
      <c r="V15" s="186">
        <f>+'1.2a Proyección Empresas '!V324</f>
        <v>0</v>
      </c>
      <c r="W15" s="186">
        <f>+'1.2a Proyección Empresas '!W324</f>
        <v>0</v>
      </c>
      <c r="X15" s="186">
        <f>+'1.2a Proyección Empresas '!X324</f>
        <v>0</v>
      </c>
    </row>
    <row r="16" spans="1:24" x14ac:dyDescent="0.25">
      <c r="B16" s="144">
        <v>23</v>
      </c>
      <c r="C16" s="97" t="s">
        <v>59</v>
      </c>
      <c r="D16" s="186">
        <f>+'1.2a Proyección Empresas '!D325</f>
        <v>0</v>
      </c>
      <c r="E16" s="186">
        <f>+'1.2a Proyección Empresas '!E325</f>
        <v>0</v>
      </c>
      <c r="F16" s="186">
        <f>+'1.2a Proyección Empresas '!F325</f>
        <v>0</v>
      </c>
      <c r="G16" s="186">
        <f>+'1.2a Proyección Empresas '!G325</f>
        <v>0</v>
      </c>
      <c r="H16" s="186">
        <f>+'1.2a Proyección Empresas '!H325</f>
        <v>0</v>
      </c>
      <c r="I16" s="186">
        <f>+'1.2a Proyección Empresas '!I325</f>
        <v>0</v>
      </c>
      <c r="J16" s="186">
        <f>+'1.2a Proyección Empresas '!J325</f>
        <v>0</v>
      </c>
      <c r="K16" s="186">
        <f>+'1.2a Proyección Empresas '!K325</f>
        <v>0</v>
      </c>
      <c r="L16" s="186">
        <f>+'1.2a Proyección Empresas '!L325</f>
        <v>0</v>
      </c>
      <c r="M16" s="186">
        <f>+'1.2a Proyección Empresas '!M325</f>
        <v>0</v>
      </c>
      <c r="N16" s="186">
        <f>+'1.2a Proyección Empresas '!N325</f>
        <v>0</v>
      </c>
      <c r="O16" s="186">
        <f>+'1.2a Proyección Empresas '!O325</f>
        <v>0</v>
      </c>
      <c r="P16" s="186">
        <f>+'1.2a Proyección Empresas '!P325</f>
        <v>0</v>
      </c>
      <c r="Q16" s="186">
        <f>+'1.2a Proyección Empresas '!Q325</f>
        <v>0</v>
      </c>
      <c r="R16" s="186">
        <f>+'1.2a Proyección Empresas '!R325</f>
        <v>0</v>
      </c>
      <c r="S16" s="186">
        <f>+'1.2a Proyección Empresas '!S325</f>
        <v>0</v>
      </c>
      <c r="T16" s="186">
        <f>+'1.2a Proyección Empresas '!T325</f>
        <v>0</v>
      </c>
      <c r="U16" s="186">
        <f>+'1.2a Proyección Empresas '!U325</f>
        <v>0</v>
      </c>
      <c r="V16" s="186">
        <f>+'1.2a Proyección Empresas '!V325</f>
        <v>0</v>
      </c>
      <c r="W16" s="186">
        <f>+'1.2a Proyección Empresas '!W325</f>
        <v>0</v>
      </c>
      <c r="X16" s="186">
        <f>+'1.2a Proyección Empresas '!X325</f>
        <v>0</v>
      </c>
    </row>
    <row r="17" spans="2:24" x14ac:dyDescent="0.25">
      <c r="B17" s="144">
        <v>26</v>
      </c>
      <c r="C17" s="97" t="s">
        <v>60</v>
      </c>
      <c r="D17" s="186">
        <f>+'1.2a Proyección Empresas '!D326</f>
        <v>0</v>
      </c>
      <c r="E17" s="186">
        <f>+'1.2a Proyección Empresas '!E326</f>
        <v>0</v>
      </c>
      <c r="F17" s="186">
        <f>+'1.2a Proyección Empresas '!F326</f>
        <v>0</v>
      </c>
      <c r="G17" s="186">
        <f>+'1.2a Proyección Empresas '!G326</f>
        <v>0</v>
      </c>
      <c r="H17" s="186">
        <f>+'1.2a Proyección Empresas '!H326</f>
        <v>0</v>
      </c>
      <c r="I17" s="186">
        <f>+'1.2a Proyección Empresas '!I326</f>
        <v>0</v>
      </c>
      <c r="J17" s="186">
        <f>+'1.2a Proyección Empresas '!J326</f>
        <v>0</v>
      </c>
      <c r="K17" s="186">
        <f>+'1.2a Proyección Empresas '!K326</f>
        <v>0</v>
      </c>
      <c r="L17" s="186">
        <f>+'1.2a Proyección Empresas '!L326</f>
        <v>0</v>
      </c>
      <c r="M17" s="186">
        <f>+'1.2a Proyección Empresas '!M326</f>
        <v>0</v>
      </c>
      <c r="N17" s="186">
        <f>+'1.2a Proyección Empresas '!N326</f>
        <v>0</v>
      </c>
      <c r="O17" s="186">
        <f>+'1.2a Proyección Empresas '!O326</f>
        <v>0</v>
      </c>
      <c r="P17" s="186">
        <f>+'1.2a Proyección Empresas '!P326</f>
        <v>0</v>
      </c>
      <c r="Q17" s="186">
        <f>+'1.2a Proyección Empresas '!Q326</f>
        <v>0</v>
      </c>
      <c r="R17" s="186">
        <f>+'1.2a Proyección Empresas '!R326</f>
        <v>0</v>
      </c>
      <c r="S17" s="186">
        <f>+'1.2a Proyección Empresas '!S326</f>
        <v>0</v>
      </c>
      <c r="T17" s="186">
        <f>+'1.2a Proyección Empresas '!T326</f>
        <v>0</v>
      </c>
      <c r="U17" s="186">
        <f>+'1.2a Proyección Empresas '!U326</f>
        <v>0</v>
      </c>
      <c r="V17" s="186">
        <f>+'1.2a Proyección Empresas '!V326</f>
        <v>0</v>
      </c>
      <c r="W17" s="186">
        <f>+'1.2a Proyección Empresas '!W326</f>
        <v>0</v>
      </c>
      <c r="X17" s="186">
        <f>+'1.2a Proyección Empresas '!X326</f>
        <v>0</v>
      </c>
    </row>
    <row r="18" spans="2:24" x14ac:dyDescent="0.25">
      <c r="B18" s="144">
        <v>28</v>
      </c>
      <c r="C18" s="97" t="s">
        <v>61</v>
      </c>
      <c r="D18" s="186">
        <f>+'1.2a Proyección Empresas '!D327</f>
        <v>0</v>
      </c>
      <c r="E18" s="186">
        <f>+'1.2a Proyección Empresas '!E327</f>
        <v>0</v>
      </c>
      <c r="F18" s="186">
        <f>+'1.2a Proyección Empresas '!F327</f>
        <v>0</v>
      </c>
      <c r="G18" s="186">
        <f>+'1.2a Proyección Empresas '!G327</f>
        <v>0</v>
      </c>
      <c r="H18" s="186">
        <f>+'1.2a Proyección Empresas '!H327</f>
        <v>0</v>
      </c>
      <c r="I18" s="186">
        <f>+'1.2a Proyección Empresas '!I327</f>
        <v>0</v>
      </c>
      <c r="J18" s="186">
        <f>+'1.2a Proyección Empresas '!J327</f>
        <v>0</v>
      </c>
      <c r="K18" s="186">
        <f>+'1.2a Proyección Empresas '!K327</f>
        <v>0</v>
      </c>
      <c r="L18" s="186">
        <f>+'1.2a Proyección Empresas '!L327</f>
        <v>0</v>
      </c>
      <c r="M18" s="186">
        <f>+'1.2a Proyección Empresas '!M327</f>
        <v>0</v>
      </c>
      <c r="N18" s="186">
        <f>+'1.2a Proyección Empresas '!N327</f>
        <v>0</v>
      </c>
      <c r="O18" s="186">
        <f>+'1.2a Proyección Empresas '!O327</f>
        <v>0</v>
      </c>
      <c r="P18" s="186">
        <f>+'1.2a Proyección Empresas '!P327</f>
        <v>0</v>
      </c>
      <c r="Q18" s="186">
        <f>+'1.2a Proyección Empresas '!Q327</f>
        <v>0</v>
      </c>
      <c r="R18" s="186">
        <f>+'1.2a Proyección Empresas '!R327</f>
        <v>0</v>
      </c>
      <c r="S18" s="186">
        <f>+'1.2a Proyección Empresas '!S327</f>
        <v>0</v>
      </c>
      <c r="T18" s="186">
        <f>+'1.2a Proyección Empresas '!T327</f>
        <v>0</v>
      </c>
      <c r="U18" s="186">
        <f>+'1.2a Proyección Empresas '!U327</f>
        <v>0</v>
      </c>
      <c r="V18" s="186">
        <f>+'1.2a Proyección Empresas '!V327</f>
        <v>0</v>
      </c>
      <c r="W18" s="186">
        <f>+'1.2a Proyección Empresas '!W327</f>
        <v>0</v>
      </c>
      <c r="X18" s="186">
        <f>+'1.2a Proyección Empresas '!X327</f>
        <v>0</v>
      </c>
    </row>
    <row r="19" spans="2:24" x14ac:dyDescent="0.25">
      <c r="B19" s="144">
        <v>29</v>
      </c>
      <c r="C19" s="97" t="s">
        <v>62</v>
      </c>
      <c r="D19" s="186">
        <f>+'1.2a Proyección Empresas '!D328</f>
        <v>211.32933333333395</v>
      </c>
      <c r="E19" s="186">
        <f>+'1.2a Proyección Empresas '!E328</f>
        <v>380.26209523809422</v>
      </c>
      <c r="F19" s="186">
        <f>+'1.2a Proyección Empresas '!F328</f>
        <v>377.19866666666701</v>
      </c>
      <c r="G19" s="186">
        <f>+'1.2a Proyección Empresas '!G328</f>
        <v>381.16800000000285</v>
      </c>
      <c r="H19" s="186">
        <f>+'1.2a Proyección Empresas '!H328</f>
        <v>391.94190476189829</v>
      </c>
      <c r="I19" s="186">
        <f>+'1.2a Proyección Empresas '!I328</f>
        <v>389.06446406926119</v>
      </c>
      <c r="J19" s="186">
        <f>+'1.2a Proyección Empresas '!J328</f>
        <v>382.53843116883286</v>
      </c>
      <c r="K19" s="186">
        <f>+'1.2a Proyección Empresas '!K328</f>
        <v>375.05843836164007</v>
      </c>
      <c r="L19" s="186">
        <f>+'1.2a Proyección Empresas '!L328</f>
        <v>367.45047173779085</v>
      </c>
      <c r="M19" s="186">
        <f>+'1.2a Proyección Empresas '!M328</f>
        <v>373.52823860076256</v>
      </c>
      <c r="N19" s="186">
        <f>+'1.2a Proyección Empresas '!N328</f>
        <v>378.72546813821327</v>
      </c>
      <c r="O19" s="186">
        <f>+'1.2a Proyección Empresas '!O328</f>
        <v>381.91699511278603</v>
      </c>
      <c r="P19" s="186">
        <f>+'1.2a Proyección Empresas '!P328</f>
        <v>384.15394686747482</v>
      </c>
      <c r="Q19" s="186">
        <f>+'1.2a Proyección Empresas '!Q328</f>
        <v>385.95260264671731</v>
      </c>
      <c r="R19" s="186">
        <f>+'1.2a Proyección Empresas '!R328</f>
        <v>387.57473902944287</v>
      </c>
      <c r="S19" s="186">
        <f>+'1.2a Proyección Empresas '!S328</f>
        <v>389.64998052913882</v>
      </c>
      <c r="T19" s="186">
        <f>+'1.2a Proyección Empresas '!T328</f>
        <v>397.21044960156507</v>
      </c>
      <c r="U19" s="186">
        <f>+'1.2a Proyección Empresas '!U328</f>
        <v>403.81326649479195</v>
      </c>
      <c r="V19" s="186">
        <f>+'1.2a Proyección Empresas '!V328</f>
        <v>409.83673467840066</v>
      </c>
      <c r="W19" s="186">
        <f>+'1.2a Proyección Empresas '!W328</f>
        <v>415.51268586979387</v>
      </c>
      <c r="X19" s="186">
        <f>+'1.2a Proyección Empresas '!X328</f>
        <v>420.98556125775633</v>
      </c>
    </row>
    <row r="20" spans="2:24" x14ac:dyDescent="0.25">
      <c r="B20" s="144">
        <v>31</v>
      </c>
      <c r="C20" s="97" t="s">
        <v>63</v>
      </c>
      <c r="D20" s="186">
        <f>+'1.2a Proyección Empresas '!D329</f>
        <v>0</v>
      </c>
      <c r="E20" s="186">
        <f>+'1.2a Proyección Empresas '!E329</f>
        <v>0</v>
      </c>
      <c r="F20" s="186">
        <f>+'1.2a Proyección Empresas '!F329</f>
        <v>0</v>
      </c>
      <c r="G20" s="186">
        <f>+'1.2a Proyección Empresas '!G329</f>
        <v>0</v>
      </c>
      <c r="H20" s="186">
        <f>+'1.2a Proyección Empresas '!H329</f>
        <v>0</v>
      </c>
      <c r="I20" s="186">
        <f>+'1.2a Proyección Empresas '!I329</f>
        <v>0</v>
      </c>
      <c r="J20" s="186">
        <f>+'1.2a Proyección Empresas '!J329</f>
        <v>0</v>
      </c>
      <c r="K20" s="186">
        <f>+'1.2a Proyección Empresas '!K329</f>
        <v>0</v>
      </c>
      <c r="L20" s="186">
        <f>+'1.2a Proyección Empresas '!L329</f>
        <v>0</v>
      </c>
      <c r="M20" s="186">
        <f>+'1.2a Proyección Empresas '!M329</f>
        <v>0</v>
      </c>
      <c r="N20" s="186">
        <f>+'1.2a Proyección Empresas '!N329</f>
        <v>0</v>
      </c>
      <c r="O20" s="186">
        <f>+'1.2a Proyección Empresas '!O329</f>
        <v>0</v>
      </c>
      <c r="P20" s="186">
        <f>+'1.2a Proyección Empresas '!P329</f>
        <v>0</v>
      </c>
      <c r="Q20" s="186">
        <f>+'1.2a Proyección Empresas '!Q329</f>
        <v>0</v>
      </c>
      <c r="R20" s="186">
        <f>+'1.2a Proyección Empresas '!R329</f>
        <v>0</v>
      </c>
      <c r="S20" s="186">
        <f>+'1.2a Proyección Empresas '!S329</f>
        <v>0</v>
      </c>
      <c r="T20" s="186">
        <f>+'1.2a Proyección Empresas '!T329</f>
        <v>0</v>
      </c>
      <c r="U20" s="186">
        <f>+'1.2a Proyección Empresas '!U329</f>
        <v>0</v>
      </c>
      <c r="V20" s="186">
        <f>+'1.2a Proyección Empresas '!V329</f>
        <v>0</v>
      </c>
      <c r="W20" s="186">
        <f>+'1.2a Proyección Empresas '!W329</f>
        <v>0</v>
      </c>
      <c r="X20" s="186">
        <f>+'1.2a Proyección Empresas '!X329</f>
        <v>0</v>
      </c>
    </row>
    <row r="21" spans="2:24" x14ac:dyDescent="0.25">
      <c r="B21" s="144">
        <v>32</v>
      </c>
      <c r="C21" s="97" t="s">
        <v>64</v>
      </c>
      <c r="D21" s="186">
        <f>+'1.2a Proyección Empresas '!D330</f>
        <v>0</v>
      </c>
      <c r="E21" s="186">
        <f>+'1.2a Proyección Empresas '!E330</f>
        <v>0</v>
      </c>
      <c r="F21" s="186">
        <f>+'1.2a Proyección Empresas '!F330</f>
        <v>0</v>
      </c>
      <c r="G21" s="186">
        <f>+'1.2a Proyección Empresas '!G330</f>
        <v>0</v>
      </c>
      <c r="H21" s="186">
        <f>+'1.2a Proyección Empresas '!H330</f>
        <v>0</v>
      </c>
      <c r="I21" s="186">
        <f>+'1.2a Proyección Empresas '!I330</f>
        <v>0</v>
      </c>
      <c r="J21" s="186">
        <f>+'1.2a Proyección Empresas '!J330</f>
        <v>0</v>
      </c>
      <c r="K21" s="186">
        <f>+'1.2a Proyección Empresas '!K330</f>
        <v>0</v>
      </c>
      <c r="L21" s="186">
        <f>+'1.2a Proyección Empresas '!L330</f>
        <v>0</v>
      </c>
      <c r="M21" s="186">
        <f>+'1.2a Proyección Empresas '!M330</f>
        <v>0</v>
      </c>
      <c r="N21" s="186">
        <f>+'1.2a Proyección Empresas '!N330</f>
        <v>0</v>
      </c>
      <c r="O21" s="186">
        <f>+'1.2a Proyección Empresas '!O330</f>
        <v>0</v>
      </c>
      <c r="P21" s="186">
        <f>+'1.2a Proyección Empresas '!P330</f>
        <v>0</v>
      </c>
      <c r="Q21" s="186">
        <f>+'1.2a Proyección Empresas '!Q330</f>
        <v>0</v>
      </c>
      <c r="R21" s="186">
        <f>+'1.2a Proyección Empresas '!R330</f>
        <v>0</v>
      </c>
      <c r="S21" s="186">
        <f>+'1.2a Proyección Empresas '!S330</f>
        <v>0</v>
      </c>
      <c r="T21" s="186">
        <f>+'1.2a Proyección Empresas '!T330</f>
        <v>0</v>
      </c>
      <c r="U21" s="186">
        <f>+'1.2a Proyección Empresas '!U330</f>
        <v>0</v>
      </c>
      <c r="V21" s="186">
        <f>+'1.2a Proyección Empresas '!V330</f>
        <v>0</v>
      </c>
      <c r="W21" s="186">
        <f>+'1.2a Proyección Empresas '!W330</f>
        <v>0</v>
      </c>
      <c r="X21" s="186">
        <f>+'1.2a Proyección Empresas '!X330</f>
        <v>0</v>
      </c>
    </row>
    <row r="22" spans="2:24" x14ac:dyDescent="0.25">
      <c r="B22" s="144">
        <v>33</v>
      </c>
      <c r="C22" s="97" t="s">
        <v>65</v>
      </c>
      <c r="D22" s="186">
        <f>+'1.2a Proyección Empresas '!D331</f>
        <v>0</v>
      </c>
      <c r="E22" s="186">
        <f>+'1.2a Proyección Empresas '!E331</f>
        <v>0</v>
      </c>
      <c r="F22" s="186">
        <f>+'1.2a Proyección Empresas '!F331</f>
        <v>0</v>
      </c>
      <c r="G22" s="186">
        <f>+'1.2a Proyección Empresas '!G331</f>
        <v>0</v>
      </c>
      <c r="H22" s="186">
        <f>+'1.2a Proyección Empresas '!H331</f>
        <v>0</v>
      </c>
      <c r="I22" s="186">
        <f>+'1.2a Proyección Empresas '!I331</f>
        <v>0</v>
      </c>
      <c r="J22" s="186">
        <f>+'1.2a Proyección Empresas '!J331</f>
        <v>0</v>
      </c>
      <c r="K22" s="186">
        <f>+'1.2a Proyección Empresas '!K331</f>
        <v>0</v>
      </c>
      <c r="L22" s="186">
        <f>+'1.2a Proyección Empresas '!L331</f>
        <v>0</v>
      </c>
      <c r="M22" s="186">
        <f>+'1.2a Proyección Empresas '!M331</f>
        <v>0</v>
      </c>
      <c r="N22" s="186">
        <f>+'1.2a Proyección Empresas '!N331</f>
        <v>0</v>
      </c>
      <c r="O22" s="186">
        <f>+'1.2a Proyección Empresas '!O331</f>
        <v>0</v>
      </c>
      <c r="P22" s="186">
        <f>+'1.2a Proyección Empresas '!P331</f>
        <v>0</v>
      </c>
      <c r="Q22" s="186">
        <f>+'1.2a Proyección Empresas '!Q331</f>
        <v>0</v>
      </c>
      <c r="R22" s="186">
        <f>+'1.2a Proyección Empresas '!R331</f>
        <v>0</v>
      </c>
      <c r="S22" s="186">
        <f>+'1.2a Proyección Empresas '!S331</f>
        <v>0</v>
      </c>
      <c r="T22" s="186">
        <f>+'1.2a Proyección Empresas '!T331</f>
        <v>0</v>
      </c>
      <c r="U22" s="186">
        <f>+'1.2a Proyección Empresas '!U331</f>
        <v>0</v>
      </c>
      <c r="V22" s="186">
        <f>+'1.2a Proyección Empresas '!V331</f>
        <v>0</v>
      </c>
      <c r="W22" s="186">
        <f>+'1.2a Proyección Empresas '!W331</f>
        <v>0</v>
      </c>
      <c r="X22" s="186">
        <f>+'1.2a Proyección Empresas '!X331</f>
        <v>0</v>
      </c>
    </row>
    <row r="23" spans="2:24" x14ac:dyDescent="0.25">
      <c r="B23" s="144">
        <v>34</v>
      </c>
      <c r="C23" s="97" t="s">
        <v>66</v>
      </c>
      <c r="D23" s="186">
        <f>+'1.2a Proyección Empresas '!D332</f>
        <v>0</v>
      </c>
      <c r="E23" s="186">
        <f>+'1.2a Proyección Empresas '!E332</f>
        <v>0</v>
      </c>
      <c r="F23" s="186">
        <f>+'1.2a Proyección Empresas '!F332</f>
        <v>0</v>
      </c>
      <c r="G23" s="186">
        <f>+'1.2a Proyección Empresas '!G332</f>
        <v>0</v>
      </c>
      <c r="H23" s="186">
        <f>+'1.2a Proyección Empresas '!H332</f>
        <v>0</v>
      </c>
      <c r="I23" s="186">
        <f>+'1.2a Proyección Empresas '!I332</f>
        <v>0</v>
      </c>
      <c r="J23" s="186">
        <f>+'1.2a Proyección Empresas '!J332</f>
        <v>0</v>
      </c>
      <c r="K23" s="186">
        <f>+'1.2a Proyección Empresas '!K332</f>
        <v>0</v>
      </c>
      <c r="L23" s="186">
        <f>+'1.2a Proyección Empresas '!L332</f>
        <v>0</v>
      </c>
      <c r="M23" s="186">
        <f>+'1.2a Proyección Empresas '!M332</f>
        <v>0</v>
      </c>
      <c r="N23" s="186">
        <f>+'1.2a Proyección Empresas '!N332</f>
        <v>0</v>
      </c>
      <c r="O23" s="186">
        <f>+'1.2a Proyección Empresas '!O332</f>
        <v>0</v>
      </c>
      <c r="P23" s="186">
        <f>+'1.2a Proyección Empresas '!P332</f>
        <v>0</v>
      </c>
      <c r="Q23" s="186">
        <f>+'1.2a Proyección Empresas '!Q332</f>
        <v>0</v>
      </c>
      <c r="R23" s="186">
        <f>+'1.2a Proyección Empresas '!R332</f>
        <v>0</v>
      </c>
      <c r="S23" s="186">
        <f>+'1.2a Proyección Empresas '!S332</f>
        <v>0</v>
      </c>
      <c r="T23" s="186">
        <f>+'1.2a Proyección Empresas '!T332</f>
        <v>0</v>
      </c>
      <c r="U23" s="186">
        <f>+'1.2a Proyección Empresas '!U332</f>
        <v>0</v>
      </c>
      <c r="V23" s="186">
        <f>+'1.2a Proyección Empresas '!V332</f>
        <v>0</v>
      </c>
      <c r="W23" s="186">
        <f>+'1.2a Proyección Empresas '!W332</f>
        <v>0</v>
      </c>
      <c r="X23" s="186">
        <f>+'1.2a Proyección Empresas '!X332</f>
        <v>0</v>
      </c>
    </row>
    <row r="24" spans="2:24" x14ac:dyDescent="0.25">
      <c r="B24" s="144">
        <v>35</v>
      </c>
      <c r="C24" s="145" t="s">
        <v>67</v>
      </c>
      <c r="D24" s="186">
        <f>+'1.2a Proyección Empresas '!D333</f>
        <v>0</v>
      </c>
      <c r="E24" s="186">
        <f>+'1.2a Proyección Empresas '!E333</f>
        <v>0</v>
      </c>
      <c r="F24" s="186">
        <f>+'1.2a Proyección Empresas '!F333</f>
        <v>0</v>
      </c>
      <c r="G24" s="186">
        <f>+'1.2a Proyección Empresas '!G333</f>
        <v>0</v>
      </c>
      <c r="H24" s="186">
        <f>+'1.2a Proyección Empresas '!H333</f>
        <v>0</v>
      </c>
      <c r="I24" s="186">
        <f>+'1.2a Proyección Empresas '!I333</f>
        <v>0</v>
      </c>
      <c r="J24" s="186">
        <f>+'1.2a Proyección Empresas '!J333</f>
        <v>0</v>
      </c>
      <c r="K24" s="186">
        <f>+'1.2a Proyección Empresas '!K333</f>
        <v>0</v>
      </c>
      <c r="L24" s="186">
        <f>+'1.2a Proyección Empresas '!L333</f>
        <v>0</v>
      </c>
      <c r="M24" s="186">
        <f>+'1.2a Proyección Empresas '!M333</f>
        <v>0</v>
      </c>
      <c r="N24" s="186">
        <f>+'1.2a Proyección Empresas '!N333</f>
        <v>0</v>
      </c>
      <c r="O24" s="186">
        <f>+'1.2a Proyección Empresas '!O333</f>
        <v>0</v>
      </c>
      <c r="P24" s="186">
        <f>+'1.2a Proyección Empresas '!P333</f>
        <v>0</v>
      </c>
      <c r="Q24" s="186">
        <f>+'1.2a Proyección Empresas '!Q333</f>
        <v>0</v>
      </c>
      <c r="R24" s="186">
        <f>+'1.2a Proyección Empresas '!R333</f>
        <v>0</v>
      </c>
      <c r="S24" s="186">
        <f>+'1.2a Proyección Empresas '!S333</f>
        <v>0</v>
      </c>
      <c r="T24" s="186">
        <f>+'1.2a Proyección Empresas '!T333</f>
        <v>0</v>
      </c>
      <c r="U24" s="186">
        <f>+'1.2a Proyección Empresas '!U333</f>
        <v>0</v>
      </c>
      <c r="V24" s="186">
        <f>+'1.2a Proyección Empresas '!V333</f>
        <v>0</v>
      </c>
      <c r="W24" s="186">
        <f>+'1.2a Proyección Empresas '!W333</f>
        <v>0</v>
      </c>
      <c r="X24" s="186">
        <f>+'1.2a Proyección Empresas '!X333</f>
        <v>0</v>
      </c>
    </row>
    <row r="25" spans="2:24" x14ac:dyDescent="0.25">
      <c r="B25" s="144">
        <v>36</v>
      </c>
      <c r="C25" s="97" t="s">
        <v>68</v>
      </c>
      <c r="D25" s="186">
        <f>+'1.2a Proyección Empresas '!D334</f>
        <v>0</v>
      </c>
      <c r="E25" s="186">
        <f>+'1.2a Proyección Empresas '!E334</f>
        <v>0</v>
      </c>
      <c r="F25" s="186">
        <f>+'1.2a Proyección Empresas '!F334</f>
        <v>0</v>
      </c>
      <c r="G25" s="186">
        <f>+'1.2a Proyección Empresas '!G334</f>
        <v>0</v>
      </c>
      <c r="H25" s="186">
        <f>+'1.2a Proyección Empresas '!H334</f>
        <v>0</v>
      </c>
      <c r="I25" s="186">
        <f>+'1.2a Proyección Empresas '!I334</f>
        <v>0</v>
      </c>
      <c r="J25" s="186">
        <f>+'1.2a Proyección Empresas '!J334</f>
        <v>0</v>
      </c>
      <c r="K25" s="186">
        <f>+'1.2a Proyección Empresas '!K334</f>
        <v>0</v>
      </c>
      <c r="L25" s="186">
        <f>+'1.2a Proyección Empresas '!L334</f>
        <v>0</v>
      </c>
      <c r="M25" s="186">
        <f>+'1.2a Proyección Empresas '!M334</f>
        <v>0</v>
      </c>
      <c r="N25" s="186">
        <f>+'1.2a Proyección Empresas '!N334</f>
        <v>0</v>
      </c>
      <c r="O25" s="186">
        <f>+'1.2a Proyección Empresas '!O334</f>
        <v>0</v>
      </c>
      <c r="P25" s="186">
        <f>+'1.2a Proyección Empresas '!P334</f>
        <v>0</v>
      </c>
      <c r="Q25" s="186">
        <f>+'1.2a Proyección Empresas '!Q334</f>
        <v>0</v>
      </c>
      <c r="R25" s="186">
        <f>+'1.2a Proyección Empresas '!R334</f>
        <v>0</v>
      </c>
      <c r="S25" s="186">
        <f>+'1.2a Proyección Empresas '!S334</f>
        <v>0</v>
      </c>
      <c r="T25" s="186">
        <f>+'1.2a Proyección Empresas '!T334</f>
        <v>0</v>
      </c>
      <c r="U25" s="186">
        <f>+'1.2a Proyección Empresas '!U334</f>
        <v>0</v>
      </c>
      <c r="V25" s="186">
        <f>+'1.2a Proyección Empresas '!V334</f>
        <v>0</v>
      </c>
      <c r="W25" s="186">
        <f>+'1.2a Proyección Empresas '!W334</f>
        <v>0</v>
      </c>
      <c r="X25" s="186">
        <f>+'1.2a Proyección Empresas '!X334</f>
        <v>0</v>
      </c>
    </row>
    <row r="26" spans="2:24" x14ac:dyDescent="0.25">
      <c r="B26" s="144">
        <v>39</v>
      </c>
      <c r="C26" s="97" t="s">
        <v>69</v>
      </c>
      <c r="D26" s="186">
        <f>+'1.2a Proyección Empresas '!D335</f>
        <v>0</v>
      </c>
      <c r="E26" s="186">
        <f>+'1.2a Proyección Empresas '!E335</f>
        <v>0</v>
      </c>
      <c r="F26" s="186">
        <f>+'1.2a Proyección Empresas '!F335</f>
        <v>0</v>
      </c>
      <c r="G26" s="186">
        <f>+'1.2a Proyección Empresas '!G335</f>
        <v>0</v>
      </c>
      <c r="H26" s="186">
        <f>+'1.2a Proyección Empresas '!H335</f>
        <v>0</v>
      </c>
      <c r="I26" s="186">
        <f>+'1.2a Proyección Empresas '!I335</f>
        <v>0</v>
      </c>
      <c r="J26" s="186">
        <f>+'1.2a Proyección Empresas '!J335</f>
        <v>0</v>
      </c>
      <c r="K26" s="186">
        <f>+'1.2a Proyección Empresas '!K335</f>
        <v>0</v>
      </c>
      <c r="L26" s="186">
        <f>+'1.2a Proyección Empresas '!L335</f>
        <v>0</v>
      </c>
      <c r="M26" s="186">
        <f>+'1.2a Proyección Empresas '!M335</f>
        <v>0</v>
      </c>
      <c r="N26" s="186">
        <f>+'1.2a Proyección Empresas '!N335</f>
        <v>0</v>
      </c>
      <c r="O26" s="186">
        <f>+'1.2a Proyección Empresas '!O335</f>
        <v>0</v>
      </c>
      <c r="P26" s="186">
        <f>+'1.2a Proyección Empresas '!P335</f>
        <v>0</v>
      </c>
      <c r="Q26" s="186">
        <f>+'1.2a Proyección Empresas '!Q335</f>
        <v>0</v>
      </c>
      <c r="R26" s="186">
        <f>+'1.2a Proyección Empresas '!R335</f>
        <v>0</v>
      </c>
      <c r="S26" s="186">
        <f>+'1.2a Proyección Empresas '!S335</f>
        <v>0</v>
      </c>
      <c r="T26" s="186">
        <f>+'1.2a Proyección Empresas '!T335</f>
        <v>0</v>
      </c>
      <c r="U26" s="186">
        <f>+'1.2a Proyección Empresas '!U335</f>
        <v>0</v>
      </c>
      <c r="V26" s="186">
        <f>+'1.2a Proyección Empresas '!V335</f>
        <v>0</v>
      </c>
      <c r="W26" s="186">
        <f>+'1.2a Proyección Empresas '!W335</f>
        <v>0</v>
      </c>
      <c r="X26" s="186">
        <f>+'1.2a Proyección Empresas '!X335</f>
        <v>0</v>
      </c>
    </row>
    <row r="27" spans="2:24" x14ac:dyDescent="0.25">
      <c r="B27" s="144">
        <v>40</v>
      </c>
      <c r="C27" s="97" t="s">
        <v>70</v>
      </c>
      <c r="D27" s="186">
        <f>+'1.2a Proyección Empresas '!D336</f>
        <v>0</v>
      </c>
      <c r="E27" s="186">
        <f>+'1.2a Proyección Empresas '!E336</f>
        <v>0</v>
      </c>
      <c r="F27" s="186">
        <f>+'1.2a Proyección Empresas '!F336</f>
        <v>0</v>
      </c>
      <c r="G27" s="186">
        <f>+'1.2a Proyección Empresas '!G336</f>
        <v>0</v>
      </c>
      <c r="H27" s="186">
        <f>+'1.2a Proyección Empresas '!H336</f>
        <v>0</v>
      </c>
      <c r="I27" s="186">
        <f>+'1.2a Proyección Empresas '!I336</f>
        <v>0</v>
      </c>
      <c r="J27" s="186">
        <f>+'1.2a Proyección Empresas '!J336</f>
        <v>0</v>
      </c>
      <c r="K27" s="186">
        <f>+'1.2a Proyección Empresas '!K336</f>
        <v>0</v>
      </c>
      <c r="L27" s="186">
        <f>+'1.2a Proyección Empresas '!L336</f>
        <v>0</v>
      </c>
      <c r="M27" s="186">
        <f>+'1.2a Proyección Empresas '!M336</f>
        <v>0</v>
      </c>
      <c r="N27" s="186">
        <f>+'1.2a Proyección Empresas '!N336</f>
        <v>0</v>
      </c>
      <c r="O27" s="186">
        <f>+'1.2a Proyección Empresas '!O336</f>
        <v>0</v>
      </c>
      <c r="P27" s="186">
        <f>+'1.2a Proyección Empresas '!P336</f>
        <v>0</v>
      </c>
      <c r="Q27" s="186">
        <f>+'1.2a Proyección Empresas '!Q336</f>
        <v>0</v>
      </c>
      <c r="R27" s="186">
        <f>+'1.2a Proyección Empresas '!R336</f>
        <v>0</v>
      </c>
      <c r="S27" s="186">
        <f>+'1.2a Proyección Empresas '!S336</f>
        <v>0</v>
      </c>
      <c r="T27" s="186">
        <f>+'1.2a Proyección Empresas '!T336</f>
        <v>0</v>
      </c>
      <c r="U27" s="186">
        <f>+'1.2a Proyección Empresas '!U336</f>
        <v>0</v>
      </c>
      <c r="V27" s="186">
        <f>+'1.2a Proyección Empresas '!V336</f>
        <v>0</v>
      </c>
      <c r="W27" s="186">
        <f>+'1.2a Proyección Empresas '!W336</f>
        <v>0</v>
      </c>
      <c r="X27" s="186">
        <f>+'1.2a Proyección Empresas '!X336</f>
        <v>0</v>
      </c>
    </row>
    <row r="28" spans="2:24" x14ac:dyDescent="0.25">
      <c r="B28" s="144">
        <v>45</v>
      </c>
      <c r="C28" s="97" t="s">
        <v>71</v>
      </c>
      <c r="D28" s="186">
        <f>+'1.2a Proyección Empresas '!D337</f>
        <v>0</v>
      </c>
      <c r="E28" s="186">
        <f>+'1.2a Proyección Empresas '!E337</f>
        <v>0</v>
      </c>
      <c r="F28" s="186">
        <f>+'1.2a Proyección Empresas '!F337</f>
        <v>0</v>
      </c>
      <c r="G28" s="186">
        <f>+'1.2a Proyección Empresas '!G337</f>
        <v>0</v>
      </c>
      <c r="H28" s="186">
        <f>+'1.2a Proyección Empresas '!H337</f>
        <v>0</v>
      </c>
      <c r="I28" s="186">
        <f>+'1.2a Proyección Empresas '!I337</f>
        <v>0</v>
      </c>
      <c r="J28" s="186">
        <f>+'1.2a Proyección Empresas '!J337</f>
        <v>0</v>
      </c>
      <c r="K28" s="186">
        <f>+'1.2a Proyección Empresas '!K337</f>
        <v>0</v>
      </c>
      <c r="L28" s="186">
        <f>+'1.2a Proyección Empresas '!L337</f>
        <v>0</v>
      </c>
      <c r="M28" s="186">
        <f>+'1.2a Proyección Empresas '!M337</f>
        <v>0</v>
      </c>
      <c r="N28" s="186">
        <f>+'1.2a Proyección Empresas '!N337</f>
        <v>0</v>
      </c>
      <c r="O28" s="186">
        <f>+'1.2a Proyección Empresas '!O337</f>
        <v>0</v>
      </c>
      <c r="P28" s="186">
        <f>+'1.2a Proyección Empresas '!P337</f>
        <v>0</v>
      </c>
      <c r="Q28" s="186">
        <f>+'1.2a Proyección Empresas '!Q337</f>
        <v>0</v>
      </c>
      <c r="R28" s="186">
        <f>+'1.2a Proyección Empresas '!R337</f>
        <v>0</v>
      </c>
      <c r="S28" s="186">
        <f>+'1.2a Proyección Empresas '!S337</f>
        <v>0</v>
      </c>
      <c r="T28" s="186">
        <f>+'1.2a Proyección Empresas '!T337</f>
        <v>0</v>
      </c>
      <c r="U28" s="186">
        <f>+'1.2a Proyección Empresas '!U337</f>
        <v>0</v>
      </c>
      <c r="V28" s="186">
        <f>+'1.2a Proyección Empresas '!V337</f>
        <v>0</v>
      </c>
      <c r="W28" s="186">
        <f>+'1.2a Proyección Empresas '!W337</f>
        <v>0</v>
      </c>
      <c r="X28" s="186">
        <f>+'1.2a Proyección Empresas '!X337</f>
        <v>0</v>
      </c>
    </row>
    <row r="29" spans="2:24" ht="15.75" thickBot="1" x14ac:dyDescent="0.3">
      <c r="B29" s="146">
        <v>46</v>
      </c>
      <c r="C29" s="97" t="s">
        <v>72</v>
      </c>
      <c r="D29" s="187">
        <f>+'1.2a Proyección Empresas '!D338</f>
        <v>0</v>
      </c>
      <c r="E29" s="187">
        <f>+'1.2a Proyección Empresas '!E338</f>
        <v>0</v>
      </c>
      <c r="F29" s="187">
        <f>+'1.2a Proyección Empresas '!F338</f>
        <v>0</v>
      </c>
      <c r="G29" s="187">
        <f>+'1.2a Proyección Empresas '!G338</f>
        <v>0</v>
      </c>
      <c r="H29" s="187">
        <f>+'1.2a Proyección Empresas '!H338</f>
        <v>0</v>
      </c>
      <c r="I29" s="187">
        <f>+'1.2a Proyección Empresas '!I338</f>
        <v>0</v>
      </c>
      <c r="J29" s="187">
        <f>+'1.2a Proyección Empresas '!J338</f>
        <v>0</v>
      </c>
      <c r="K29" s="187">
        <f>+'1.2a Proyección Empresas '!K338</f>
        <v>0</v>
      </c>
      <c r="L29" s="187">
        <f>+'1.2a Proyección Empresas '!L338</f>
        <v>0</v>
      </c>
      <c r="M29" s="187">
        <f>+'1.2a Proyección Empresas '!M338</f>
        <v>0</v>
      </c>
      <c r="N29" s="187">
        <f>+'1.2a Proyección Empresas '!N338</f>
        <v>0</v>
      </c>
      <c r="O29" s="187">
        <f>+'1.2a Proyección Empresas '!O338</f>
        <v>0</v>
      </c>
      <c r="P29" s="187">
        <f>+'1.2a Proyección Empresas '!P338</f>
        <v>0</v>
      </c>
      <c r="Q29" s="187">
        <f>+'1.2a Proyección Empresas '!Q338</f>
        <v>0</v>
      </c>
      <c r="R29" s="187">
        <f>+'1.2a Proyección Empresas '!R338</f>
        <v>0</v>
      </c>
      <c r="S29" s="187">
        <f>+'1.2a Proyección Empresas '!S338</f>
        <v>0</v>
      </c>
      <c r="T29" s="187">
        <f>+'1.2a Proyección Empresas '!T338</f>
        <v>0</v>
      </c>
      <c r="U29" s="187">
        <f>+'1.2a Proyección Empresas '!U338</f>
        <v>0</v>
      </c>
      <c r="V29" s="187">
        <f>+'1.2a Proyección Empresas '!V338</f>
        <v>0</v>
      </c>
      <c r="W29" s="187">
        <f>+'1.2a Proyección Empresas '!W338</f>
        <v>0</v>
      </c>
      <c r="X29" s="187">
        <f>+'1.2a Proyección Empresas '!X338</f>
        <v>0</v>
      </c>
    </row>
    <row r="30" spans="2:24" ht="15.75" thickBot="1" x14ac:dyDescent="0.3">
      <c r="B30" s="147"/>
      <c r="C30" s="148" t="s">
        <v>73</v>
      </c>
      <c r="D30" s="24">
        <f t="shared" ref="D30:X30" si="1">+SUM(D6:D29)</f>
        <v>40546.081316929769</v>
      </c>
      <c r="E30" s="24">
        <f t="shared" si="1"/>
        <v>59960.200539551108</v>
      </c>
      <c r="F30" s="24">
        <f t="shared" si="1"/>
        <v>61266.522416692096</v>
      </c>
      <c r="G30" s="24">
        <f t="shared" si="1"/>
        <v>62643.300107137009</v>
      </c>
      <c r="H30" s="24">
        <f t="shared" si="1"/>
        <v>63998.16619111679</v>
      </c>
      <c r="I30" s="24">
        <f t="shared" si="1"/>
        <v>65359.782198546571</v>
      </c>
      <c r="J30" s="24">
        <f t="shared" si="1"/>
        <v>66725.771077233658</v>
      </c>
      <c r="K30" s="24">
        <f t="shared" si="1"/>
        <v>68099.316510132412</v>
      </c>
      <c r="L30" s="24">
        <f t="shared" si="1"/>
        <v>69483.748773935149</v>
      </c>
      <c r="M30" s="24">
        <f t="shared" si="1"/>
        <v>70891.252215661501</v>
      </c>
      <c r="N30" s="24">
        <f t="shared" si="1"/>
        <v>72308.39624266274</v>
      </c>
      <c r="O30" s="24">
        <f t="shared" si="1"/>
        <v>73733.927086190772</v>
      </c>
      <c r="P30" s="24">
        <f t="shared" si="1"/>
        <v>75169.178028179027</v>
      </c>
      <c r="Q30" s="24">
        <f t="shared" si="1"/>
        <v>76614.90089212879</v>
      </c>
      <c r="R30" s="24">
        <f t="shared" si="1"/>
        <v>78071.552904172786</v>
      </c>
      <c r="S30" s="24">
        <f t="shared" si="1"/>
        <v>79540.007775355945</v>
      </c>
      <c r="T30" s="24">
        <f t="shared" si="1"/>
        <v>81025.524887099469</v>
      </c>
      <c r="U30" s="24">
        <f t="shared" si="1"/>
        <v>82521.8877853788</v>
      </c>
      <c r="V30" s="24">
        <f t="shared" si="1"/>
        <v>84029.765722888114</v>
      </c>
      <c r="W30" s="24">
        <f t="shared" si="1"/>
        <v>85549.442411236843</v>
      </c>
      <c r="X30" s="24">
        <f t="shared" si="1"/>
        <v>87082.08623538047</v>
      </c>
    </row>
    <row r="31" spans="2:24" x14ac:dyDescent="0.25">
      <c r="B31" s="147"/>
      <c r="C31" s="10"/>
      <c r="D31" s="86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</row>
    <row r="32" spans="2:24" x14ac:dyDescent="0.25">
      <c r="B32" s="71"/>
      <c r="C32" s="71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12" t="s">
        <v>142</v>
      </c>
      <c r="C33" s="71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</row>
    <row r="34" spans="2:24" ht="15.75" thickBot="1" x14ac:dyDescent="0.3">
      <c r="B34" s="71"/>
      <c r="C34" s="71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</row>
    <row r="35" spans="2:24" ht="15.75" thickBot="1" x14ac:dyDescent="0.3">
      <c r="B35" s="101" t="s">
        <v>37</v>
      </c>
      <c r="C35" s="100" t="s">
        <v>38</v>
      </c>
      <c r="D35" s="6">
        <v>2024</v>
      </c>
      <c r="E35" s="2">
        <f t="shared" ref="E35:X35" si="2">+E5</f>
        <v>2025</v>
      </c>
      <c r="F35" s="2">
        <f t="shared" si="2"/>
        <v>2026</v>
      </c>
      <c r="G35" s="2">
        <f t="shared" si="2"/>
        <v>2027</v>
      </c>
      <c r="H35" s="2">
        <f t="shared" si="2"/>
        <v>2028</v>
      </c>
      <c r="I35" s="2">
        <f t="shared" si="2"/>
        <v>2029</v>
      </c>
      <c r="J35" s="2">
        <f t="shared" si="2"/>
        <v>2030</v>
      </c>
      <c r="K35" s="2">
        <f t="shared" si="2"/>
        <v>2031</v>
      </c>
      <c r="L35" s="2">
        <f t="shared" si="2"/>
        <v>2032</v>
      </c>
      <c r="M35" s="2">
        <f t="shared" si="2"/>
        <v>2033</v>
      </c>
      <c r="N35" s="2">
        <f t="shared" si="2"/>
        <v>2034</v>
      </c>
      <c r="O35" s="2">
        <f t="shared" si="2"/>
        <v>2035</v>
      </c>
      <c r="P35" s="2">
        <f t="shared" si="2"/>
        <v>2036</v>
      </c>
      <c r="Q35" s="2">
        <f t="shared" si="2"/>
        <v>2037</v>
      </c>
      <c r="R35" s="2">
        <f t="shared" si="2"/>
        <v>2038</v>
      </c>
      <c r="S35" s="2">
        <f t="shared" si="2"/>
        <v>2039</v>
      </c>
      <c r="T35" s="2">
        <f t="shared" si="2"/>
        <v>2040</v>
      </c>
      <c r="U35" s="2">
        <f t="shared" si="2"/>
        <v>2041</v>
      </c>
      <c r="V35" s="2">
        <f t="shared" si="2"/>
        <v>2042</v>
      </c>
      <c r="W35" s="2">
        <f t="shared" si="2"/>
        <v>2043</v>
      </c>
      <c r="X35" s="2">
        <f t="shared" si="2"/>
        <v>2044</v>
      </c>
    </row>
    <row r="36" spans="2:24" x14ac:dyDescent="0.25">
      <c r="B36" s="184">
        <v>6</v>
      </c>
      <c r="C36" s="97" t="s">
        <v>46</v>
      </c>
      <c r="D36" s="168">
        <f t="shared" ref="D36:X36" si="3">+IFERROR(D6/D$30,0)</f>
        <v>0.3208093033288712</v>
      </c>
      <c r="E36" s="168">
        <f t="shared" si="3"/>
        <v>0.21693656763906113</v>
      </c>
      <c r="F36" s="168">
        <f t="shared" si="3"/>
        <v>0.21231105646133561</v>
      </c>
      <c r="G36" s="168">
        <f t="shared" si="3"/>
        <v>0.2076448730790611</v>
      </c>
      <c r="H36" s="168">
        <f t="shared" si="3"/>
        <v>0.20324895030829027</v>
      </c>
      <c r="I36" s="168">
        <f t="shared" si="3"/>
        <v>0.19901474060128144</v>
      </c>
      <c r="J36" s="168">
        <f t="shared" si="3"/>
        <v>0.19494057378436325</v>
      </c>
      <c r="K36" s="168">
        <f t="shared" si="3"/>
        <v>0.19100867331120158</v>
      </c>
      <c r="L36" s="168">
        <f t="shared" si="3"/>
        <v>0.1872029118969962</v>
      </c>
      <c r="M36" s="168">
        <f t="shared" si="3"/>
        <v>0.18348610997065065</v>
      </c>
      <c r="N36" s="168">
        <f t="shared" si="3"/>
        <v>0.17989003733878137</v>
      </c>
      <c r="O36" s="168">
        <f t="shared" si="3"/>
        <v>0.17641214314809112</v>
      </c>
      <c r="P36" s="168">
        <f t="shared" si="3"/>
        <v>0.17304379855163232</v>
      </c>
      <c r="Q36" s="168">
        <f t="shared" si="3"/>
        <v>0.16977846278642594</v>
      </c>
      <c r="R36" s="168">
        <f t="shared" si="3"/>
        <v>0.16661075149825497</v>
      </c>
      <c r="S36" s="168">
        <f t="shared" si="3"/>
        <v>0.16353481051620111</v>
      </c>
      <c r="T36" s="168">
        <f t="shared" si="3"/>
        <v>0.16053657311229594</v>
      </c>
      <c r="U36" s="168">
        <f t="shared" si="3"/>
        <v>0.15762557606328384</v>
      </c>
      <c r="V36" s="168">
        <f t="shared" si="3"/>
        <v>0.15479705302161739</v>
      </c>
      <c r="W36" s="168">
        <f t="shared" si="3"/>
        <v>0.15204728088667785</v>
      </c>
      <c r="X36" s="168">
        <f t="shared" si="3"/>
        <v>0.14937125030331638</v>
      </c>
    </row>
    <row r="37" spans="2:24" x14ac:dyDescent="0.25">
      <c r="B37" s="144">
        <v>8</v>
      </c>
      <c r="C37" s="145" t="s">
        <v>48</v>
      </c>
      <c r="D37" s="168">
        <f t="shared" ref="D37:X37" si="4">+IFERROR(D7/D$30,0)</f>
        <v>0</v>
      </c>
      <c r="E37" s="168">
        <f t="shared" si="4"/>
        <v>0</v>
      </c>
      <c r="F37" s="168">
        <f t="shared" si="4"/>
        <v>0</v>
      </c>
      <c r="G37" s="168">
        <f t="shared" si="4"/>
        <v>0</v>
      </c>
      <c r="H37" s="168">
        <f t="shared" si="4"/>
        <v>0</v>
      </c>
      <c r="I37" s="168">
        <f t="shared" si="4"/>
        <v>0</v>
      </c>
      <c r="J37" s="168">
        <f t="shared" si="4"/>
        <v>0</v>
      </c>
      <c r="K37" s="168">
        <f t="shared" si="4"/>
        <v>0</v>
      </c>
      <c r="L37" s="168">
        <f t="shared" si="4"/>
        <v>0</v>
      </c>
      <c r="M37" s="168">
        <f t="shared" si="4"/>
        <v>0</v>
      </c>
      <c r="N37" s="168">
        <f t="shared" si="4"/>
        <v>0</v>
      </c>
      <c r="O37" s="168">
        <f t="shared" si="4"/>
        <v>0</v>
      </c>
      <c r="P37" s="168">
        <f t="shared" si="4"/>
        <v>0</v>
      </c>
      <c r="Q37" s="168">
        <f t="shared" si="4"/>
        <v>0</v>
      </c>
      <c r="R37" s="168">
        <f t="shared" si="4"/>
        <v>0</v>
      </c>
      <c r="S37" s="168">
        <f t="shared" si="4"/>
        <v>0</v>
      </c>
      <c r="T37" s="168">
        <f t="shared" si="4"/>
        <v>0</v>
      </c>
      <c r="U37" s="168">
        <f t="shared" si="4"/>
        <v>0</v>
      </c>
      <c r="V37" s="168">
        <f t="shared" si="4"/>
        <v>0</v>
      </c>
      <c r="W37" s="168">
        <f t="shared" si="4"/>
        <v>0</v>
      </c>
      <c r="X37" s="168">
        <f t="shared" si="4"/>
        <v>0</v>
      </c>
    </row>
    <row r="38" spans="2:24" x14ac:dyDescent="0.25">
      <c r="B38" s="144">
        <v>9</v>
      </c>
      <c r="C38" s="97" t="s">
        <v>49</v>
      </c>
      <c r="D38" s="168">
        <f t="shared" ref="D38:X38" si="5">+IFERROR(D8/D$30,0)</f>
        <v>0</v>
      </c>
      <c r="E38" s="168">
        <f t="shared" si="5"/>
        <v>0</v>
      </c>
      <c r="F38" s="168">
        <f t="shared" si="5"/>
        <v>0</v>
      </c>
      <c r="G38" s="168">
        <f t="shared" si="5"/>
        <v>0</v>
      </c>
      <c r="H38" s="168">
        <f t="shared" si="5"/>
        <v>0</v>
      </c>
      <c r="I38" s="168">
        <f t="shared" si="5"/>
        <v>0</v>
      </c>
      <c r="J38" s="168">
        <f t="shared" si="5"/>
        <v>0</v>
      </c>
      <c r="K38" s="168">
        <f t="shared" si="5"/>
        <v>0</v>
      </c>
      <c r="L38" s="168">
        <f t="shared" si="5"/>
        <v>0</v>
      </c>
      <c r="M38" s="168">
        <f t="shared" si="5"/>
        <v>0</v>
      </c>
      <c r="N38" s="168">
        <f t="shared" si="5"/>
        <v>0</v>
      </c>
      <c r="O38" s="168">
        <f t="shared" si="5"/>
        <v>0</v>
      </c>
      <c r="P38" s="168">
        <f t="shared" si="5"/>
        <v>0</v>
      </c>
      <c r="Q38" s="168">
        <f t="shared" si="5"/>
        <v>0</v>
      </c>
      <c r="R38" s="168">
        <f t="shared" si="5"/>
        <v>0</v>
      </c>
      <c r="S38" s="168">
        <f t="shared" si="5"/>
        <v>0</v>
      </c>
      <c r="T38" s="168">
        <f t="shared" si="5"/>
        <v>0</v>
      </c>
      <c r="U38" s="168">
        <f t="shared" si="5"/>
        <v>0</v>
      </c>
      <c r="V38" s="168">
        <f t="shared" si="5"/>
        <v>0</v>
      </c>
      <c r="W38" s="168">
        <f t="shared" si="5"/>
        <v>0</v>
      </c>
      <c r="X38" s="168">
        <f t="shared" si="5"/>
        <v>0</v>
      </c>
    </row>
    <row r="39" spans="2:24" x14ac:dyDescent="0.25">
      <c r="B39" s="144">
        <v>10</v>
      </c>
      <c r="C39" s="97" t="s">
        <v>50</v>
      </c>
      <c r="D39" s="168">
        <f t="shared" ref="D39:X39" si="6">+IFERROR(D9/D$30,0)</f>
        <v>0</v>
      </c>
      <c r="E39" s="168">
        <f t="shared" si="6"/>
        <v>0</v>
      </c>
      <c r="F39" s="168">
        <f t="shared" si="6"/>
        <v>0</v>
      </c>
      <c r="G39" s="168">
        <f t="shared" si="6"/>
        <v>0</v>
      </c>
      <c r="H39" s="168">
        <f t="shared" si="6"/>
        <v>0</v>
      </c>
      <c r="I39" s="168">
        <f t="shared" si="6"/>
        <v>0</v>
      </c>
      <c r="J39" s="168">
        <f t="shared" si="6"/>
        <v>0</v>
      </c>
      <c r="K39" s="168">
        <f t="shared" si="6"/>
        <v>0</v>
      </c>
      <c r="L39" s="168">
        <f t="shared" si="6"/>
        <v>0</v>
      </c>
      <c r="M39" s="168">
        <f t="shared" si="6"/>
        <v>0</v>
      </c>
      <c r="N39" s="168">
        <f t="shared" si="6"/>
        <v>0</v>
      </c>
      <c r="O39" s="168">
        <f t="shared" si="6"/>
        <v>0</v>
      </c>
      <c r="P39" s="168">
        <f t="shared" si="6"/>
        <v>0</v>
      </c>
      <c r="Q39" s="168">
        <f t="shared" si="6"/>
        <v>0</v>
      </c>
      <c r="R39" s="168">
        <f t="shared" si="6"/>
        <v>0</v>
      </c>
      <c r="S39" s="168">
        <f t="shared" si="6"/>
        <v>0</v>
      </c>
      <c r="T39" s="168">
        <f t="shared" si="6"/>
        <v>0</v>
      </c>
      <c r="U39" s="168">
        <f t="shared" si="6"/>
        <v>0</v>
      </c>
      <c r="V39" s="168">
        <f t="shared" si="6"/>
        <v>0</v>
      </c>
      <c r="W39" s="168">
        <f t="shared" si="6"/>
        <v>0</v>
      </c>
      <c r="X39" s="168">
        <f t="shared" si="6"/>
        <v>0</v>
      </c>
    </row>
    <row r="40" spans="2:24" x14ac:dyDescent="0.25">
      <c r="B40" s="144">
        <v>13</v>
      </c>
      <c r="C40" s="97" t="s">
        <v>52</v>
      </c>
      <c r="D40" s="168">
        <f t="shared" ref="D40:X40" si="7">+IFERROR(D10/D$30,0)</f>
        <v>0</v>
      </c>
      <c r="E40" s="168">
        <f t="shared" si="7"/>
        <v>0</v>
      </c>
      <c r="F40" s="168">
        <f t="shared" si="7"/>
        <v>0</v>
      </c>
      <c r="G40" s="168">
        <f t="shared" si="7"/>
        <v>0</v>
      </c>
      <c r="H40" s="168">
        <f t="shared" si="7"/>
        <v>0</v>
      </c>
      <c r="I40" s="168">
        <f t="shared" si="7"/>
        <v>0</v>
      </c>
      <c r="J40" s="168">
        <f t="shared" si="7"/>
        <v>0</v>
      </c>
      <c r="K40" s="168">
        <f t="shared" si="7"/>
        <v>0</v>
      </c>
      <c r="L40" s="168">
        <f t="shared" si="7"/>
        <v>0</v>
      </c>
      <c r="M40" s="168">
        <f t="shared" si="7"/>
        <v>0</v>
      </c>
      <c r="N40" s="168">
        <f t="shared" si="7"/>
        <v>0</v>
      </c>
      <c r="O40" s="168">
        <f t="shared" si="7"/>
        <v>0</v>
      </c>
      <c r="P40" s="168">
        <f t="shared" si="7"/>
        <v>0</v>
      </c>
      <c r="Q40" s="168">
        <f t="shared" si="7"/>
        <v>0</v>
      </c>
      <c r="R40" s="168">
        <f t="shared" si="7"/>
        <v>0</v>
      </c>
      <c r="S40" s="168">
        <f t="shared" si="7"/>
        <v>0</v>
      </c>
      <c r="T40" s="168">
        <f t="shared" si="7"/>
        <v>0</v>
      </c>
      <c r="U40" s="168">
        <f t="shared" si="7"/>
        <v>0</v>
      </c>
      <c r="V40" s="168">
        <f t="shared" si="7"/>
        <v>0</v>
      </c>
      <c r="W40" s="168">
        <f t="shared" si="7"/>
        <v>0</v>
      </c>
      <c r="X40" s="168">
        <f t="shared" si="7"/>
        <v>0</v>
      </c>
    </row>
    <row r="41" spans="2:24" x14ac:dyDescent="0.25">
      <c r="B41" s="144">
        <v>14</v>
      </c>
      <c r="C41" s="97" t="s">
        <v>53</v>
      </c>
      <c r="D41" s="168">
        <f t="shared" ref="D41:X41" si="8">+IFERROR(D11/D$30,0)</f>
        <v>0</v>
      </c>
      <c r="E41" s="168">
        <f t="shared" si="8"/>
        <v>0</v>
      </c>
      <c r="F41" s="168">
        <f t="shared" si="8"/>
        <v>0</v>
      </c>
      <c r="G41" s="168">
        <f t="shared" si="8"/>
        <v>0</v>
      </c>
      <c r="H41" s="168">
        <f t="shared" si="8"/>
        <v>0</v>
      </c>
      <c r="I41" s="168">
        <f t="shared" si="8"/>
        <v>0</v>
      </c>
      <c r="J41" s="168">
        <f t="shared" si="8"/>
        <v>0</v>
      </c>
      <c r="K41" s="168">
        <f t="shared" si="8"/>
        <v>0</v>
      </c>
      <c r="L41" s="168">
        <f t="shared" si="8"/>
        <v>0</v>
      </c>
      <c r="M41" s="168">
        <f t="shared" si="8"/>
        <v>0</v>
      </c>
      <c r="N41" s="168">
        <f t="shared" si="8"/>
        <v>0</v>
      </c>
      <c r="O41" s="168">
        <f t="shared" si="8"/>
        <v>0</v>
      </c>
      <c r="P41" s="168">
        <f t="shared" si="8"/>
        <v>0</v>
      </c>
      <c r="Q41" s="168">
        <f t="shared" si="8"/>
        <v>0</v>
      </c>
      <c r="R41" s="168">
        <f t="shared" si="8"/>
        <v>0</v>
      </c>
      <c r="S41" s="168">
        <f t="shared" si="8"/>
        <v>0</v>
      </c>
      <c r="T41" s="168">
        <f t="shared" si="8"/>
        <v>0</v>
      </c>
      <c r="U41" s="168">
        <f t="shared" si="8"/>
        <v>0</v>
      </c>
      <c r="V41" s="168">
        <f t="shared" si="8"/>
        <v>0</v>
      </c>
      <c r="W41" s="168">
        <f t="shared" si="8"/>
        <v>0</v>
      </c>
      <c r="X41" s="168">
        <f t="shared" si="8"/>
        <v>0</v>
      </c>
    </row>
    <row r="42" spans="2:24" x14ac:dyDescent="0.25">
      <c r="B42" s="144">
        <v>18</v>
      </c>
      <c r="C42" s="97" t="s">
        <v>55</v>
      </c>
      <c r="D42" s="168">
        <f t="shared" ref="D42:X42" si="9">+IFERROR(D12/D$30,0)</f>
        <v>0.67397861879653775</v>
      </c>
      <c r="E42" s="168">
        <f t="shared" si="9"/>
        <v>0.7767215240314751</v>
      </c>
      <c r="F42" s="168">
        <f t="shared" si="9"/>
        <v>0.78153225874919285</v>
      </c>
      <c r="G42" s="168">
        <f t="shared" si="9"/>
        <v>0.78627039001614452</v>
      </c>
      <c r="H42" s="168">
        <f t="shared" si="9"/>
        <v>0.79062678194954583</v>
      </c>
      <c r="I42" s="168">
        <f t="shared" si="9"/>
        <v>0.79503260088331251</v>
      </c>
      <c r="J42" s="168">
        <f t="shared" si="9"/>
        <v>0.79932643242638457</v>
      </c>
      <c r="K42" s="168">
        <f t="shared" si="9"/>
        <v>0.80348380535698261</v>
      </c>
      <c r="L42" s="168">
        <f t="shared" si="9"/>
        <v>0.8075087943908541</v>
      </c>
      <c r="M42" s="168">
        <f t="shared" si="9"/>
        <v>0.81124485856317585</v>
      </c>
      <c r="N42" s="168">
        <f t="shared" si="9"/>
        <v>0.81487232100661411</v>
      </c>
      <c r="O42" s="168">
        <f t="shared" si="9"/>
        <v>0.81840819248022356</v>
      </c>
      <c r="P42" s="168">
        <f t="shared" si="9"/>
        <v>0.82184567667020048</v>
      </c>
      <c r="Q42" s="168">
        <f t="shared" si="9"/>
        <v>0.82518397143782329</v>
      </c>
      <c r="R42" s="168">
        <f t="shared" si="9"/>
        <v>0.82842489561503918</v>
      </c>
      <c r="S42" s="168">
        <f t="shared" si="9"/>
        <v>0.83156639714737335</v>
      </c>
      <c r="T42" s="168">
        <f t="shared" si="9"/>
        <v>0.83456113899564732</v>
      </c>
      <c r="U42" s="168">
        <f t="shared" si="9"/>
        <v>0.83748101592907309</v>
      </c>
      <c r="V42" s="168">
        <f t="shared" si="9"/>
        <v>0.84032566651529095</v>
      </c>
      <c r="W42" s="168">
        <f t="shared" si="9"/>
        <v>0.84309573028722995</v>
      </c>
      <c r="X42" s="168">
        <f t="shared" si="9"/>
        <v>0.84579439650813182</v>
      </c>
    </row>
    <row r="43" spans="2:24" x14ac:dyDescent="0.25">
      <c r="B43" s="144">
        <v>20</v>
      </c>
      <c r="C43" s="97" t="s">
        <v>56</v>
      </c>
      <c r="D43" s="168">
        <f t="shared" ref="D43:X43" si="10">+IFERROR(D13/D$30,0)</f>
        <v>0</v>
      </c>
      <c r="E43" s="168">
        <f t="shared" si="10"/>
        <v>0</v>
      </c>
      <c r="F43" s="168">
        <f t="shared" si="10"/>
        <v>0</v>
      </c>
      <c r="G43" s="168">
        <f t="shared" si="10"/>
        <v>0</v>
      </c>
      <c r="H43" s="168">
        <f t="shared" si="10"/>
        <v>0</v>
      </c>
      <c r="I43" s="168">
        <f t="shared" si="10"/>
        <v>0</v>
      </c>
      <c r="J43" s="168">
        <f t="shared" si="10"/>
        <v>0</v>
      </c>
      <c r="K43" s="168">
        <f t="shared" si="10"/>
        <v>0</v>
      </c>
      <c r="L43" s="168">
        <f t="shared" si="10"/>
        <v>0</v>
      </c>
      <c r="M43" s="168">
        <f t="shared" si="10"/>
        <v>0</v>
      </c>
      <c r="N43" s="168">
        <f t="shared" si="10"/>
        <v>0</v>
      </c>
      <c r="O43" s="168">
        <f t="shared" si="10"/>
        <v>0</v>
      </c>
      <c r="P43" s="168">
        <f t="shared" si="10"/>
        <v>0</v>
      </c>
      <c r="Q43" s="168">
        <f t="shared" si="10"/>
        <v>0</v>
      </c>
      <c r="R43" s="168">
        <f t="shared" si="10"/>
        <v>0</v>
      </c>
      <c r="S43" s="168">
        <f t="shared" si="10"/>
        <v>0</v>
      </c>
      <c r="T43" s="168">
        <f t="shared" si="10"/>
        <v>0</v>
      </c>
      <c r="U43" s="168">
        <f t="shared" si="10"/>
        <v>0</v>
      </c>
      <c r="V43" s="168">
        <f t="shared" si="10"/>
        <v>0</v>
      </c>
      <c r="W43" s="168">
        <f t="shared" si="10"/>
        <v>0</v>
      </c>
      <c r="X43" s="168">
        <f t="shared" si="10"/>
        <v>0</v>
      </c>
    </row>
    <row r="44" spans="2:24" x14ac:dyDescent="0.25">
      <c r="B44" s="144">
        <v>21</v>
      </c>
      <c r="C44" s="97" t="s">
        <v>57</v>
      </c>
      <c r="D44" s="168">
        <f t="shared" ref="D44:X44" si="11">+IFERROR(D14/D$30,0)</f>
        <v>0</v>
      </c>
      <c r="E44" s="168">
        <f t="shared" si="11"/>
        <v>0</v>
      </c>
      <c r="F44" s="168">
        <f t="shared" si="11"/>
        <v>0</v>
      </c>
      <c r="G44" s="168">
        <f t="shared" si="11"/>
        <v>0</v>
      </c>
      <c r="H44" s="168">
        <f t="shared" si="11"/>
        <v>0</v>
      </c>
      <c r="I44" s="168">
        <f t="shared" si="11"/>
        <v>0</v>
      </c>
      <c r="J44" s="168">
        <f t="shared" si="11"/>
        <v>0</v>
      </c>
      <c r="K44" s="168">
        <f t="shared" si="11"/>
        <v>0</v>
      </c>
      <c r="L44" s="168">
        <f t="shared" si="11"/>
        <v>0</v>
      </c>
      <c r="M44" s="168">
        <f t="shared" si="11"/>
        <v>0</v>
      </c>
      <c r="N44" s="168">
        <f t="shared" si="11"/>
        <v>0</v>
      </c>
      <c r="O44" s="168">
        <f t="shared" si="11"/>
        <v>0</v>
      </c>
      <c r="P44" s="168">
        <f t="shared" si="11"/>
        <v>0</v>
      </c>
      <c r="Q44" s="168">
        <f t="shared" si="11"/>
        <v>0</v>
      </c>
      <c r="R44" s="168">
        <f t="shared" si="11"/>
        <v>0</v>
      </c>
      <c r="S44" s="168">
        <f t="shared" si="11"/>
        <v>0</v>
      </c>
      <c r="T44" s="168">
        <f t="shared" si="11"/>
        <v>0</v>
      </c>
      <c r="U44" s="168">
        <f t="shared" si="11"/>
        <v>0</v>
      </c>
      <c r="V44" s="168">
        <f t="shared" si="11"/>
        <v>0</v>
      </c>
      <c r="W44" s="168">
        <f t="shared" si="11"/>
        <v>0</v>
      </c>
      <c r="X44" s="168">
        <f t="shared" si="11"/>
        <v>0</v>
      </c>
    </row>
    <row r="45" spans="2:24" x14ac:dyDescent="0.25">
      <c r="B45" s="144">
        <v>22</v>
      </c>
      <c r="C45" s="97" t="s">
        <v>58</v>
      </c>
      <c r="D45" s="168">
        <f t="shared" ref="D45:X45" si="12">+IFERROR(D15/D$30,0)</f>
        <v>0</v>
      </c>
      <c r="E45" s="168">
        <f t="shared" si="12"/>
        <v>0</v>
      </c>
      <c r="F45" s="168">
        <f t="shared" si="12"/>
        <v>0</v>
      </c>
      <c r="G45" s="168">
        <f t="shared" si="12"/>
        <v>0</v>
      </c>
      <c r="H45" s="168">
        <f t="shared" si="12"/>
        <v>0</v>
      </c>
      <c r="I45" s="168">
        <f t="shared" si="12"/>
        <v>0</v>
      </c>
      <c r="J45" s="168">
        <f t="shared" si="12"/>
        <v>0</v>
      </c>
      <c r="K45" s="168">
        <f t="shared" si="12"/>
        <v>0</v>
      </c>
      <c r="L45" s="168">
        <f t="shared" si="12"/>
        <v>0</v>
      </c>
      <c r="M45" s="168">
        <f t="shared" si="12"/>
        <v>0</v>
      </c>
      <c r="N45" s="168">
        <f t="shared" si="12"/>
        <v>0</v>
      </c>
      <c r="O45" s="168">
        <f t="shared" si="12"/>
        <v>0</v>
      </c>
      <c r="P45" s="168">
        <f t="shared" si="12"/>
        <v>0</v>
      </c>
      <c r="Q45" s="168">
        <f t="shared" si="12"/>
        <v>0</v>
      </c>
      <c r="R45" s="168">
        <f t="shared" si="12"/>
        <v>0</v>
      </c>
      <c r="S45" s="168">
        <f t="shared" si="12"/>
        <v>0</v>
      </c>
      <c r="T45" s="168">
        <f t="shared" si="12"/>
        <v>0</v>
      </c>
      <c r="U45" s="168">
        <f t="shared" si="12"/>
        <v>0</v>
      </c>
      <c r="V45" s="168">
        <f t="shared" si="12"/>
        <v>0</v>
      </c>
      <c r="W45" s="168">
        <f t="shared" si="12"/>
        <v>0</v>
      </c>
      <c r="X45" s="168">
        <f t="shared" si="12"/>
        <v>0</v>
      </c>
    </row>
    <row r="46" spans="2:24" x14ac:dyDescent="0.25">
      <c r="B46" s="144">
        <v>23</v>
      </c>
      <c r="C46" s="97" t="s">
        <v>59</v>
      </c>
      <c r="D46" s="168">
        <f t="shared" ref="D46:X46" si="13">+IFERROR(D16/D$30,0)</f>
        <v>0</v>
      </c>
      <c r="E46" s="168">
        <f t="shared" si="13"/>
        <v>0</v>
      </c>
      <c r="F46" s="168">
        <f t="shared" si="13"/>
        <v>0</v>
      </c>
      <c r="G46" s="168">
        <f t="shared" si="13"/>
        <v>0</v>
      </c>
      <c r="H46" s="168">
        <f t="shared" si="13"/>
        <v>0</v>
      </c>
      <c r="I46" s="168">
        <f t="shared" si="13"/>
        <v>0</v>
      </c>
      <c r="J46" s="168">
        <f t="shared" si="13"/>
        <v>0</v>
      </c>
      <c r="K46" s="168">
        <f t="shared" si="13"/>
        <v>0</v>
      </c>
      <c r="L46" s="168">
        <f t="shared" si="13"/>
        <v>0</v>
      </c>
      <c r="M46" s="168">
        <f t="shared" si="13"/>
        <v>0</v>
      </c>
      <c r="N46" s="168">
        <f t="shared" si="13"/>
        <v>0</v>
      </c>
      <c r="O46" s="168">
        <f t="shared" si="13"/>
        <v>0</v>
      </c>
      <c r="P46" s="168">
        <f t="shared" si="13"/>
        <v>0</v>
      </c>
      <c r="Q46" s="168">
        <f t="shared" si="13"/>
        <v>0</v>
      </c>
      <c r="R46" s="168">
        <f t="shared" si="13"/>
        <v>0</v>
      </c>
      <c r="S46" s="168">
        <f t="shared" si="13"/>
        <v>0</v>
      </c>
      <c r="T46" s="168">
        <f t="shared" si="13"/>
        <v>0</v>
      </c>
      <c r="U46" s="168">
        <f t="shared" si="13"/>
        <v>0</v>
      </c>
      <c r="V46" s="168">
        <f t="shared" si="13"/>
        <v>0</v>
      </c>
      <c r="W46" s="168">
        <f t="shared" si="13"/>
        <v>0</v>
      </c>
      <c r="X46" s="168">
        <f t="shared" si="13"/>
        <v>0</v>
      </c>
    </row>
    <row r="47" spans="2:24" x14ac:dyDescent="0.25">
      <c r="B47" s="144">
        <v>26</v>
      </c>
      <c r="C47" s="97" t="s">
        <v>60</v>
      </c>
      <c r="D47" s="168">
        <f t="shared" ref="D47:X47" si="14">+IFERROR(D17/D$30,0)</f>
        <v>0</v>
      </c>
      <c r="E47" s="168">
        <f t="shared" si="14"/>
        <v>0</v>
      </c>
      <c r="F47" s="168">
        <f t="shared" si="14"/>
        <v>0</v>
      </c>
      <c r="G47" s="168">
        <f t="shared" si="14"/>
        <v>0</v>
      </c>
      <c r="H47" s="168">
        <f t="shared" si="14"/>
        <v>0</v>
      </c>
      <c r="I47" s="168">
        <f t="shared" si="14"/>
        <v>0</v>
      </c>
      <c r="J47" s="168">
        <f t="shared" si="14"/>
        <v>0</v>
      </c>
      <c r="K47" s="168">
        <f t="shared" si="14"/>
        <v>0</v>
      </c>
      <c r="L47" s="168">
        <f t="shared" si="14"/>
        <v>0</v>
      </c>
      <c r="M47" s="168">
        <f t="shared" si="14"/>
        <v>0</v>
      </c>
      <c r="N47" s="168">
        <f t="shared" si="14"/>
        <v>0</v>
      </c>
      <c r="O47" s="168">
        <f t="shared" si="14"/>
        <v>0</v>
      </c>
      <c r="P47" s="168">
        <f t="shared" si="14"/>
        <v>0</v>
      </c>
      <c r="Q47" s="168">
        <f t="shared" si="14"/>
        <v>0</v>
      </c>
      <c r="R47" s="168">
        <f t="shared" si="14"/>
        <v>0</v>
      </c>
      <c r="S47" s="168">
        <f t="shared" si="14"/>
        <v>0</v>
      </c>
      <c r="T47" s="168">
        <f t="shared" si="14"/>
        <v>0</v>
      </c>
      <c r="U47" s="168">
        <f t="shared" si="14"/>
        <v>0</v>
      </c>
      <c r="V47" s="168">
        <f t="shared" si="14"/>
        <v>0</v>
      </c>
      <c r="W47" s="168">
        <f t="shared" si="14"/>
        <v>0</v>
      </c>
      <c r="X47" s="168">
        <f t="shared" si="14"/>
        <v>0</v>
      </c>
    </row>
    <row r="48" spans="2:24" x14ac:dyDescent="0.25">
      <c r="B48" s="144">
        <v>28</v>
      </c>
      <c r="C48" s="97" t="s">
        <v>61</v>
      </c>
      <c r="D48" s="168">
        <f t="shared" ref="D48:X48" si="15">+IFERROR(D18/D$30,0)</f>
        <v>0</v>
      </c>
      <c r="E48" s="168">
        <f t="shared" si="15"/>
        <v>0</v>
      </c>
      <c r="F48" s="168">
        <f t="shared" si="15"/>
        <v>0</v>
      </c>
      <c r="G48" s="168">
        <f t="shared" si="15"/>
        <v>0</v>
      </c>
      <c r="H48" s="168">
        <f t="shared" si="15"/>
        <v>0</v>
      </c>
      <c r="I48" s="168">
        <f t="shared" si="15"/>
        <v>0</v>
      </c>
      <c r="J48" s="168">
        <f t="shared" si="15"/>
        <v>0</v>
      </c>
      <c r="K48" s="168">
        <f t="shared" si="15"/>
        <v>0</v>
      </c>
      <c r="L48" s="168">
        <f t="shared" si="15"/>
        <v>0</v>
      </c>
      <c r="M48" s="168">
        <f t="shared" si="15"/>
        <v>0</v>
      </c>
      <c r="N48" s="168">
        <f t="shared" si="15"/>
        <v>0</v>
      </c>
      <c r="O48" s="168">
        <f t="shared" si="15"/>
        <v>0</v>
      </c>
      <c r="P48" s="168">
        <f t="shared" si="15"/>
        <v>0</v>
      </c>
      <c r="Q48" s="168">
        <f t="shared" si="15"/>
        <v>0</v>
      </c>
      <c r="R48" s="168">
        <f t="shared" si="15"/>
        <v>0</v>
      </c>
      <c r="S48" s="168">
        <f t="shared" si="15"/>
        <v>0</v>
      </c>
      <c r="T48" s="168">
        <f t="shared" si="15"/>
        <v>0</v>
      </c>
      <c r="U48" s="168">
        <f t="shared" si="15"/>
        <v>0</v>
      </c>
      <c r="V48" s="168">
        <f t="shared" si="15"/>
        <v>0</v>
      </c>
      <c r="W48" s="168">
        <f t="shared" si="15"/>
        <v>0</v>
      </c>
      <c r="X48" s="168">
        <f t="shared" si="15"/>
        <v>0</v>
      </c>
    </row>
    <row r="49" spans="2:24" x14ac:dyDescent="0.25">
      <c r="B49" s="144">
        <v>29</v>
      </c>
      <c r="C49" s="97" t="s">
        <v>62</v>
      </c>
      <c r="D49" s="168">
        <f t="shared" ref="D49:X49" si="16">+IFERROR(D19/D$30,0)</f>
        <v>5.2120778745909204E-3</v>
      </c>
      <c r="E49" s="168">
        <f t="shared" si="16"/>
        <v>6.3419083294637205E-3</v>
      </c>
      <c r="F49" s="168">
        <f t="shared" si="16"/>
        <v>6.1566847894715671E-3</v>
      </c>
      <c r="G49" s="168">
        <f t="shared" si="16"/>
        <v>6.0847369047943248E-3</v>
      </c>
      <c r="H49" s="168">
        <f t="shared" si="16"/>
        <v>6.12426774216386E-3</v>
      </c>
      <c r="I49" s="168">
        <f t="shared" si="16"/>
        <v>5.9526585154060221E-3</v>
      </c>
      <c r="J49" s="168">
        <f t="shared" si="16"/>
        <v>5.7329937892520236E-3</v>
      </c>
      <c r="K49" s="168">
        <f t="shared" si="16"/>
        <v>5.5075213318159458E-3</v>
      </c>
      <c r="L49" s="168">
        <f t="shared" si="16"/>
        <v>5.2882937121497024E-3</v>
      </c>
      <c r="M49" s="168">
        <f t="shared" si="16"/>
        <v>5.2690314661735039E-3</v>
      </c>
      <c r="N49" s="168">
        <f t="shared" si="16"/>
        <v>5.2376416546044361E-3</v>
      </c>
      <c r="O49" s="168">
        <f t="shared" si="16"/>
        <v>5.1796643716853271E-3</v>
      </c>
      <c r="P49" s="168">
        <f t="shared" si="16"/>
        <v>5.1105247781672589E-3</v>
      </c>
      <c r="Q49" s="168">
        <f t="shared" si="16"/>
        <v>5.0375657757506676E-3</v>
      </c>
      <c r="R49" s="168">
        <f t="shared" si="16"/>
        <v>4.964352886705904E-3</v>
      </c>
      <c r="S49" s="168">
        <f t="shared" si="16"/>
        <v>4.8987923364255054E-3</v>
      </c>
      <c r="T49" s="168">
        <f t="shared" si="16"/>
        <v>4.902287892056682E-3</v>
      </c>
      <c r="U49" s="168">
        <f t="shared" si="16"/>
        <v>4.893408007643027E-3</v>
      </c>
      <c r="V49" s="168">
        <f t="shared" si="16"/>
        <v>4.8772804630915316E-3</v>
      </c>
      <c r="W49" s="168">
        <f t="shared" si="16"/>
        <v>4.8569888260921812E-3</v>
      </c>
      <c r="X49" s="168">
        <f t="shared" si="16"/>
        <v>4.8343531885518222E-3</v>
      </c>
    </row>
    <row r="50" spans="2:24" x14ac:dyDescent="0.25">
      <c r="B50" s="144">
        <v>31</v>
      </c>
      <c r="C50" s="97" t="s">
        <v>63</v>
      </c>
      <c r="D50" s="168">
        <f t="shared" ref="D50:X50" si="17">+IFERROR(D20/D$30,0)</f>
        <v>0</v>
      </c>
      <c r="E50" s="168">
        <f t="shared" si="17"/>
        <v>0</v>
      </c>
      <c r="F50" s="168">
        <f t="shared" si="17"/>
        <v>0</v>
      </c>
      <c r="G50" s="168">
        <f t="shared" si="17"/>
        <v>0</v>
      </c>
      <c r="H50" s="168">
        <f t="shared" si="17"/>
        <v>0</v>
      </c>
      <c r="I50" s="168">
        <f t="shared" si="17"/>
        <v>0</v>
      </c>
      <c r="J50" s="168">
        <f t="shared" si="17"/>
        <v>0</v>
      </c>
      <c r="K50" s="168">
        <f t="shared" si="17"/>
        <v>0</v>
      </c>
      <c r="L50" s="168">
        <f t="shared" si="17"/>
        <v>0</v>
      </c>
      <c r="M50" s="168">
        <f t="shared" si="17"/>
        <v>0</v>
      </c>
      <c r="N50" s="168">
        <f t="shared" si="17"/>
        <v>0</v>
      </c>
      <c r="O50" s="168">
        <f t="shared" si="17"/>
        <v>0</v>
      </c>
      <c r="P50" s="168">
        <f t="shared" si="17"/>
        <v>0</v>
      </c>
      <c r="Q50" s="168">
        <f t="shared" si="17"/>
        <v>0</v>
      </c>
      <c r="R50" s="168">
        <f t="shared" si="17"/>
        <v>0</v>
      </c>
      <c r="S50" s="168">
        <f t="shared" si="17"/>
        <v>0</v>
      </c>
      <c r="T50" s="168">
        <f t="shared" si="17"/>
        <v>0</v>
      </c>
      <c r="U50" s="168">
        <f t="shared" si="17"/>
        <v>0</v>
      </c>
      <c r="V50" s="168">
        <f t="shared" si="17"/>
        <v>0</v>
      </c>
      <c r="W50" s="168">
        <f t="shared" si="17"/>
        <v>0</v>
      </c>
      <c r="X50" s="168">
        <f t="shared" si="17"/>
        <v>0</v>
      </c>
    </row>
    <row r="51" spans="2:24" x14ac:dyDescent="0.25">
      <c r="B51" s="144">
        <v>32</v>
      </c>
      <c r="C51" s="97" t="s">
        <v>64</v>
      </c>
      <c r="D51" s="168">
        <f t="shared" ref="D51:X51" si="18">+IFERROR(D21/D$30,0)</f>
        <v>0</v>
      </c>
      <c r="E51" s="168">
        <f t="shared" si="18"/>
        <v>0</v>
      </c>
      <c r="F51" s="168">
        <f t="shared" si="18"/>
        <v>0</v>
      </c>
      <c r="G51" s="168">
        <f t="shared" si="18"/>
        <v>0</v>
      </c>
      <c r="H51" s="168">
        <f t="shared" si="18"/>
        <v>0</v>
      </c>
      <c r="I51" s="168">
        <f t="shared" si="18"/>
        <v>0</v>
      </c>
      <c r="J51" s="168">
        <f t="shared" si="18"/>
        <v>0</v>
      </c>
      <c r="K51" s="168">
        <f t="shared" si="18"/>
        <v>0</v>
      </c>
      <c r="L51" s="168">
        <f t="shared" si="18"/>
        <v>0</v>
      </c>
      <c r="M51" s="168">
        <f t="shared" si="18"/>
        <v>0</v>
      </c>
      <c r="N51" s="168">
        <f t="shared" si="18"/>
        <v>0</v>
      </c>
      <c r="O51" s="168">
        <f t="shared" si="18"/>
        <v>0</v>
      </c>
      <c r="P51" s="168">
        <f t="shared" si="18"/>
        <v>0</v>
      </c>
      <c r="Q51" s="168">
        <f t="shared" si="18"/>
        <v>0</v>
      </c>
      <c r="R51" s="168">
        <f t="shared" si="18"/>
        <v>0</v>
      </c>
      <c r="S51" s="168">
        <f t="shared" si="18"/>
        <v>0</v>
      </c>
      <c r="T51" s="168">
        <f t="shared" si="18"/>
        <v>0</v>
      </c>
      <c r="U51" s="168">
        <f t="shared" si="18"/>
        <v>0</v>
      </c>
      <c r="V51" s="168">
        <f t="shared" si="18"/>
        <v>0</v>
      </c>
      <c r="W51" s="168">
        <f t="shared" si="18"/>
        <v>0</v>
      </c>
      <c r="X51" s="168">
        <f t="shared" si="18"/>
        <v>0</v>
      </c>
    </row>
    <row r="52" spans="2:24" x14ac:dyDescent="0.25">
      <c r="B52" s="144">
        <v>33</v>
      </c>
      <c r="C52" s="97" t="s">
        <v>65</v>
      </c>
      <c r="D52" s="168">
        <f t="shared" ref="D52:X52" si="19">+IFERROR(D22/D$30,0)</f>
        <v>0</v>
      </c>
      <c r="E52" s="168">
        <f t="shared" si="19"/>
        <v>0</v>
      </c>
      <c r="F52" s="168">
        <f t="shared" si="19"/>
        <v>0</v>
      </c>
      <c r="G52" s="168">
        <f t="shared" si="19"/>
        <v>0</v>
      </c>
      <c r="H52" s="168">
        <f t="shared" si="19"/>
        <v>0</v>
      </c>
      <c r="I52" s="168">
        <f t="shared" si="19"/>
        <v>0</v>
      </c>
      <c r="J52" s="168">
        <f t="shared" si="19"/>
        <v>0</v>
      </c>
      <c r="K52" s="168">
        <f t="shared" si="19"/>
        <v>0</v>
      </c>
      <c r="L52" s="168">
        <f t="shared" si="19"/>
        <v>0</v>
      </c>
      <c r="M52" s="168">
        <f t="shared" si="19"/>
        <v>0</v>
      </c>
      <c r="N52" s="168">
        <f t="shared" si="19"/>
        <v>0</v>
      </c>
      <c r="O52" s="168">
        <f t="shared" si="19"/>
        <v>0</v>
      </c>
      <c r="P52" s="168">
        <f t="shared" si="19"/>
        <v>0</v>
      </c>
      <c r="Q52" s="168">
        <f t="shared" si="19"/>
        <v>0</v>
      </c>
      <c r="R52" s="168">
        <f t="shared" si="19"/>
        <v>0</v>
      </c>
      <c r="S52" s="168">
        <f t="shared" si="19"/>
        <v>0</v>
      </c>
      <c r="T52" s="168">
        <f t="shared" si="19"/>
        <v>0</v>
      </c>
      <c r="U52" s="168">
        <f t="shared" si="19"/>
        <v>0</v>
      </c>
      <c r="V52" s="168">
        <f t="shared" si="19"/>
        <v>0</v>
      </c>
      <c r="W52" s="168">
        <f t="shared" si="19"/>
        <v>0</v>
      </c>
      <c r="X52" s="168">
        <f t="shared" si="19"/>
        <v>0</v>
      </c>
    </row>
    <row r="53" spans="2:24" x14ac:dyDescent="0.25">
      <c r="B53" s="144">
        <v>34</v>
      </c>
      <c r="C53" s="97" t="s">
        <v>66</v>
      </c>
      <c r="D53" s="168">
        <f t="shared" ref="D53:X53" si="20">+IFERROR(D23/D$30,0)</f>
        <v>0</v>
      </c>
      <c r="E53" s="168">
        <f t="shared" si="20"/>
        <v>0</v>
      </c>
      <c r="F53" s="168">
        <f t="shared" si="20"/>
        <v>0</v>
      </c>
      <c r="G53" s="168">
        <f t="shared" si="20"/>
        <v>0</v>
      </c>
      <c r="H53" s="168">
        <f t="shared" si="20"/>
        <v>0</v>
      </c>
      <c r="I53" s="168">
        <f t="shared" si="20"/>
        <v>0</v>
      </c>
      <c r="J53" s="168">
        <f t="shared" si="20"/>
        <v>0</v>
      </c>
      <c r="K53" s="168">
        <f t="shared" si="20"/>
        <v>0</v>
      </c>
      <c r="L53" s="168">
        <f t="shared" si="20"/>
        <v>0</v>
      </c>
      <c r="M53" s="168">
        <f t="shared" si="20"/>
        <v>0</v>
      </c>
      <c r="N53" s="168">
        <f t="shared" si="20"/>
        <v>0</v>
      </c>
      <c r="O53" s="168">
        <f t="shared" si="20"/>
        <v>0</v>
      </c>
      <c r="P53" s="168">
        <f t="shared" si="20"/>
        <v>0</v>
      </c>
      <c r="Q53" s="168">
        <f t="shared" si="20"/>
        <v>0</v>
      </c>
      <c r="R53" s="168">
        <f t="shared" si="20"/>
        <v>0</v>
      </c>
      <c r="S53" s="168">
        <f t="shared" si="20"/>
        <v>0</v>
      </c>
      <c r="T53" s="168">
        <f t="shared" si="20"/>
        <v>0</v>
      </c>
      <c r="U53" s="168">
        <f t="shared" si="20"/>
        <v>0</v>
      </c>
      <c r="V53" s="168">
        <f t="shared" si="20"/>
        <v>0</v>
      </c>
      <c r="W53" s="168">
        <f t="shared" si="20"/>
        <v>0</v>
      </c>
      <c r="X53" s="168">
        <f t="shared" si="20"/>
        <v>0</v>
      </c>
    </row>
    <row r="54" spans="2:24" x14ac:dyDescent="0.25">
      <c r="B54" s="144">
        <v>35</v>
      </c>
      <c r="C54" s="145" t="s">
        <v>67</v>
      </c>
      <c r="D54" s="168">
        <f t="shared" ref="D54:X54" si="21">+IFERROR(D24/D$30,0)</f>
        <v>0</v>
      </c>
      <c r="E54" s="168">
        <f t="shared" si="21"/>
        <v>0</v>
      </c>
      <c r="F54" s="168">
        <f t="shared" si="21"/>
        <v>0</v>
      </c>
      <c r="G54" s="168">
        <f t="shared" si="21"/>
        <v>0</v>
      </c>
      <c r="H54" s="168">
        <f t="shared" si="21"/>
        <v>0</v>
      </c>
      <c r="I54" s="168">
        <f t="shared" si="21"/>
        <v>0</v>
      </c>
      <c r="J54" s="168">
        <f t="shared" si="21"/>
        <v>0</v>
      </c>
      <c r="K54" s="168">
        <f t="shared" si="21"/>
        <v>0</v>
      </c>
      <c r="L54" s="168">
        <f t="shared" si="21"/>
        <v>0</v>
      </c>
      <c r="M54" s="168">
        <f t="shared" si="21"/>
        <v>0</v>
      </c>
      <c r="N54" s="168">
        <f t="shared" si="21"/>
        <v>0</v>
      </c>
      <c r="O54" s="168">
        <f t="shared" si="21"/>
        <v>0</v>
      </c>
      <c r="P54" s="168">
        <f t="shared" si="21"/>
        <v>0</v>
      </c>
      <c r="Q54" s="168">
        <f t="shared" si="21"/>
        <v>0</v>
      </c>
      <c r="R54" s="168">
        <f t="shared" si="21"/>
        <v>0</v>
      </c>
      <c r="S54" s="168">
        <f t="shared" si="21"/>
        <v>0</v>
      </c>
      <c r="T54" s="168">
        <f t="shared" si="21"/>
        <v>0</v>
      </c>
      <c r="U54" s="168">
        <f t="shared" si="21"/>
        <v>0</v>
      </c>
      <c r="V54" s="168">
        <f t="shared" si="21"/>
        <v>0</v>
      </c>
      <c r="W54" s="168">
        <f t="shared" si="21"/>
        <v>0</v>
      </c>
      <c r="X54" s="168">
        <f t="shared" si="21"/>
        <v>0</v>
      </c>
    </row>
    <row r="55" spans="2:24" x14ac:dyDescent="0.25">
      <c r="B55" s="144">
        <v>36</v>
      </c>
      <c r="C55" s="97" t="s">
        <v>68</v>
      </c>
      <c r="D55" s="168">
        <f t="shared" ref="D55:X55" si="22">+IFERROR(D25/D$30,0)</f>
        <v>0</v>
      </c>
      <c r="E55" s="168">
        <f t="shared" si="22"/>
        <v>0</v>
      </c>
      <c r="F55" s="168">
        <f t="shared" si="22"/>
        <v>0</v>
      </c>
      <c r="G55" s="168">
        <f t="shared" si="22"/>
        <v>0</v>
      </c>
      <c r="H55" s="168">
        <f t="shared" si="22"/>
        <v>0</v>
      </c>
      <c r="I55" s="168">
        <f t="shared" si="22"/>
        <v>0</v>
      </c>
      <c r="J55" s="168">
        <f t="shared" si="22"/>
        <v>0</v>
      </c>
      <c r="K55" s="168">
        <f t="shared" si="22"/>
        <v>0</v>
      </c>
      <c r="L55" s="168">
        <f t="shared" si="22"/>
        <v>0</v>
      </c>
      <c r="M55" s="168">
        <f t="shared" si="22"/>
        <v>0</v>
      </c>
      <c r="N55" s="168">
        <f t="shared" si="22"/>
        <v>0</v>
      </c>
      <c r="O55" s="168">
        <f t="shared" si="22"/>
        <v>0</v>
      </c>
      <c r="P55" s="168">
        <f t="shared" si="22"/>
        <v>0</v>
      </c>
      <c r="Q55" s="168">
        <f t="shared" si="22"/>
        <v>0</v>
      </c>
      <c r="R55" s="168">
        <f t="shared" si="22"/>
        <v>0</v>
      </c>
      <c r="S55" s="168">
        <f t="shared" si="22"/>
        <v>0</v>
      </c>
      <c r="T55" s="168">
        <f t="shared" si="22"/>
        <v>0</v>
      </c>
      <c r="U55" s="168">
        <f t="shared" si="22"/>
        <v>0</v>
      </c>
      <c r="V55" s="168">
        <f t="shared" si="22"/>
        <v>0</v>
      </c>
      <c r="W55" s="168">
        <f t="shared" si="22"/>
        <v>0</v>
      </c>
      <c r="X55" s="168">
        <f t="shared" si="22"/>
        <v>0</v>
      </c>
    </row>
    <row r="56" spans="2:24" x14ac:dyDescent="0.25">
      <c r="B56" s="144">
        <v>39</v>
      </c>
      <c r="C56" s="97" t="s">
        <v>69</v>
      </c>
      <c r="D56" s="168">
        <f t="shared" ref="D56:X56" si="23">+IFERROR(D26/D$30,0)</f>
        <v>0</v>
      </c>
      <c r="E56" s="168">
        <f t="shared" si="23"/>
        <v>0</v>
      </c>
      <c r="F56" s="168">
        <f t="shared" si="23"/>
        <v>0</v>
      </c>
      <c r="G56" s="168">
        <f t="shared" si="23"/>
        <v>0</v>
      </c>
      <c r="H56" s="168">
        <f t="shared" si="23"/>
        <v>0</v>
      </c>
      <c r="I56" s="168">
        <f t="shared" si="23"/>
        <v>0</v>
      </c>
      <c r="J56" s="168">
        <f t="shared" si="23"/>
        <v>0</v>
      </c>
      <c r="K56" s="168">
        <f t="shared" si="23"/>
        <v>0</v>
      </c>
      <c r="L56" s="168">
        <f t="shared" si="23"/>
        <v>0</v>
      </c>
      <c r="M56" s="168">
        <f t="shared" si="23"/>
        <v>0</v>
      </c>
      <c r="N56" s="168">
        <f t="shared" si="23"/>
        <v>0</v>
      </c>
      <c r="O56" s="168">
        <f t="shared" si="23"/>
        <v>0</v>
      </c>
      <c r="P56" s="168">
        <f t="shared" si="23"/>
        <v>0</v>
      </c>
      <c r="Q56" s="168">
        <f t="shared" si="23"/>
        <v>0</v>
      </c>
      <c r="R56" s="168">
        <f t="shared" si="23"/>
        <v>0</v>
      </c>
      <c r="S56" s="168">
        <f t="shared" si="23"/>
        <v>0</v>
      </c>
      <c r="T56" s="168">
        <f t="shared" si="23"/>
        <v>0</v>
      </c>
      <c r="U56" s="168">
        <f t="shared" si="23"/>
        <v>0</v>
      </c>
      <c r="V56" s="168">
        <f t="shared" si="23"/>
        <v>0</v>
      </c>
      <c r="W56" s="168">
        <f t="shared" si="23"/>
        <v>0</v>
      </c>
      <c r="X56" s="168">
        <f t="shared" si="23"/>
        <v>0</v>
      </c>
    </row>
    <row r="57" spans="2:24" x14ac:dyDescent="0.25">
      <c r="B57" s="144">
        <v>40</v>
      </c>
      <c r="C57" s="97" t="s">
        <v>70</v>
      </c>
      <c r="D57" s="168">
        <f t="shared" ref="D57:X57" si="24">+IFERROR(D27/D$30,0)</f>
        <v>0</v>
      </c>
      <c r="E57" s="168">
        <f t="shared" si="24"/>
        <v>0</v>
      </c>
      <c r="F57" s="168">
        <f t="shared" si="24"/>
        <v>0</v>
      </c>
      <c r="G57" s="168">
        <f t="shared" si="24"/>
        <v>0</v>
      </c>
      <c r="H57" s="168">
        <f t="shared" si="24"/>
        <v>0</v>
      </c>
      <c r="I57" s="168">
        <f t="shared" si="24"/>
        <v>0</v>
      </c>
      <c r="J57" s="168">
        <f t="shared" si="24"/>
        <v>0</v>
      </c>
      <c r="K57" s="168">
        <f t="shared" si="24"/>
        <v>0</v>
      </c>
      <c r="L57" s="168">
        <f t="shared" si="24"/>
        <v>0</v>
      </c>
      <c r="M57" s="168">
        <f t="shared" si="24"/>
        <v>0</v>
      </c>
      <c r="N57" s="168">
        <f t="shared" si="24"/>
        <v>0</v>
      </c>
      <c r="O57" s="168">
        <f t="shared" si="24"/>
        <v>0</v>
      </c>
      <c r="P57" s="168">
        <f t="shared" si="24"/>
        <v>0</v>
      </c>
      <c r="Q57" s="168">
        <f t="shared" si="24"/>
        <v>0</v>
      </c>
      <c r="R57" s="168">
        <f t="shared" si="24"/>
        <v>0</v>
      </c>
      <c r="S57" s="168">
        <f t="shared" si="24"/>
        <v>0</v>
      </c>
      <c r="T57" s="168">
        <f t="shared" si="24"/>
        <v>0</v>
      </c>
      <c r="U57" s="168">
        <f t="shared" si="24"/>
        <v>0</v>
      </c>
      <c r="V57" s="168">
        <f t="shared" si="24"/>
        <v>0</v>
      </c>
      <c r="W57" s="168">
        <f t="shared" si="24"/>
        <v>0</v>
      </c>
      <c r="X57" s="168">
        <f t="shared" si="24"/>
        <v>0</v>
      </c>
    </row>
    <row r="58" spans="2:24" x14ac:dyDescent="0.25">
      <c r="B58" s="144">
        <v>45</v>
      </c>
      <c r="C58" s="97" t="s">
        <v>71</v>
      </c>
      <c r="D58" s="168">
        <f t="shared" ref="D58:X58" si="25">+IFERROR(D28/D$30,0)</f>
        <v>0</v>
      </c>
      <c r="E58" s="168">
        <f t="shared" si="25"/>
        <v>0</v>
      </c>
      <c r="F58" s="168">
        <f t="shared" si="25"/>
        <v>0</v>
      </c>
      <c r="G58" s="168">
        <f t="shared" si="25"/>
        <v>0</v>
      </c>
      <c r="H58" s="168">
        <f t="shared" si="25"/>
        <v>0</v>
      </c>
      <c r="I58" s="168">
        <f t="shared" si="25"/>
        <v>0</v>
      </c>
      <c r="J58" s="168">
        <f t="shared" si="25"/>
        <v>0</v>
      </c>
      <c r="K58" s="168">
        <f t="shared" si="25"/>
        <v>0</v>
      </c>
      <c r="L58" s="168">
        <f t="shared" si="25"/>
        <v>0</v>
      </c>
      <c r="M58" s="168">
        <f t="shared" si="25"/>
        <v>0</v>
      </c>
      <c r="N58" s="168">
        <f t="shared" si="25"/>
        <v>0</v>
      </c>
      <c r="O58" s="168">
        <f t="shared" si="25"/>
        <v>0</v>
      </c>
      <c r="P58" s="168">
        <f t="shared" si="25"/>
        <v>0</v>
      </c>
      <c r="Q58" s="168">
        <f t="shared" si="25"/>
        <v>0</v>
      </c>
      <c r="R58" s="168">
        <f t="shared" si="25"/>
        <v>0</v>
      </c>
      <c r="S58" s="168">
        <f t="shared" si="25"/>
        <v>0</v>
      </c>
      <c r="T58" s="168">
        <f t="shared" si="25"/>
        <v>0</v>
      </c>
      <c r="U58" s="168">
        <f t="shared" si="25"/>
        <v>0</v>
      </c>
      <c r="V58" s="168">
        <f t="shared" si="25"/>
        <v>0</v>
      </c>
      <c r="W58" s="168">
        <f t="shared" si="25"/>
        <v>0</v>
      </c>
      <c r="X58" s="168">
        <f t="shared" si="25"/>
        <v>0</v>
      </c>
    </row>
    <row r="59" spans="2:24" ht="15.75" thickBot="1" x14ac:dyDescent="0.3">
      <c r="B59" s="146">
        <v>46</v>
      </c>
      <c r="C59" s="97" t="s">
        <v>72</v>
      </c>
      <c r="D59" s="168">
        <f t="shared" ref="D59:X59" si="26">+IFERROR(D29/D$30,0)</f>
        <v>0</v>
      </c>
      <c r="E59" s="168">
        <f t="shared" si="26"/>
        <v>0</v>
      </c>
      <c r="F59" s="168">
        <f t="shared" si="26"/>
        <v>0</v>
      </c>
      <c r="G59" s="168">
        <f t="shared" si="26"/>
        <v>0</v>
      </c>
      <c r="H59" s="168">
        <f t="shared" si="26"/>
        <v>0</v>
      </c>
      <c r="I59" s="168">
        <f t="shared" si="26"/>
        <v>0</v>
      </c>
      <c r="J59" s="168">
        <f t="shared" si="26"/>
        <v>0</v>
      </c>
      <c r="K59" s="168">
        <f t="shared" si="26"/>
        <v>0</v>
      </c>
      <c r="L59" s="168">
        <f t="shared" si="26"/>
        <v>0</v>
      </c>
      <c r="M59" s="168">
        <f t="shared" si="26"/>
        <v>0</v>
      </c>
      <c r="N59" s="168">
        <f t="shared" si="26"/>
        <v>0</v>
      </c>
      <c r="O59" s="168">
        <f t="shared" si="26"/>
        <v>0</v>
      </c>
      <c r="P59" s="168">
        <f t="shared" si="26"/>
        <v>0</v>
      </c>
      <c r="Q59" s="168">
        <f t="shared" si="26"/>
        <v>0</v>
      </c>
      <c r="R59" s="168">
        <f t="shared" si="26"/>
        <v>0</v>
      </c>
      <c r="S59" s="168">
        <f t="shared" si="26"/>
        <v>0</v>
      </c>
      <c r="T59" s="168">
        <f t="shared" si="26"/>
        <v>0</v>
      </c>
      <c r="U59" s="168">
        <f t="shared" si="26"/>
        <v>0</v>
      </c>
      <c r="V59" s="168">
        <f t="shared" si="26"/>
        <v>0</v>
      </c>
      <c r="W59" s="168">
        <f t="shared" si="26"/>
        <v>0</v>
      </c>
      <c r="X59" s="168">
        <f t="shared" si="26"/>
        <v>0</v>
      </c>
    </row>
    <row r="60" spans="2:24" ht="15.75" thickBot="1" x14ac:dyDescent="0.3">
      <c r="B60" s="147"/>
      <c r="C60" s="148" t="s">
        <v>73</v>
      </c>
      <c r="D60" s="93">
        <f t="shared" ref="D60:X60" si="27">+SUM(D36:D59)</f>
        <v>0.99999999999999989</v>
      </c>
      <c r="E60" s="93">
        <f t="shared" si="27"/>
        <v>0.99999999999999989</v>
      </c>
      <c r="F60" s="93">
        <f t="shared" si="27"/>
        <v>1</v>
      </c>
      <c r="G60" s="93">
        <f t="shared" si="27"/>
        <v>0.99999999999999989</v>
      </c>
      <c r="H60" s="93">
        <f t="shared" si="27"/>
        <v>1</v>
      </c>
      <c r="I60" s="93">
        <f t="shared" si="27"/>
        <v>1</v>
      </c>
      <c r="J60" s="93">
        <f t="shared" si="27"/>
        <v>0.99999999999999989</v>
      </c>
      <c r="K60" s="93">
        <f t="shared" si="27"/>
        <v>1</v>
      </c>
      <c r="L60" s="93">
        <f t="shared" si="27"/>
        <v>1</v>
      </c>
      <c r="M60" s="93">
        <f t="shared" si="27"/>
        <v>1</v>
      </c>
      <c r="N60" s="93">
        <f t="shared" si="27"/>
        <v>0.99999999999999989</v>
      </c>
      <c r="O60" s="93">
        <f t="shared" si="27"/>
        <v>1</v>
      </c>
      <c r="P60" s="93">
        <f t="shared" si="27"/>
        <v>1</v>
      </c>
      <c r="Q60" s="93">
        <f t="shared" si="27"/>
        <v>0.99999999999999989</v>
      </c>
      <c r="R60" s="93">
        <f t="shared" si="27"/>
        <v>1</v>
      </c>
      <c r="S60" s="93">
        <f t="shared" si="27"/>
        <v>1</v>
      </c>
      <c r="T60" s="93">
        <f t="shared" si="27"/>
        <v>1</v>
      </c>
      <c r="U60" s="93">
        <f t="shared" si="27"/>
        <v>1</v>
      </c>
      <c r="V60" s="93">
        <f t="shared" si="27"/>
        <v>0.99999999999999989</v>
      </c>
      <c r="W60" s="93">
        <f t="shared" si="27"/>
        <v>1</v>
      </c>
      <c r="X60" s="93">
        <f t="shared" si="27"/>
        <v>1</v>
      </c>
    </row>
    <row r="61" spans="2:24" x14ac:dyDescent="0.25">
      <c r="B61" s="71"/>
      <c r="C61" s="71"/>
      <c r="D61" s="70"/>
    </row>
    <row r="62" spans="2:24" ht="15.75" x14ac:dyDescent="0.25">
      <c r="B62" s="50" t="s">
        <v>198</v>
      </c>
      <c r="C62" s="71"/>
      <c r="D62" s="70"/>
      <c r="E62" s="70"/>
      <c r="F62" s="86"/>
      <c r="G62" s="70"/>
      <c r="H62" s="70"/>
      <c r="I62" s="70"/>
      <c r="J62" s="70"/>
    </row>
    <row r="63" spans="2:24" x14ac:dyDescent="0.25">
      <c r="B63" s="12" t="s">
        <v>143</v>
      </c>
      <c r="C63" s="71"/>
      <c r="J63" s="70"/>
    </row>
    <row r="64" spans="2:24" ht="15.75" thickBot="1" x14ac:dyDescent="0.3">
      <c r="B64" s="71"/>
      <c r="C64" s="71"/>
      <c r="D64" s="70"/>
      <c r="E64" s="70"/>
      <c r="F64" s="70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</row>
    <row r="65" spans="1:24" s="10" customFormat="1" ht="15.75" thickBot="1" x14ac:dyDescent="0.3">
      <c r="A65"/>
      <c r="B65" s="71"/>
      <c r="C65" s="1" t="s">
        <v>144</v>
      </c>
      <c r="D65" s="87">
        <v>2024</v>
      </c>
      <c r="E65" s="2">
        <f>+D65+1</f>
        <v>2025</v>
      </c>
      <c r="F65" s="2">
        <f t="shared" ref="F65:X65" si="28">+E65+1</f>
        <v>2026</v>
      </c>
      <c r="G65" s="2">
        <f t="shared" si="28"/>
        <v>2027</v>
      </c>
      <c r="H65" s="2">
        <f t="shared" si="28"/>
        <v>2028</v>
      </c>
      <c r="I65" s="2">
        <f t="shared" si="28"/>
        <v>2029</v>
      </c>
      <c r="J65" s="2">
        <f t="shared" si="28"/>
        <v>2030</v>
      </c>
      <c r="K65" s="2">
        <f t="shared" si="28"/>
        <v>2031</v>
      </c>
      <c r="L65" s="2">
        <f t="shared" si="28"/>
        <v>2032</v>
      </c>
      <c r="M65" s="2">
        <f t="shared" si="28"/>
        <v>2033</v>
      </c>
      <c r="N65" s="2">
        <f t="shared" si="28"/>
        <v>2034</v>
      </c>
      <c r="O65" s="2">
        <f t="shared" si="28"/>
        <v>2035</v>
      </c>
      <c r="P65" s="2">
        <f t="shared" si="28"/>
        <v>2036</v>
      </c>
      <c r="Q65" s="2">
        <f t="shared" si="28"/>
        <v>2037</v>
      </c>
      <c r="R65" s="2">
        <f t="shared" si="28"/>
        <v>2038</v>
      </c>
      <c r="S65" s="2">
        <f t="shared" si="28"/>
        <v>2039</v>
      </c>
      <c r="T65" s="2">
        <f t="shared" si="28"/>
        <v>2040</v>
      </c>
      <c r="U65" s="2">
        <f t="shared" si="28"/>
        <v>2041</v>
      </c>
      <c r="V65" s="2">
        <f t="shared" si="28"/>
        <v>2042</v>
      </c>
      <c r="W65" s="2">
        <f t="shared" si="28"/>
        <v>2043</v>
      </c>
      <c r="X65" s="31">
        <f t="shared" si="28"/>
        <v>2044</v>
      </c>
    </row>
    <row r="66" spans="1:24" s="10" customFormat="1" ht="51.75" x14ac:dyDescent="0.25">
      <c r="A66"/>
      <c r="B66" s="71"/>
      <c r="C66" s="150" t="s">
        <v>206</v>
      </c>
      <c r="D66" s="169">
        <f>+'2.1 Previsión BAU'!D272</f>
        <v>1281899.0112514917</v>
      </c>
      <c r="E66" s="169">
        <f>+'2.1 Previsión BAU'!E272</f>
        <v>1310667.2584498017</v>
      </c>
      <c r="F66" s="170">
        <f>+'2.1 Previsión BAU'!F272-'2.1 Previsión BAU'!F298</f>
        <v>1279190.5000672196</v>
      </c>
      <c r="G66" s="170">
        <f>+'2.1 Previsión BAU'!G272-'2.1 Previsión BAU'!G298</f>
        <v>1309196.2380141795</v>
      </c>
      <c r="H66" s="170">
        <f>+'2.1 Previsión BAU'!H272-'2.1 Previsión BAU'!H298</f>
        <v>1339244.3484989621</v>
      </c>
      <c r="I66" s="170">
        <f>+'2.1 Previsión BAU'!I272-'2.1 Previsión BAU'!I298</f>
        <v>1369705.4850461958</v>
      </c>
      <c r="J66" s="170">
        <f>+'2.1 Previsión BAU'!J272-'2.1 Previsión BAU'!J298</f>
        <v>1400249.5545346104</v>
      </c>
      <c r="K66" s="170">
        <f>+'2.1 Previsión BAU'!K272-'2.1 Previsión BAU'!K298</f>
        <v>1431073.8779769528</v>
      </c>
      <c r="L66" s="170">
        <f>+'2.1 Previsión BAU'!L272-'2.1 Previsión BAU'!L298</f>
        <v>1462182.6415057005</v>
      </c>
      <c r="M66" s="170">
        <f>+'2.1 Previsión BAU'!M272-'2.1 Previsión BAU'!M298</f>
        <v>1493377.4927681682</v>
      </c>
      <c r="N66" s="170">
        <f>+'2.1 Previsión BAU'!N272-'2.1 Previsión BAU'!N298</f>
        <v>1524873.2762385269</v>
      </c>
      <c r="O66" s="170">
        <f>+'2.1 Previsión BAU'!O272-'2.1 Previsión BAU'!O298</f>
        <v>1556672.5050009456</v>
      </c>
      <c r="P66" s="170">
        <f>+'2.1 Previsión BAU'!P272-'2.1 Previsión BAU'!P298</f>
        <v>1588784.3559921426</v>
      </c>
      <c r="Q66" s="170">
        <f>+'2.1 Previsión BAU'!Q272-'2.1 Previsión BAU'!Q298</f>
        <v>1621212.9253159265</v>
      </c>
      <c r="R66" s="170">
        <f>+'2.1 Previsión BAU'!R272-'2.1 Previsión BAU'!R298</f>
        <v>1653979.5743859308</v>
      </c>
      <c r="S66" s="170">
        <f>+'2.1 Previsión BAU'!S272-'2.1 Previsión BAU'!S298</f>
        <v>1687077.9231191243</v>
      </c>
      <c r="T66" s="170">
        <f>+'2.1 Previsión BAU'!T272-'2.1 Previsión BAU'!T298</f>
        <v>1720514.0440325418</v>
      </c>
      <c r="U66" s="170">
        <f>+'2.1 Previsión BAU'!U272-'2.1 Previsión BAU'!U298</f>
        <v>1754295.5059837725</v>
      </c>
      <c r="V66" s="170">
        <f>+'2.1 Previsión BAU'!V272-'2.1 Previsión BAU'!V298</f>
        <v>1788394.5258624945</v>
      </c>
      <c r="W66" s="170">
        <f>+'2.1 Previsión BAU'!W272-'2.1 Previsión BAU'!W298</f>
        <v>1822851.9287636345</v>
      </c>
      <c r="X66" s="171">
        <f>+'2.1 Previsión BAU'!X272-'2.1 Previsión BAU'!X298</f>
        <v>1857694.2195579933</v>
      </c>
    </row>
    <row r="67" spans="1:24" s="10" customFormat="1" ht="26.25" x14ac:dyDescent="0.25">
      <c r="A67"/>
      <c r="B67" s="71"/>
      <c r="C67" s="151" t="s">
        <v>145</v>
      </c>
      <c r="D67" s="152">
        <f>+'1.2a Proyección Empresas '!D339/'2.4 Previsión Traspasos CR-&gt; CL'!D66</f>
        <v>3.1629700125398695E-2</v>
      </c>
      <c r="E67" s="269">
        <v>0.5</v>
      </c>
      <c r="F67" s="269">
        <v>0.75</v>
      </c>
      <c r="G67" s="153">
        <v>0.8</v>
      </c>
      <c r="H67" s="153">
        <v>0.8</v>
      </c>
      <c r="I67" s="153">
        <v>0.8</v>
      </c>
      <c r="J67" s="153">
        <v>0.8</v>
      </c>
      <c r="K67" s="153">
        <v>0.8</v>
      </c>
      <c r="L67" s="153">
        <v>0.8</v>
      </c>
      <c r="M67" s="153">
        <v>0.8</v>
      </c>
      <c r="N67" s="153">
        <v>0.8</v>
      </c>
      <c r="O67" s="153">
        <v>0.8</v>
      </c>
      <c r="P67" s="153">
        <v>0.8</v>
      </c>
      <c r="Q67" s="153">
        <v>0.8</v>
      </c>
      <c r="R67" s="153">
        <v>0.8</v>
      </c>
      <c r="S67" s="153">
        <v>0.8</v>
      </c>
      <c r="T67" s="153">
        <v>0.8</v>
      </c>
      <c r="U67" s="153">
        <v>0.8</v>
      </c>
      <c r="V67" s="153">
        <v>0.8</v>
      </c>
      <c r="W67" s="153">
        <v>0.8</v>
      </c>
      <c r="X67" s="154">
        <v>0.8</v>
      </c>
    </row>
    <row r="68" spans="1:24" s="10" customFormat="1" ht="39" x14ac:dyDescent="0.25">
      <c r="A68"/>
      <c r="B68" s="71"/>
      <c r="C68" s="151" t="s">
        <v>146</v>
      </c>
      <c r="D68" s="155">
        <f>+D30</f>
        <v>40546.081316929769</v>
      </c>
      <c r="E68" s="156">
        <f t="shared" ref="E68:X68" si="29">+E67*E66</f>
        <v>655333.62922490085</v>
      </c>
      <c r="F68" s="156">
        <f t="shared" si="29"/>
        <v>959392.8750504147</v>
      </c>
      <c r="G68" s="156">
        <f t="shared" si="29"/>
        <v>1047356.9904113436</v>
      </c>
      <c r="H68" s="156">
        <f t="shared" si="29"/>
        <v>1071395.4787991697</v>
      </c>
      <c r="I68" s="156">
        <f t="shared" si="29"/>
        <v>1095764.3880369568</v>
      </c>
      <c r="J68" s="156">
        <f t="shared" si="29"/>
        <v>1120199.6436276883</v>
      </c>
      <c r="K68" s="156">
        <f t="shared" si="29"/>
        <v>1144859.1023815623</v>
      </c>
      <c r="L68" s="156">
        <f t="shared" si="29"/>
        <v>1169746.1132045605</v>
      </c>
      <c r="M68" s="156">
        <f t="shared" si="29"/>
        <v>1194701.9942145345</v>
      </c>
      <c r="N68" s="156">
        <f t="shared" si="29"/>
        <v>1219898.6209908216</v>
      </c>
      <c r="O68" s="156">
        <f t="shared" si="29"/>
        <v>1245338.0040007567</v>
      </c>
      <c r="P68" s="156">
        <f t="shared" si="29"/>
        <v>1271027.4847937142</v>
      </c>
      <c r="Q68" s="156">
        <f t="shared" si="29"/>
        <v>1296970.3402527412</v>
      </c>
      <c r="R68" s="156">
        <f t="shared" si="29"/>
        <v>1323183.6595087447</v>
      </c>
      <c r="S68" s="156">
        <f t="shared" si="29"/>
        <v>1349662.3384952995</v>
      </c>
      <c r="T68" s="156">
        <f t="shared" si="29"/>
        <v>1376411.2352260335</v>
      </c>
      <c r="U68" s="156">
        <f t="shared" si="29"/>
        <v>1403436.404787018</v>
      </c>
      <c r="V68" s="156">
        <f t="shared" si="29"/>
        <v>1430715.6206899956</v>
      </c>
      <c r="W68" s="156">
        <f t="shared" si="29"/>
        <v>1458281.5430109077</v>
      </c>
      <c r="X68" s="157">
        <f t="shared" si="29"/>
        <v>1486155.3756463947</v>
      </c>
    </row>
    <row r="69" spans="1:24" s="10" customFormat="1" ht="39.75" thickBot="1" x14ac:dyDescent="0.3">
      <c r="A69"/>
      <c r="B69" s="71"/>
      <c r="C69" s="158" t="s">
        <v>147</v>
      </c>
      <c r="D69" s="159">
        <f>+D30</f>
        <v>40546.081316929769</v>
      </c>
      <c r="E69" s="160">
        <f t="shared" ref="E69:X69" si="30">+E68-D68</f>
        <v>614787.54790797108</v>
      </c>
      <c r="F69" s="160">
        <f t="shared" si="30"/>
        <v>304059.24582551385</v>
      </c>
      <c r="G69" s="160">
        <f t="shared" si="30"/>
        <v>87964.115360928932</v>
      </c>
      <c r="H69" s="160">
        <f t="shared" si="30"/>
        <v>24038.488387826015</v>
      </c>
      <c r="I69" s="160">
        <f t="shared" si="30"/>
        <v>24368.909237787127</v>
      </c>
      <c r="J69" s="160">
        <f t="shared" si="30"/>
        <v>24435.255590731511</v>
      </c>
      <c r="K69" s="160">
        <f t="shared" si="30"/>
        <v>24659.45875387406</v>
      </c>
      <c r="L69" s="160">
        <f t="shared" si="30"/>
        <v>24887.010822998127</v>
      </c>
      <c r="M69" s="160">
        <f t="shared" si="30"/>
        <v>24955.881009974051</v>
      </c>
      <c r="N69" s="160">
        <f t="shared" si="30"/>
        <v>25196.626776287099</v>
      </c>
      <c r="O69" s="160">
        <f t="shared" si="30"/>
        <v>25439.383009935031</v>
      </c>
      <c r="P69" s="160">
        <f t="shared" si="30"/>
        <v>25689.480792957591</v>
      </c>
      <c r="Q69" s="160">
        <f t="shared" si="30"/>
        <v>25942.855459026992</v>
      </c>
      <c r="R69" s="160">
        <f t="shared" si="30"/>
        <v>26213.31925600348</v>
      </c>
      <c r="S69" s="160">
        <f t="shared" si="30"/>
        <v>26478.678986554733</v>
      </c>
      <c r="T69" s="160">
        <f t="shared" si="30"/>
        <v>26748.896730734035</v>
      </c>
      <c r="U69" s="160">
        <f t="shared" si="30"/>
        <v>27025.169560984476</v>
      </c>
      <c r="V69" s="160">
        <f t="shared" si="30"/>
        <v>27279.215902977623</v>
      </c>
      <c r="W69" s="160">
        <f t="shared" si="30"/>
        <v>27565.922320912126</v>
      </c>
      <c r="X69" s="161">
        <f t="shared" si="30"/>
        <v>27873.832635486964</v>
      </c>
    </row>
    <row r="70" spans="1:24" x14ac:dyDescent="0.25">
      <c r="B70" s="71"/>
      <c r="C70" s="71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</row>
    <row r="71" spans="1:24" x14ac:dyDescent="0.25">
      <c r="B71" s="71"/>
      <c r="C71" s="71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</row>
    <row r="72" spans="1:24" x14ac:dyDescent="0.25">
      <c r="B72" s="12" t="s">
        <v>205</v>
      </c>
      <c r="C72" s="71"/>
      <c r="D72" s="72"/>
      <c r="E72" s="72"/>
      <c r="F72" s="72"/>
      <c r="G72" s="72"/>
      <c r="H72" s="72"/>
      <c r="I72" s="162"/>
      <c r="J72" s="163"/>
      <c r="K72" s="16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</row>
    <row r="73" spans="1:24" ht="15.75" thickBot="1" x14ac:dyDescent="0.3">
      <c r="B73" s="71"/>
      <c r="C73" s="71"/>
      <c r="D73" s="72"/>
      <c r="E73" s="72"/>
      <c r="F73" s="72"/>
      <c r="G73" s="72"/>
      <c r="H73" s="72"/>
      <c r="I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</row>
    <row r="74" spans="1:24" ht="15.75" thickBot="1" x14ac:dyDescent="0.3">
      <c r="B74" s="164" t="s">
        <v>37</v>
      </c>
      <c r="C74" s="165" t="s">
        <v>38</v>
      </c>
      <c r="D74" s="193">
        <v>2024</v>
      </c>
      <c r="E74" s="166">
        <f t="shared" ref="E74" si="31">+D74+1</f>
        <v>2025</v>
      </c>
      <c r="F74" s="102">
        <f t="shared" ref="F74" si="32">+E74+1</f>
        <v>2026</v>
      </c>
      <c r="G74" s="102">
        <f t="shared" ref="G74" si="33">+F74+1</f>
        <v>2027</v>
      </c>
      <c r="H74" s="102">
        <f t="shared" ref="H74" si="34">+G74+1</f>
        <v>2028</v>
      </c>
      <c r="I74" s="102">
        <f t="shared" ref="I74" si="35">+H74+1</f>
        <v>2029</v>
      </c>
      <c r="J74" s="102">
        <f t="shared" ref="J74" si="36">+I74+1</f>
        <v>2030</v>
      </c>
      <c r="K74" s="102">
        <f t="shared" ref="K74" si="37">+J74+1</f>
        <v>2031</v>
      </c>
      <c r="L74" s="102">
        <f t="shared" ref="L74" si="38">+K74+1</f>
        <v>2032</v>
      </c>
      <c r="M74" s="102">
        <f t="shared" ref="M74" si="39">+L74+1</f>
        <v>2033</v>
      </c>
      <c r="N74" s="102">
        <f t="shared" ref="N74" si="40">+M74+1</f>
        <v>2034</v>
      </c>
      <c r="O74" s="102">
        <f t="shared" ref="O74" si="41">+N74+1</f>
        <v>2035</v>
      </c>
      <c r="P74" s="102">
        <f t="shared" ref="P74" si="42">+O74+1</f>
        <v>2036</v>
      </c>
      <c r="Q74" s="102">
        <f t="shared" ref="Q74" si="43">+P74+1</f>
        <v>2037</v>
      </c>
      <c r="R74" s="102">
        <f t="shared" ref="R74" si="44">+Q74+1</f>
        <v>2038</v>
      </c>
      <c r="S74" s="102">
        <f t="shared" ref="S74" si="45">+R74+1</f>
        <v>2039</v>
      </c>
      <c r="T74" s="102">
        <f t="shared" ref="T74" si="46">+S74+1</f>
        <v>2040</v>
      </c>
      <c r="U74" s="102">
        <f t="shared" ref="U74" si="47">+T74+1</f>
        <v>2041</v>
      </c>
      <c r="V74" s="102">
        <f t="shared" ref="V74" si="48">+U74+1</f>
        <v>2042</v>
      </c>
      <c r="W74" s="102">
        <f t="shared" ref="W74" si="49">+V74+1</f>
        <v>2043</v>
      </c>
      <c r="X74" s="189">
        <f t="shared" ref="X74" si="50">+W74+1</f>
        <v>2044</v>
      </c>
    </row>
    <row r="75" spans="1:24" x14ac:dyDescent="0.25">
      <c r="B75" s="184">
        <v>6</v>
      </c>
      <c r="C75" s="97" t="s">
        <v>46</v>
      </c>
      <c r="D75" s="194">
        <f>+'2.1 Previsión BAU'!D248</f>
        <v>51906.956524366549</v>
      </c>
      <c r="E75" s="19">
        <f>+'2.1 Previsión BAU'!E248</f>
        <v>52406.110476034388</v>
      </c>
      <c r="F75" s="19">
        <f>+'2.1 Previsión BAU'!F248-'2.1 Previsión BAU'!F295</f>
        <v>51953.843452453446</v>
      </c>
      <c r="G75" s="19">
        <f>+'2.1 Previsión BAU'!G248-'2.1 Previsión BAU'!G295</f>
        <v>52507.832887494362</v>
      </c>
      <c r="H75" s="19">
        <f>+'2.1 Previsión BAU'!H248-'2.1 Previsión BAU'!H295</f>
        <v>53058.054931962506</v>
      </c>
      <c r="I75" s="19">
        <f>+'2.1 Previsión BAU'!I248-'2.1 Previsión BAU'!I295</f>
        <v>53614.911452024826</v>
      </c>
      <c r="J75" s="19">
        <f>+'2.1 Previsión BAU'!J248-'2.1 Previsión BAU'!J295</f>
        <v>54181.733904661123</v>
      </c>
      <c r="K75" s="19">
        <f>+'2.1 Previsión BAU'!K248-'2.1 Previsión BAU'!K295</f>
        <v>54759.894169200299</v>
      </c>
      <c r="L75" s="19">
        <f>+'2.1 Previsión BAU'!L248-'2.1 Previsión BAU'!L295</f>
        <v>55350.000588896408</v>
      </c>
      <c r="M75" s="19">
        <f>+'2.1 Previsión BAU'!M248-'2.1 Previsión BAU'!M295</f>
        <v>55952.434534939312</v>
      </c>
      <c r="N75" s="19">
        <f>+'2.1 Previsión BAU'!N248-'2.1 Previsión BAU'!N295</f>
        <v>56567.497474823722</v>
      </c>
      <c r="O75" s="19">
        <f>+'2.1 Previsión BAU'!O248-'2.1 Previsión BAU'!O295</f>
        <v>57195.469345872836</v>
      </c>
      <c r="P75" s="19">
        <f>+'2.1 Previsión BAU'!P248-'2.1 Previsión BAU'!P295</f>
        <v>57836.626129251497</v>
      </c>
      <c r="Q75" s="19">
        <f>+'2.1 Previsión BAU'!Q248-'2.1 Previsión BAU'!Q295</f>
        <v>58491.246308394308</v>
      </c>
      <c r="R75" s="19">
        <f>+'2.1 Previsión BAU'!R248-'2.1 Previsión BAU'!R295</f>
        <v>59159.613438854707</v>
      </c>
      <c r="S75" s="19">
        <f>+'2.1 Previsión BAU'!S248-'2.1 Previsión BAU'!S295</f>
        <v>59842.015352364178</v>
      </c>
      <c r="T75" s="19">
        <f>+'2.1 Previsión BAU'!T248-'2.1 Previsión BAU'!T295</f>
        <v>60538.750916376797</v>
      </c>
      <c r="U75" s="19">
        <f>+'2.1 Previsión BAU'!U248-'2.1 Previsión BAU'!U295</f>
        <v>61250.105256035553</v>
      </c>
      <c r="V75" s="19">
        <f>+'2.1 Previsión BAU'!V248-'2.1 Previsión BAU'!V295</f>
        <v>61976.44747114215</v>
      </c>
      <c r="W75" s="19">
        <f>+'2.1 Previsión BAU'!W248-'2.1 Previsión BAU'!W295</f>
        <v>62717.849707905931</v>
      </c>
      <c r="X75" s="186">
        <f>+'2.1 Previsión BAU'!X248-'2.1 Previsión BAU'!X295</f>
        <v>63475.592541575366</v>
      </c>
    </row>
    <row r="76" spans="1:24" x14ac:dyDescent="0.25">
      <c r="B76" s="144">
        <v>8</v>
      </c>
      <c r="C76" s="145" t="s">
        <v>48</v>
      </c>
      <c r="D76" s="194">
        <f>+'2.1 Previsión BAU'!D249</f>
        <v>0</v>
      </c>
      <c r="E76" s="19">
        <f>+'2.1 Previsión BAU'!E249</f>
        <v>0</v>
      </c>
      <c r="F76" s="19">
        <f>+'2.1 Previsión BAU'!F249</f>
        <v>0</v>
      </c>
      <c r="G76" s="19">
        <f>+'2.1 Previsión BAU'!G249</f>
        <v>0</v>
      </c>
      <c r="H76" s="19">
        <f>+'2.1 Previsión BAU'!H249</f>
        <v>0</v>
      </c>
      <c r="I76" s="19">
        <f>+'2.1 Previsión BAU'!I249</f>
        <v>0</v>
      </c>
      <c r="J76" s="19">
        <f>+'2.1 Previsión BAU'!J249</f>
        <v>0</v>
      </c>
      <c r="K76" s="19">
        <f>+'2.1 Previsión BAU'!K249</f>
        <v>0</v>
      </c>
      <c r="L76" s="19">
        <f>+'2.1 Previsión BAU'!L249</f>
        <v>0</v>
      </c>
      <c r="M76" s="19">
        <f>+'2.1 Previsión BAU'!M249</f>
        <v>0</v>
      </c>
      <c r="N76" s="19">
        <f>+'2.1 Previsión BAU'!N249</f>
        <v>0</v>
      </c>
      <c r="O76" s="19">
        <f>+'2.1 Previsión BAU'!O249</f>
        <v>0</v>
      </c>
      <c r="P76" s="19">
        <f>+'2.1 Previsión BAU'!P249</f>
        <v>0</v>
      </c>
      <c r="Q76" s="19">
        <f>+'2.1 Previsión BAU'!Q249</f>
        <v>0</v>
      </c>
      <c r="R76" s="19">
        <f>+'2.1 Previsión BAU'!R249</f>
        <v>0</v>
      </c>
      <c r="S76" s="19">
        <f>+'2.1 Previsión BAU'!S249</f>
        <v>0</v>
      </c>
      <c r="T76" s="19">
        <f>+'2.1 Previsión BAU'!T249</f>
        <v>0</v>
      </c>
      <c r="U76" s="19">
        <f>+'2.1 Previsión BAU'!U249</f>
        <v>0</v>
      </c>
      <c r="V76" s="19">
        <f>+'2.1 Previsión BAU'!V249</f>
        <v>0</v>
      </c>
      <c r="W76" s="19">
        <f>+'2.1 Previsión BAU'!W249</f>
        <v>0</v>
      </c>
      <c r="X76" s="186">
        <f>+'2.1 Previsión BAU'!X249</f>
        <v>0</v>
      </c>
    </row>
    <row r="77" spans="1:24" x14ac:dyDescent="0.25">
      <c r="B77" s="144">
        <v>9</v>
      </c>
      <c r="C77" s="97" t="s">
        <v>49</v>
      </c>
      <c r="D77" s="194">
        <f>+'2.1 Previsión BAU'!D250</f>
        <v>0</v>
      </c>
      <c r="E77" s="19">
        <f>+'2.1 Previsión BAU'!E250</f>
        <v>0</v>
      </c>
      <c r="F77" s="19">
        <f>+'2.1 Previsión BAU'!F250</f>
        <v>0</v>
      </c>
      <c r="G77" s="19">
        <f>+'2.1 Previsión BAU'!G250</f>
        <v>0</v>
      </c>
      <c r="H77" s="19">
        <f>+'2.1 Previsión BAU'!H250</f>
        <v>0</v>
      </c>
      <c r="I77" s="19">
        <f>+'2.1 Previsión BAU'!I250</f>
        <v>0</v>
      </c>
      <c r="J77" s="19">
        <f>+'2.1 Previsión BAU'!J250</f>
        <v>0</v>
      </c>
      <c r="K77" s="19">
        <f>+'2.1 Previsión BAU'!K250</f>
        <v>0</v>
      </c>
      <c r="L77" s="19">
        <f>+'2.1 Previsión BAU'!L250</f>
        <v>0</v>
      </c>
      <c r="M77" s="19">
        <f>+'2.1 Previsión BAU'!M250</f>
        <v>0</v>
      </c>
      <c r="N77" s="19">
        <f>+'2.1 Previsión BAU'!N250</f>
        <v>0</v>
      </c>
      <c r="O77" s="19">
        <f>+'2.1 Previsión BAU'!O250</f>
        <v>0</v>
      </c>
      <c r="P77" s="19">
        <f>+'2.1 Previsión BAU'!P250</f>
        <v>0</v>
      </c>
      <c r="Q77" s="19">
        <f>+'2.1 Previsión BAU'!Q250</f>
        <v>0</v>
      </c>
      <c r="R77" s="19">
        <f>+'2.1 Previsión BAU'!R250</f>
        <v>0</v>
      </c>
      <c r="S77" s="19">
        <f>+'2.1 Previsión BAU'!S250</f>
        <v>0</v>
      </c>
      <c r="T77" s="19">
        <f>+'2.1 Previsión BAU'!T250</f>
        <v>0</v>
      </c>
      <c r="U77" s="19">
        <f>+'2.1 Previsión BAU'!U250</f>
        <v>0</v>
      </c>
      <c r="V77" s="19">
        <f>+'2.1 Previsión BAU'!V250</f>
        <v>0</v>
      </c>
      <c r="W77" s="19">
        <f>+'2.1 Previsión BAU'!W250</f>
        <v>0</v>
      </c>
      <c r="X77" s="186">
        <f>+'2.1 Previsión BAU'!X250</f>
        <v>0</v>
      </c>
    </row>
    <row r="78" spans="1:24" x14ac:dyDescent="0.25">
      <c r="B78" s="144">
        <v>10</v>
      </c>
      <c r="C78" s="97" t="s">
        <v>50</v>
      </c>
      <c r="D78" s="194">
        <f>+'2.1 Previsión BAU'!D251</f>
        <v>478549.74256817746</v>
      </c>
      <c r="E78" s="19">
        <f>+'2.1 Previsión BAU'!E251</f>
        <v>481704.66712986666</v>
      </c>
      <c r="F78" s="19">
        <f>+'2.1 Previsión BAU'!F251</f>
        <v>486924.77034058271</v>
      </c>
      <c r="G78" s="19">
        <f>+'2.1 Previsión BAU'!G251</f>
        <v>492395.3307321649</v>
      </c>
      <c r="H78" s="19">
        <f>+'2.1 Previsión BAU'!H251</f>
        <v>497975.9023187643</v>
      </c>
      <c r="I78" s="19">
        <f>+'2.1 Previsión BAU'!I251</f>
        <v>503674.85153968615</v>
      </c>
      <c r="J78" s="19">
        <f>+'2.1 Previsión BAU'!J251</f>
        <v>509493.17585450102</v>
      </c>
      <c r="K78" s="19">
        <f>+'2.1 Previsión BAU'!K251</f>
        <v>515433.76240848162</v>
      </c>
      <c r="L78" s="19">
        <f>+'2.1 Previsión BAU'!L251</f>
        <v>521499.08148132206</v>
      </c>
      <c r="M78" s="19">
        <f>+'2.1 Previsión BAU'!M251</f>
        <v>527691.77731586271</v>
      </c>
      <c r="N78" s="19">
        <f>+'2.1 Previsión BAU'!N251</f>
        <v>534014.51847720274</v>
      </c>
      <c r="O78" s="19">
        <f>+'2.1 Previsión BAU'!O251</f>
        <v>540470.03749744641</v>
      </c>
      <c r="P78" s="19">
        <f>+'2.1 Previsión BAU'!P251</f>
        <v>547061.12247590057</v>
      </c>
      <c r="Q78" s="19">
        <f>+'2.1 Previsión BAU'!Q251</f>
        <v>553790.61970062379</v>
      </c>
      <c r="R78" s="19">
        <f>+'2.1 Previsión BAU'!R251</f>
        <v>560661.43854630808</v>
      </c>
      <c r="S78" s="19">
        <f>+'2.1 Previsión BAU'!S251</f>
        <v>567676.53606300813</v>
      </c>
      <c r="T78" s="19">
        <f>+'2.1 Previsión BAU'!T251</f>
        <v>574838.98390781949</v>
      </c>
      <c r="U78" s="19">
        <f>+'2.1 Previsión BAU'!U251</f>
        <v>582151.71322435862</v>
      </c>
      <c r="V78" s="19">
        <f>+'2.1 Previsión BAU'!V251</f>
        <v>589618.51724156446</v>
      </c>
      <c r="W78" s="19">
        <f>+'2.1 Previsión BAU'!W251</f>
        <v>597240.14169322548</v>
      </c>
      <c r="X78" s="186">
        <f>+'2.1 Previsión BAU'!X251</f>
        <v>605029.7347277751</v>
      </c>
    </row>
    <row r="79" spans="1:24" x14ac:dyDescent="0.25">
      <c r="B79" s="144">
        <v>13</v>
      </c>
      <c r="C79" s="97" t="s">
        <v>52</v>
      </c>
      <c r="D79" s="194">
        <f>+'2.1 Previsión BAU'!D252</f>
        <v>0</v>
      </c>
      <c r="E79" s="19">
        <f>+'2.1 Previsión BAU'!E252</f>
        <v>0</v>
      </c>
      <c r="F79" s="19">
        <f>+'2.1 Previsión BAU'!F252</f>
        <v>0</v>
      </c>
      <c r="G79" s="19">
        <f>+'2.1 Previsión BAU'!G252</f>
        <v>0</v>
      </c>
      <c r="H79" s="19">
        <f>+'2.1 Previsión BAU'!H252</f>
        <v>0</v>
      </c>
      <c r="I79" s="19">
        <f>+'2.1 Previsión BAU'!I252</f>
        <v>0</v>
      </c>
      <c r="J79" s="19">
        <f>+'2.1 Previsión BAU'!J252</f>
        <v>0</v>
      </c>
      <c r="K79" s="19">
        <f>+'2.1 Previsión BAU'!K252</f>
        <v>0</v>
      </c>
      <c r="L79" s="19">
        <f>+'2.1 Previsión BAU'!L252</f>
        <v>0</v>
      </c>
      <c r="M79" s="19">
        <f>+'2.1 Previsión BAU'!M252</f>
        <v>0</v>
      </c>
      <c r="N79" s="19">
        <f>+'2.1 Previsión BAU'!N252</f>
        <v>0</v>
      </c>
      <c r="O79" s="19">
        <f>+'2.1 Previsión BAU'!O252</f>
        <v>0</v>
      </c>
      <c r="P79" s="19">
        <f>+'2.1 Previsión BAU'!P252</f>
        <v>0</v>
      </c>
      <c r="Q79" s="19">
        <f>+'2.1 Previsión BAU'!Q252</f>
        <v>0</v>
      </c>
      <c r="R79" s="19">
        <f>+'2.1 Previsión BAU'!R252</f>
        <v>0</v>
      </c>
      <c r="S79" s="19">
        <f>+'2.1 Previsión BAU'!S252</f>
        <v>0</v>
      </c>
      <c r="T79" s="19">
        <f>+'2.1 Previsión BAU'!T252</f>
        <v>0</v>
      </c>
      <c r="U79" s="19">
        <f>+'2.1 Previsión BAU'!U252</f>
        <v>0</v>
      </c>
      <c r="V79" s="19">
        <f>+'2.1 Previsión BAU'!V252</f>
        <v>0</v>
      </c>
      <c r="W79" s="19">
        <f>+'2.1 Previsión BAU'!W252</f>
        <v>0</v>
      </c>
      <c r="X79" s="186">
        <f>+'2.1 Previsión BAU'!X252</f>
        <v>0</v>
      </c>
    </row>
    <row r="80" spans="1:24" x14ac:dyDescent="0.25">
      <c r="B80" s="144">
        <v>14</v>
      </c>
      <c r="C80" s="97" t="s">
        <v>53</v>
      </c>
      <c r="D80" s="194">
        <f>+'2.1 Previsión BAU'!D253</f>
        <v>7841.6858177503127</v>
      </c>
      <c r="E80" s="19">
        <f>+'2.1 Previsión BAU'!E253</f>
        <v>7882.460378101332</v>
      </c>
      <c r="F80" s="19">
        <f>+'2.1 Previsión BAU'!F253</f>
        <v>7957.4148286748396</v>
      </c>
      <c r="G80" s="19">
        <f>+'2.1 Previsión BAU'!G253</f>
        <v>8043.7148323200454</v>
      </c>
      <c r="H80" s="19">
        <f>+'2.1 Previsión BAU'!H253</f>
        <v>8131.7503017651925</v>
      </c>
      <c r="I80" s="19">
        <f>+'2.1 Previsión BAU'!I253</f>
        <v>8221.6532196137377</v>
      </c>
      <c r="J80" s="19">
        <f>+'2.1 Previsión BAU'!J253</f>
        <v>8313.439321385029</v>
      </c>
      <c r="K80" s="19">
        <f>+'2.1 Previsión BAU'!K253</f>
        <v>8407.1541527430691</v>
      </c>
      <c r="L80" s="19">
        <f>+'2.1 Previsión BAU'!L253</f>
        <v>8502.8366832303454</v>
      </c>
      <c r="M80" s="19">
        <f>+'2.1 Previsión BAU'!M253</f>
        <v>8600.5286266987532</v>
      </c>
      <c r="N80" s="19">
        <f>+'2.1 Previsión BAU'!N253</f>
        <v>8700.2720806974721</v>
      </c>
      <c r="O80" s="19">
        <f>+'2.1 Previsión BAU'!O253</f>
        <v>8802.1101518761734</v>
      </c>
      <c r="P80" s="19">
        <f>+'2.1 Previsión BAU'!P253</f>
        <v>8906.086823476955</v>
      </c>
      <c r="Q80" s="19">
        <f>+'2.1 Previsión BAU'!Q253</f>
        <v>9012.2469966899807</v>
      </c>
      <c r="R80" s="19">
        <f>+'2.1 Previsión BAU'!R253</f>
        <v>9120.6365679181345</v>
      </c>
      <c r="S80" s="19">
        <f>+'2.1 Previsión BAU'!S253</f>
        <v>9231.3021856638279</v>
      </c>
      <c r="T80" s="19">
        <f>+'2.1 Previsión BAU'!T253</f>
        <v>9344.292306379919</v>
      </c>
      <c r="U80" s="19">
        <f>+'2.1 Previsión BAU'!U253</f>
        <v>9459.6531699315092</v>
      </c>
      <c r="V80" s="19">
        <f>+'2.1 Previsión BAU'!V253</f>
        <v>9577.4446156406793</v>
      </c>
      <c r="W80" s="19">
        <f>+'2.1 Previsión BAU'!W253</f>
        <v>9697.6784084672781</v>
      </c>
      <c r="X80" s="186">
        <f>+'2.1 Previsión BAU'!X253</f>
        <v>9820.5619621567803</v>
      </c>
    </row>
    <row r="81" spans="2:24" x14ac:dyDescent="0.25">
      <c r="B81" s="144">
        <v>18</v>
      </c>
      <c r="C81" s="97" t="s">
        <v>55</v>
      </c>
      <c r="D81" s="194">
        <f>+'2.1 Previsión BAU'!D254</f>
        <v>567057.11830116657</v>
      </c>
      <c r="E81" s="19">
        <f>+'2.1 Previsión BAU'!E254</f>
        <v>583996.33695181564</v>
      </c>
      <c r="F81" s="19">
        <f>+'2.1 Previsión BAU'!F254-'2.1 Previsión BAU'!F296</f>
        <v>540661.24331470602</v>
      </c>
      <c r="G81" s="19">
        <f>+'2.1 Previsión BAU'!G254-'2.1 Previsión BAU'!G296</f>
        <v>556380.11289923219</v>
      </c>
      <c r="H81" s="19">
        <f>+'2.1 Previsión BAU'!H254-'2.1 Previsión BAU'!H296</f>
        <v>571813.48899978655</v>
      </c>
      <c r="I81" s="19">
        <f>+'2.1 Previsión BAU'!I254-'2.1 Previsión BAU'!I296</f>
        <v>587469.75776492862</v>
      </c>
      <c r="J81" s="19">
        <f>+'2.1 Previsión BAU'!J254-'2.1 Previsión BAU'!J296</f>
        <v>603216.58237996651</v>
      </c>
      <c r="K81" s="19">
        <f>+'2.1 Previsión BAU'!K254-'2.1 Previsión BAU'!K296</f>
        <v>619057.61676140549</v>
      </c>
      <c r="L81" s="19">
        <f>+'2.1 Previsión BAU'!L254-'2.1 Previsión BAU'!L296</f>
        <v>635021.18439230637</v>
      </c>
      <c r="M81" s="19">
        <f>+'2.1 Previsión BAU'!M254-'2.1 Previsión BAU'!M296</f>
        <v>651089.2533642333</v>
      </c>
      <c r="N81" s="19">
        <f>+'2.1 Previsión BAU'!N254-'2.1 Previsión BAU'!N296</f>
        <v>667274.42453554564</v>
      </c>
      <c r="O81" s="19">
        <f>+'2.1 Previsión BAU'!O254-'2.1 Previsión BAU'!O296</f>
        <v>683575.38316601526</v>
      </c>
      <c r="P81" s="19">
        <f>+'2.1 Previsión BAU'!P254-'2.1 Previsión BAU'!P296</f>
        <v>699995.32878723147</v>
      </c>
      <c r="Q81" s="19">
        <f>+'2.1 Previsión BAU'!Q254-'2.1 Previsión BAU'!Q296</f>
        <v>716536.94170607661</v>
      </c>
      <c r="R81" s="19">
        <f>+'2.1 Previsión BAU'!R254-'2.1 Previsión BAU'!R296</f>
        <v>733202.48258356156</v>
      </c>
      <c r="S81" s="19">
        <f>+'2.1 Previsión BAU'!S254-'2.1 Previsión BAU'!S296</f>
        <v>749994.73495403014</v>
      </c>
      <c r="T81" s="19">
        <f>+'2.1 Previsión BAU'!T254-'2.1 Previsión BAU'!T296</f>
        <v>766916.31102800497</v>
      </c>
      <c r="U81" s="19">
        <f>+'2.1 Previsión BAU'!U254-'2.1 Previsión BAU'!U296</f>
        <v>783969.8097795581</v>
      </c>
      <c r="V81" s="19">
        <f>+'2.1 Previsión BAU'!V254-'2.1 Previsión BAU'!V296</f>
        <v>801158.55888464651</v>
      </c>
      <c r="W81" s="19">
        <f>+'2.1 Previsión BAU'!W254-'2.1 Previsión BAU'!W296</f>
        <v>818483.20655508572</v>
      </c>
      <c r="X81" s="186">
        <f>+'2.1 Previsión BAU'!X254-'2.1 Previsión BAU'!X296</f>
        <v>835955.3100755061</v>
      </c>
    </row>
    <row r="82" spans="2:24" x14ac:dyDescent="0.25">
      <c r="B82" s="144">
        <v>20</v>
      </c>
      <c r="C82" s="97" t="s">
        <v>56</v>
      </c>
      <c r="D82" s="194">
        <f>+'2.1 Previsión BAU'!D255</f>
        <v>0</v>
      </c>
      <c r="E82" s="19">
        <f>+'2.1 Previsión BAU'!E255</f>
        <v>0</v>
      </c>
      <c r="F82" s="19">
        <f>+'2.1 Previsión BAU'!F255</f>
        <v>0</v>
      </c>
      <c r="G82" s="19">
        <f>+'2.1 Previsión BAU'!G255</f>
        <v>0</v>
      </c>
      <c r="H82" s="19">
        <f>+'2.1 Previsión BAU'!H255</f>
        <v>0</v>
      </c>
      <c r="I82" s="19">
        <f>+'2.1 Previsión BAU'!I255</f>
        <v>0</v>
      </c>
      <c r="J82" s="19">
        <f>+'2.1 Previsión BAU'!J255</f>
        <v>0</v>
      </c>
      <c r="K82" s="19">
        <f>+'2.1 Previsión BAU'!K255</f>
        <v>0</v>
      </c>
      <c r="L82" s="19">
        <f>+'2.1 Previsión BAU'!L255</f>
        <v>0</v>
      </c>
      <c r="M82" s="19">
        <f>+'2.1 Previsión BAU'!M255</f>
        <v>0</v>
      </c>
      <c r="N82" s="19">
        <f>+'2.1 Previsión BAU'!N255</f>
        <v>0</v>
      </c>
      <c r="O82" s="19">
        <f>+'2.1 Previsión BAU'!O255</f>
        <v>0</v>
      </c>
      <c r="P82" s="19">
        <f>+'2.1 Previsión BAU'!P255</f>
        <v>0</v>
      </c>
      <c r="Q82" s="19">
        <f>+'2.1 Previsión BAU'!Q255</f>
        <v>0</v>
      </c>
      <c r="R82" s="19">
        <f>+'2.1 Previsión BAU'!R255</f>
        <v>0</v>
      </c>
      <c r="S82" s="19">
        <f>+'2.1 Previsión BAU'!S255</f>
        <v>0</v>
      </c>
      <c r="T82" s="19">
        <f>+'2.1 Previsión BAU'!T255</f>
        <v>0</v>
      </c>
      <c r="U82" s="19">
        <f>+'2.1 Previsión BAU'!U255</f>
        <v>0</v>
      </c>
      <c r="V82" s="19">
        <f>+'2.1 Previsión BAU'!V255</f>
        <v>0</v>
      </c>
      <c r="W82" s="19">
        <f>+'2.1 Previsión BAU'!W255</f>
        <v>0</v>
      </c>
      <c r="X82" s="186">
        <f>+'2.1 Previsión BAU'!X255</f>
        <v>0</v>
      </c>
    </row>
    <row r="83" spans="2:24" x14ac:dyDescent="0.25">
      <c r="B83" s="144">
        <v>21</v>
      </c>
      <c r="C83" s="97" t="s">
        <v>57</v>
      </c>
      <c r="D83" s="194">
        <f>+'2.1 Previsión BAU'!D256</f>
        <v>282.7053251229774</v>
      </c>
      <c r="E83" s="19">
        <f>+'2.1 Previsión BAU'!E256</f>
        <v>295.91970006117583</v>
      </c>
      <c r="F83" s="19">
        <f>+'2.1 Previsión BAU'!F256</f>
        <v>308.73014358312395</v>
      </c>
      <c r="G83" s="19">
        <f>+'2.1 Previsión BAU'!G256</f>
        <v>321.56156338917538</v>
      </c>
      <c r="H83" s="19">
        <f>+'2.1 Previsión BAU'!H256</f>
        <v>334.39638140483714</v>
      </c>
      <c r="I83" s="19">
        <f>+'2.1 Previsión BAU'!I256</f>
        <v>347.23157001585423</v>
      </c>
      <c r="J83" s="19">
        <f>+'2.1 Previsión BAU'!J256</f>
        <v>360.08381651494176</v>
      </c>
      <c r="K83" s="19">
        <f>+'2.1 Previsión BAU'!K256</f>
        <v>372.96246084196241</v>
      </c>
      <c r="L83" s="19">
        <f>+'2.1 Previsión BAU'!L256</f>
        <v>385.84686178095961</v>
      </c>
      <c r="M83" s="19">
        <f>+'2.1 Previsión BAU'!M256</f>
        <v>398.7312627199567</v>
      </c>
      <c r="N83" s="19">
        <f>+'2.1 Previsión BAU'!N256</f>
        <v>411.61566365895328</v>
      </c>
      <c r="O83" s="19">
        <f>+'2.1 Previsión BAU'!O256</f>
        <v>424.50006459794957</v>
      </c>
      <c r="P83" s="19">
        <f>+'2.1 Previsión BAU'!P256</f>
        <v>437.38446553694661</v>
      </c>
      <c r="Q83" s="19">
        <f>+'2.1 Previsión BAU'!Q256</f>
        <v>450.26886647594398</v>
      </c>
      <c r="R83" s="19">
        <f>+'2.1 Previsión BAU'!R256</f>
        <v>463.15326741494141</v>
      </c>
      <c r="S83" s="19">
        <f>+'2.1 Previsión BAU'!S256</f>
        <v>476.03766835393839</v>
      </c>
      <c r="T83" s="19">
        <f>+'2.1 Previsión BAU'!T256</f>
        <v>488.92206929293462</v>
      </c>
      <c r="U83" s="19">
        <f>+'2.1 Previsión BAU'!U256</f>
        <v>501.80647023193137</v>
      </c>
      <c r="V83" s="19">
        <f>+'2.1 Previsión BAU'!V256</f>
        <v>514.69087117092818</v>
      </c>
      <c r="W83" s="19">
        <f>+'2.1 Previsión BAU'!W256</f>
        <v>527.57527210992555</v>
      </c>
      <c r="X83" s="186">
        <f>+'2.1 Previsión BAU'!X256</f>
        <v>540.45967304892281</v>
      </c>
    </row>
    <row r="84" spans="2:24" x14ac:dyDescent="0.25">
      <c r="B84" s="144">
        <v>22</v>
      </c>
      <c r="C84" s="97" t="s">
        <v>58</v>
      </c>
      <c r="D84" s="194">
        <f>+'2.1 Previsión BAU'!D257</f>
        <v>34989.779145091088</v>
      </c>
      <c r="E84" s="19">
        <f>+'2.1 Previsión BAU'!E257</f>
        <v>36127.432225168996</v>
      </c>
      <c r="F84" s="19">
        <f>+'2.1 Previsión BAU'!F257-'2.1 Previsión BAU'!F297</f>
        <v>36124.008923253692</v>
      </c>
      <c r="G84" s="19">
        <f>+'2.1 Previsión BAU'!G257-'2.1 Previsión BAU'!G297</f>
        <v>37297.671352484998</v>
      </c>
      <c r="H84" s="19">
        <f>+'2.1 Previsión BAU'!H257-'2.1 Previsión BAU'!H297</f>
        <v>38478.888983970908</v>
      </c>
      <c r="I84" s="19">
        <f>+'2.1 Previsión BAU'!I257-'2.1 Previsión BAU'!I297</f>
        <v>39668.233696498697</v>
      </c>
      <c r="J84" s="19">
        <f>+'2.1 Previsión BAU'!J257-'2.1 Previsión BAU'!J297</f>
        <v>40865.773860001253</v>
      </c>
      <c r="K84" s="19">
        <f>+'2.1 Previsión BAU'!K257-'2.1 Previsión BAU'!K297</f>
        <v>42071.707705571243</v>
      </c>
      <c r="L84" s="19">
        <f>+'2.1 Previsión BAU'!L257-'2.1 Previsión BAU'!L297</f>
        <v>43286.204820365587</v>
      </c>
      <c r="M84" s="19">
        <f>+'2.1 Previsión BAU'!M257-'2.1 Previsión BAU'!M297</f>
        <v>44509.446741082633</v>
      </c>
      <c r="N84" s="19">
        <f>+'2.1 Previsión BAU'!N257-'2.1 Previsión BAU'!N297</f>
        <v>45741.616672571152</v>
      </c>
      <c r="O84" s="19">
        <f>+'2.1 Previsión BAU'!O257-'2.1 Previsión BAU'!O297</f>
        <v>46982.902211634748</v>
      </c>
      <c r="P84" s="19">
        <f>+'2.1 Previsión BAU'!P257-'2.1 Previsión BAU'!P297</f>
        <v>48233.494769818935</v>
      </c>
      <c r="Q84" s="19">
        <f>+'2.1 Previsión BAU'!Q257-'2.1 Previsión BAU'!Q297</f>
        <v>49493.589753571483</v>
      </c>
      <c r="R84" s="19">
        <f>+'2.1 Previsión BAU'!R257-'2.1 Previsión BAU'!R297</f>
        <v>50763.386900274061</v>
      </c>
      <c r="S84" s="19">
        <f>+'2.1 Previsión BAU'!S257-'2.1 Previsión BAU'!S297</f>
        <v>52043.089220954309</v>
      </c>
      <c r="T84" s="19">
        <f>+'2.1 Previsión BAU'!T257-'2.1 Previsión BAU'!T297</f>
        <v>53332.907592488104</v>
      </c>
      <c r="U84" s="19">
        <f>+'2.1 Previsión BAU'!U257-'2.1 Previsión BAU'!U297</f>
        <v>54633.043253947217</v>
      </c>
      <c r="V84" s="19">
        <f>+'2.1 Previsión BAU'!V257-'2.1 Previsión BAU'!V297</f>
        <v>55943.756594574763</v>
      </c>
      <c r="W84" s="19">
        <f>+'2.1 Previsión BAU'!W257-'2.1 Previsión BAU'!W297</f>
        <v>57265.098918987955</v>
      </c>
      <c r="X84" s="186">
        <f>+'2.1 Previsión BAU'!X257-'2.1 Previsión BAU'!X297</f>
        <v>58597.972437351564</v>
      </c>
    </row>
    <row r="85" spans="2:24" x14ac:dyDescent="0.25">
      <c r="B85" s="144">
        <v>23</v>
      </c>
      <c r="C85" s="97" t="s">
        <v>59</v>
      </c>
      <c r="D85" s="194">
        <f>+'2.1 Previsión BAU'!D258</f>
        <v>103566.93757020931</v>
      </c>
      <c r="E85" s="19">
        <f>+'2.1 Previsión BAU'!E258</f>
        <v>109050.40210281458</v>
      </c>
      <c r="F85" s="19">
        <f>+'2.1 Previsión BAU'!F258</f>
        <v>114573.56949793245</v>
      </c>
      <c r="G85" s="19">
        <f>+'2.1 Previsión BAU'!G258</f>
        <v>120110.61683005944</v>
      </c>
      <c r="H85" s="19">
        <f>+'2.1 Previsión BAU'!H258</f>
        <v>125659.37699215581</v>
      </c>
      <c r="I85" s="19">
        <f>+'2.1 Previsión BAU'!I258</f>
        <v>131224.85897896893</v>
      </c>
      <c r="J85" s="19">
        <f>+'2.1 Previsión BAU'!J258</f>
        <v>136808.64622066705</v>
      </c>
      <c r="K85" s="19">
        <f>+'2.1 Previsión BAU'!K258</f>
        <v>142411.75608867445</v>
      </c>
      <c r="L85" s="19">
        <f>+'2.1 Previsión BAU'!L258</f>
        <v>148034.8008389743</v>
      </c>
      <c r="M85" s="19">
        <f>+'2.1 Previsión BAU'!M258</f>
        <v>153678.28939760348</v>
      </c>
      <c r="N85" s="19">
        <f>+'2.1 Previsión BAU'!N258</f>
        <v>159342.68358709419</v>
      </c>
      <c r="O85" s="19">
        <f>+'2.1 Previsión BAU'!O258</f>
        <v>165028.43570358149</v>
      </c>
      <c r="P85" s="19">
        <f>+'2.1 Previsión BAU'!P258</f>
        <v>170735.99928511225</v>
      </c>
      <c r="Q85" s="19">
        <f>+'2.1 Previsión BAU'!Q258</f>
        <v>176465.83424193534</v>
      </c>
      <c r="R85" s="19">
        <f>+'2.1 Previsión BAU'!R258</f>
        <v>182218.40947380857</v>
      </c>
      <c r="S85" s="19">
        <f>+'2.1 Previsión BAU'!S258</f>
        <v>187994.20110075825</v>
      </c>
      <c r="T85" s="19">
        <f>+'2.1 Previsión BAU'!T258</f>
        <v>193793.70350924105</v>
      </c>
      <c r="U85" s="19">
        <f>+'2.1 Previsión BAU'!U258</f>
        <v>199617.38840750649</v>
      </c>
      <c r="V85" s="19">
        <f>+'2.1 Previsión BAU'!V258</f>
        <v>205465.86619719074</v>
      </c>
      <c r="W85" s="19">
        <f>+'2.1 Previsión BAU'!W258</f>
        <v>211339.25689208362</v>
      </c>
      <c r="X85" s="186">
        <f>+'2.1 Previsión BAU'!X258</f>
        <v>217239.67619719743</v>
      </c>
    </row>
    <row r="86" spans="2:24" x14ac:dyDescent="0.25">
      <c r="B86" s="144">
        <v>26</v>
      </c>
      <c r="C86" s="97" t="s">
        <v>60</v>
      </c>
      <c r="D86" s="194">
        <f>+'2.1 Previsión BAU'!D259</f>
        <v>1788.4702482761782</v>
      </c>
      <c r="E86" s="19">
        <f>+'2.1 Previsión BAU'!E259</f>
        <v>1822.040635053316</v>
      </c>
      <c r="F86" s="19">
        <f>+'2.1 Previsión BAU'!F259</f>
        <v>1855.6097052918801</v>
      </c>
      <c r="G86" s="19">
        <f>+'2.1 Previsión BAU'!G259</f>
        <v>1889.1998228855266</v>
      </c>
      <c r="H86" s="19">
        <f>+'2.1 Previsión BAU'!H259</f>
        <v>1905.4890146010555</v>
      </c>
      <c r="I86" s="19">
        <f>+'2.1 Previsión BAU'!I259</f>
        <v>1966.2723149617698</v>
      </c>
      <c r="J86" s="19">
        <f>+'2.1 Previsión BAU'!J259</f>
        <v>1991.4224431671864</v>
      </c>
      <c r="K86" s="19">
        <f>+'2.1 Previsión BAU'!K259</f>
        <v>2031.3899093509428</v>
      </c>
      <c r="L86" s="19">
        <f>+'2.1 Previsión BAU'!L259</f>
        <v>2057.0662214334311</v>
      </c>
      <c r="M86" s="19">
        <f>+'2.1 Previsión BAU'!M259</f>
        <v>2090.6142443169124</v>
      </c>
      <c r="N86" s="19">
        <f>+'2.1 Previsión BAU'!N259</f>
        <v>2124.1833145554774</v>
      </c>
      <c r="O86" s="19">
        <f>+'2.1 Previsión BAU'!O259</f>
        <v>2157.7734321491243</v>
      </c>
      <c r="P86" s="19">
        <f>+'2.1 Previsión BAU'!P259</f>
        <v>2193.4051431858097</v>
      </c>
      <c r="Q86" s="19">
        <f>+'2.1 Previsión BAU'!Q259</f>
        <v>2228.4896229903406</v>
      </c>
      <c r="R86" s="19">
        <f>+'2.1 Previsión BAU'!R259</f>
        <v>2278.0251881026184</v>
      </c>
      <c r="S86" s="19">
        <f>+'2.1 Previsión BAU'!S259</f>
        <v>2328.6833546927028</v>
      </c>
      <c r="T86" s="19">
        <f>+'2.1 Previsión BAU'!T259</f>
        <v>2379.5961715654594</v>
      </c>
      <c r="U86" s="19">
        <f>+'2.1 Previsión BAU'!U259</f>
        <v>2431.6037836736864</v>
      </c>
      <c r="V86" s="19">
        <f>+'2.1 Previsión BAU'!V259</f>
        <v>2448.2495100996489</v>
      </c>
      <c r="W86" s="19">
        <f>+'2.1 Previsión BAU'!W259</f>
        <v>2468.6611582418486</v>
      </c>
      <c r="X86" s="186">
        <f>+'2.1 Previsión BAU'!X259</f>
        <v>2489.2489284383628</v>
      </c>
    </row>
    <row r="87" spans="2:24" x14ac:dyDescent="0.25">
      <c r="B87" s="144">
        <v>28</v>
      </c>
      <c r="C87" s="97" t="s">
        <v>61</v>
      </c>
      <c r="D87" s="194">
        <f>+'2.1 Previsión BAU'!D260</f>
        <v>0</v>
      </c>
      <c r="E87" s="19">
        <f>+'2.1 Previsión BAU'!E260</f>
        <v>0</v>
      </c>
      <c r="F87" s="19">
        <f>+'2.1 Previsión BAU'!F260</f>
        <v>0</v>
      </c>
      <c r="G87" s="19">
        <f>+'2.1 Previsión BAU'!G260</f>
        <v>0</v>
      </c>
      <c r="H87" s="19">
        <f>+'2.1 Previsión BAU'!H260</f>
        <v>0</v>
      </c>
      <c r="I87" s="19">
        <f>+'2.1 Previsión BAU'!I260</f>
        <v>0</v>
      </c>
      <c r="J87" s="19">
        <f>+'2.1 Previsión BAU'!J260</f>
        <v>0</v>
      </c>
      <c r="K87" s="19">
        <f>+'2.1 Previsión BAU'!K260</f>
        <v>0</v>
      </c>
      <c r="L87" s="19">
        <f>+'2.1 Previsión BAU'!L260</f>
        <v>0</v>
      </c>
      <c r="M87" s="19">
        <f>+'2.1 Previsión BAU'!M260</f>
        <v>0</v>
      </c>
      <c r="N87" s="19">
        <f>+'2.1 Previsión BAU'!N260</f>
        <v>0</v>
      </c>
      <c r="O87" s="19">
        <f>+'2.1 Previsión BAU'!O260</f>
        <v>0</v>
      </c>
      <c r="P87" s="19">
        <f>+'2.1 Previsión BAU'!P260</f>
        <v>0</v>
      </c>
      <c r="Q87" s="19">
        <f>+'2.1 Previsión BAU'!Q260</f>
        <v>0</v>
      </c>
      <c r="R87" s="19">
        <f>+'2.1 Previsión BAU'!R260</f>
        <v>0</v>
      </c>
      <c r="S87" s="19">
        <f>+'2.1 Previsión BAU'!S260</f>
        <v>0</v>
      </c>
      <c r="T87" s="19">
        <f>+'2.1 Previsión BAU'!T260</f>
        <v>0</v>
      </c>
      <c r="U87" s="19">
        <f>+'2.1 Previsión BAU'!U260</f>
        <v>0</v>
      </c>
      <c r="V87" s="19">
        <f>+'2.1 Previsión BAU'!V260</f>
        <v>0</v>
      </c>
      <c r="W87" s="19">
        <f>+'2.1 Previsión BAU'!W260</f>
        <v>0</v>
      </c>
      <c r="X87" s="186">
        <f>+'2.1 Previsión BAU'!X260</f>
        <v>0</v>
      </c>
    </row>
    <row r="88" spans="2:24" x14ac:dyDescent="0.25">
      <c r="B88" s="144">
        <v>29</v>
      </c>
      <c r="C88" s="97" t="s">
        <v>62</v>
      </c>
      <c r="D88" s="194">
        <f>+'2.1 Previsión BAU'!D261</f>
        <v>7474.0846217126464</v>
      </c>
      <c r="E88" s="19">
        <f>+'2.1 Previsión BAU'!E261</f>
        <v>7550.265865296652</v>
      </c>
      <c r="F88" s="19">
        <f>+'2.1 Previsión BAU'!F261</f>
        <v>7724.1479620677601</v>
      </c>
      <c r="G88" s="19">
        <f>+'2.1 Previsión BAU'!G261</f>
        <v>7874.0552662281962</v>
      </c>
      <c r="H88" s="19">
        <f>+'2.1 Previsión BAU'!H261</f>
        <v>8033.4339534796973</v>
      </c>
      <c r="I88" s="19">
        <f>+'2.1 Previsión BAU'!I261</f>
        <v>8189.0709155700606</v>
      </c>
      <c r="J88" s="19">
        <f>+'2.1 Previsión BAU'!J261</f>
        <v>8346.1860680207628</v>
      </c>
      <c r="K88" s="19">
        <f>+'2.1 Previsión BAU'!K261</f>
        <v>8502.7172527434086</v>
      </c>
      <c r="L88" s="19">
        <f>+'2.1 Previsión BAU'!L261</f>
        <v>8659.4791373248554</v>
      </c>
      <c r="M88" s="19">
        <f>+'2.1 Previsión BAU'!M261</f>
        <v>8816.1498825807976</v>
      </c>
      <c r="N88" s="19">
        <f>+'2.1 Previsión BAU'!N261</f>
        <v>8972.8566329591467</v>
      </c>
      <c r="O88" s="19">
        <f>+'2.1 Previsión BAU'!O261</f>
        <v>9129.5491593037641</v>
      </c>
      <c r="P88" s="19">
        <f>+'2.1 Previsión BAU'!P261</f>
        <v>9286.2473049359105</v>
      </c>
      <c r="Q88" s="19">
        <f>+'2.1 Previsión BAU'!Q261</f>
        <v>9442.9432306357394</v>
      </c>
      <c r="R88" s="19">
        <f>+'2.1 Previsión BAU'!R261</f>
        <v>9599.6400333327674</v>
      </c>
      <c r="S88" s="19">
        <f>+'2.1 Previsión BAU'!S261</f>
        <v>9756.3364895669547</v>
      </c>
      <c r="T88" s="19">
        <f>+'2.1 Previsión BAU'!T261</f>
        <v>9913.0330826732879</v>
      </c>
      <c r="U88" s="19">
        <f>+'2.1 Previsión BAU'!U261</f>
        <v>10069.729621707491</v>
      </c>
      <c r="V88" s="19">
        <f>+'2.1 Previsión BAU'!V261</f>
        <v>10226.426182103216</v>
      </c>
      <c r="W88" s="19">
        <f>+'2.1 Previsión BAU'!W261</f>
        <v>10383.122734059945</v>
      </c>
      <c r="X88" s="186">
        <f>+'2.1 Previsión BAU'!X261</f>
        <v>10539.819289350531</v>
      </c>
    </row>
    <row r="89" spans="2:24" x14ac:dyDescent="0.25">
      <c r="B89" s="144">
        <v>31</v>
      </c>
      <c r="C89" s="97" t="s">
        <v>63</v>
      </c>
      <c r="D89" s="194">
        <f>+'2.1 Previsión BAU'!D262</f>
        <v>6744.8719242339303</v>
      </c>
      <c r="E89" s="19">
        <f>+'2.1 Previsión BAU'!E262</f>
        <v>6933.4387794033919</v>
      </c>
      <c r="F89" s="19">
        <f>+'2.1 Previsión BAU'!F262</f>
        <v>7096.9054614931147</v>
      </c>
      <c r="G89" s="19">
        <f>+'2.1 Previsión BAU'!G262</f>
        <v>7251.6628729319018</v>
      </c>
      <c r="H89" s="19">
        <f>+'2.1 Previsión BAU'!H262</f>
        <v>7404.8264497390765</v>
      </c>
      <c r="I89" s="19">
        <f>+'2.1 Previsión BAU'!I262</f>
        <v>7559.6616557329244</v>
      </c>
      <c r="J89" s="19">
        <f>+'2.1 Previsión BAU'!J262</f>
        <v>7717.2125487036947</v>
      </c>
      <c r="K89" s="19">
        <f>+'2.1 Previsión BAU'!K262</f>
        <v>7877.8975305099584</v>
      </c>
      <c r="L89" s="19">
        <f>+'2.1 Previsión BAU'!L262</f>
        <v>8041.8972749227933</v>
      </c>
      <c r="M89" s="19">
        <f>+'2.1 Previsión BAU'!M262</f>
        <v>8209.3213785386251</v>
      </c>
      <c r="N89" s="19">
        <f>+'2.1 Previsión BAU'!N262</f>
        <v>8380.2547371700202</v>
      </c>
      <c r="O89" s="19">
        <f>+'2.1 Previsión BAU'!O262</f>
        <v>8554.7754902429151</v>
      </c>
      <c r="P89" s="19">
        <f>+'2.1 Previsión BAU'!P262</f>
        <v>8732.960439829767</v>
      </c>
      <c r="Q89" s="19">
        <f>+'2.1 Previsión BAU'!Q262</f>
        <v>8914.8870108822321</v>
      </c>
      <c r="R89" s="19">
        <f>+'2.1 Previsión BAU'!R262</f>
        <v>9100.6340158750736</v>
      </c>
      <c r="S89" s="19">
        <f>+'2.1 Previsión BAU'!S262</f>
        <v>9290.2814497615436</v>
      </c>
      <c r="T89" s="19">
        <f>+'2.1 Previsión BAU'!T262</f>
        <v>9483.9123701341905</v>
      </c>
      <c r="U89" s="19">
        <f>+'2.1 Previsión BAU'!U262</f>
        <v>9681.606024249706</v>
      </c>
      <c r="V89" s="19">
        <f>+'2.1 Previsión BAU'!V262</f>
        <v>9883.4649601889487</v>
      </c>
      <c r="W89" s="19">
        <f>+'2.1 Previsión BAU'!W262</f>
        <v>10089.509341911196</v>
      </c>
      <c r="X89" s="186">
        <f>+'2.1 Previsión BAU'!X262</f>
        <v>10300.09460749233</v>
      </c>
    </row>
    <row r="90" spans="2:24" x14ac:dyDescent="0.25">
      <c r="B90" s="144">
        <v>32</v>
      </c>
      <c r="C90" s="97" t="s">
        <v>64</v>
      </c>
      <c r="D90" s="194">
        <f>+'2.1 Previsión BAU'!D263</f>
        <v>8793.2919255408578</v>
      </c>
      <c r="E90" s="19">
        <f>+'2.1 Previsión BAU'!E263</f>
        <v>9088.3348241042295</v>
      </c>
      <c r="F90" s="19">
        <f>+'2.1 Previsión BAU'!F263</f>
        <v>9323.3751277386273</v>
      </c>
      <c r="G90" s="19">
        <f>+'2.1 Previsión BAU'!G263</f>
        <v>9566.5072840670091</v>
      </c>
      <c r="H90" s="19">
        <f>+'2.1 Previsión BAU'!H263</f>
        <v>9814.5287511714778</v>
      </c>
      <c r="I90" s="19">
        <f>+'2.1 Previsión BAU'!I263</f>
        <v>10067.811362399689</v>
      </c>
      <c r="J90" s="19">
        <f>+'2.1 Previsión BAU'!J263</f>
        <v>10326.399449276429</v>
      </c>
      <c r="K90" s="19">
        <f>+'2.1 Previsión BAU'!K263</f>
        <v>10590.421327155458</v>
      </c>
      <c r="L90" s="19">
        <f>+'2.1 Previsión BAU'!L263</f>
        <v>10859.986784547693</v>
      </c>
      <c r="M90" s="19">
        <f>+'2.1 Previsión BAU'!M263</f>
        <v>11135.213341480187</v>
      </c>
      <c r="N90" s="19">
        <f>+'2.1 Previsión BAU'!N263</f>
        <v>11416.219598966472</v>
      </c>
      <c r="O90" s="19">
        <f>+'2.1 Previsión BAU'!O263</f>
        <v>11703.127000949113</v>
      </c>
      <c r="P90" s="19">
        <f>+'2.1 Previsión BAU'!P263</f>
        <v>11996.059460985965</v>
      </c>
      <c r="Q90" s="19">
        <f>+'2.1 Previsión BAU'!Q263</f>
        <v>12295.143478760921</v>
      </c>
      <c r="R90" s="19">
        <f>+'2.1 Previsión BAU'!R263</f>
        <v>12600.508357760975</v>
      </c>
      <c r="S90" s="19">
        <f>+'2.1 Previsión BAU'!S263</f>
        <v>12912.285520355796</v>
      </c>
      <c r="T90" s="19">
        <f>+'2.1 Previsión BAU'!T263</f>
        <v>13230.611482436092</v>
      </c>
      <c r="U90" s="19">
        <f>+'2.1 Previsión BAU'!U263</f>
        <v>13555.616515121597</v>
      </c>
      <c r="V90" s="19">
        <f>+'2.1 Previsión BAU'!V263</f>
        <v>13887.469203149187</v>
      </c>
      <c r="W90" s="19">
        <f>+'2.1 Previsión BAU'!W263</f>
        <v>14226.202691825243</v>
      </c>
      <c r="X90" s="186">
        <f>+'2.1 Previsión BAU'!X263</f>
        <v>14572.401325866354</v>
      </c>
    </row>
    <row r="91" spans="2:24" x14ac:dyDescent="0.25">
      <c r="B91" s="144">
        <v>33</v>
      </c>
      <c r="C91" s="97" t="s">
        <v>65</v>
      </c>
      <c r="D91" s="194">
        <f>+'2.1 Previsión BAU'!D264</f>
        <v>9074.6261969302795</v>
      </c>
      <c r="E91" s="19">
        <f>+'2.1 Previsión BAU'!E264</f>
        <v>9744.0736171267417</v>
      </c>
      <c r="F91" s="19">
        <f>+'2.1 Previsión BAU'!F264</f>
        <v>10384.256441091266</v>
      </c>
      <c r="G91" s="19">
        <f>+'2.1 Previsión BAU'!G264</f>
        <v>11019.677435233594</v>
      </c>
      <c r="H91" s="19">
        <f>+'2.1 Previsión BAU'!H264</f>
        <v>11860.793515636651</v>
      </c>
      <c r="I91" s="19">
        <f>+'2.1 Previsión BAU'!I264</f>
        <v>12693.278034004725</v>
      </c>
      <c r="J91" s="19">
        <f>+'2.1 Previsión BAU'!J264</f>
        <v>13387.200096420962</v>
      </c>
      <c r="K91" s="19">
        <f>+'2.1 Previsión BAU'!K264</f>
        <v>14081.798839375801</v>
      </c>
      <c r="L91" s="19">
        <f>+'2.1 Previsión BAU'!L264</f>
        <v>14777.093084138669</v>
      </c>
      <c r="M91" s="19">
        <f>+'2.1 Previsión BAU'!M264</f>
        <v>15266.974848020394</v>
      </c>
      <c r="N91" s="19">
        <f>+'2.1 Previsión BAU'!N264</f>
        <v>15757.582855451197</v>
      </c>
      <c r="O91" s="19">
        <f>+'2.1 Previsión BAU'!O264</f>
        <v>16248.932396672779</v>
      </c>
      <c r="P91" s="19">
        <f>+'2.1 Previsión BAU'!P264</f>
        <v>16741.039048047263</v>
      </c>
      <c r="Q91" s="19">
        <f>+'2.1 Previsión BAU'!Q264</f>
        <v>17233.918706540546</v>
      </c>
      <c r="R91" s="19">
        <f>+'2.1 Previsión BAU'!R264</f>
        <v>17727.587620656825</v>
      </c>
      <c r="S91" s="19">
        <f>+'2.1 Previsión BAU'!S264</f>
        <v>18222.062305017662</v>
      </c>
      <c r="T91" s="19">
        <f>+'2.1 Previsión BAU'!T264</f>
        <v>18717.359914272914</v>
      </c>
      <c r="U91" s="19">
        <f>+'2.1 Previsión BAU'!U264</f>
        <v>19213.49681834731</v>
      </c>
      <c r="V91" s="19">
        <f>+'2.1 Previsión BAU'!V264</f>
        <v>19710.494201669837</v>
      </c>
      <c r="W91" s="19">
        <f>+'2.1 Previsión BAU'!W264</f>
        <v>20208.356229293706</v>
      </c>
      <c r="X91" s="186">
        <f>+'2.1 Previsión BAU'!X264</f>
        <v>20707.15633022162</v>
      </c>
    </row>
    <row r="92" spans="2:24" x14ac:dyDescent="0.25">
      <c r="B92" s="144">
        <v>34</v>
      </c>
      <c r="C92" s="97" t="s">
        <v>66</v>
      </c>
      <c r="D92" s="194">
        <f>+'2.1 Previsión BAU'!D265</f>
        <v>932.29838446884776</v>
      </c>
      <c r="E92" s="19">
        <f>+'2.1 Previsión BAU'!E265</f>
        <v>979.30735110831029</v>
      </c>
      <c r="F92" s="19">
        <f>+'2.1 Previsión BAU'!F265</f>
        <v>1032.0871246348477</v>
      </c>
      <c r="G92" s="19">
        <f>+'2.1 Previsión BAU'!G265</f>
        <v>1085.8696258074253</v>
      </c>
      <c r="H92" s="19">
        <f>+'2.1 Previsión BAU'!H265</f>
        <v>1140.4175367131247</v>
      </c>
      <c r="I92" s="19">
        <f>+'2.1 Previsión BAU'!I265</f>
        <v>1195.7272344028049</v>
      </c>
      <c r="J92" s="19">
        <f>+'2.1 Previsión BAU'!J265</f>
        <v>1251.791030573321</v>
      </c>
      <c r="K92" s="19">
        <f>+'2.1 Previsión BAU'!K265</f>
        <v>1308.6067117952814</v>
      </c>
      <c r="L92" s="19">
        <f>+'2.1 Previsión BAU'!L265</f>
        <v>1366.1721146892585</v>
      </c>
      <c r="M92" s="19">
        <f>+'2.1 Previsión BAU'!M265</f>
        <v>1424.48611529457</v>
      </c>
      <c r="N92" s="19">
        <f>+'2.1 Previsión BAU'!N265</f>
        <v>1483.5482734610059</v>
      </c>
      <c r="O92" s="19">
        <f>+'2.1 Previsión BAU'!O265</f>
        <v>1543.3588662914894</v>
      </c>
      <c r="P92" s="19">
        <f>+'2.1 Previsión BAU'!P265</f>
        <v>1603.9188326298934</v>
      </c>
      <c r="Q92" s="19">
        <f>+'2.1 Previsión BAU'!Q265</f>
        <v>1665.2297442305944</v>
      </c>
      <c r="R92" s="19">
        <f>+'2.1 Previsión BAU'!R265</f>
        <v>1727.2937857677136</v>
      </c>
      <c r="S92" s="19">
        <f>+'2.1 Previsión BAU'!S265</f>
        <v>1790.1136958415764</v>
      </c>
      <c r="T92" s="19">
        <f>+'2.1 Previsión BAU'!T265</f>
        <v>1853.6928841965832</v>
      </c>
      <c r="U92" s="19">
        <f>+'2.1 Previsión BAU'!U265</f>
        <v>1918.0348693481885</v>
      </c>
      <c r="V92" s="19">
        <f>+'2.1 Previsión BAU'!V265</f>
        <v>1983.1454016750372</v>
      </c>
      <c r="W92" s="19">
        <f>+'2.1 Previsión BAU'!W265</f>
        <v>2049.0240371877744</v>
      </c>
      <c r="X92" s="186">
        <f>+'2.1 Previsión BAU'!X265</f>
        <v>2115.6975823088828</v>
      </c>
    </row>
    <row r="93" spans="2:24" x14ac:dyDescent="0.25">
      <c r="B93" s="144">
        <v>35</v>
      </c>
      <c r="C93" s="145" t="s">
        <v>67</v>
      </c>
      <c r="D93" s="194">
        <f>+'2.1 Previsión BAU'!D266</f>
        <v>0</v>
      </c>
      <c r="E93" s="19">
        <f>+'2.1 Previsión BAU'!E266</f>
        <v>0</v>
      </c>
      <c r="F93" s="19">
        <f>+'2.1 Previsión BAU'!F266</f>
        <v>0</v>
      </c>
      <c r="G93" s="19">
        <f>+'2.1 Previsión BAU'!G266</f>
        <v>0</v>
      </c>
      <c r="H93" s="19">
        <f>+'2.1 Previsión BAU'!H266</f>
        <v>0</v>
      </c>
      <c r="I93" s="19">
        <f>+'2.1 Previsión BAU'!I266</f>
        <v>0</v>
      </c>
      <c r="J93" s="19">
        <f>+'2.1 Previsión BAU'!J266</f>
        <v>0</v>
      </c>
      <c r="K93" s="19">
        <f>+'2.1 Previsión BAU'!K266</f>
        <v>0</v>
      </c>
      <c r="L93" s="19">
        <f>+'2.1 Previsión BAU'!L266</f>
        <v>0</v>
      </c>
      <c r="M93" s="19">
        <f>+'2.1 Previsión BAU'!M266</f>
        <v>0</v>
      </c>
      <c r="N93" s="19">
        <f>+'2.1 Previsión BAU'!N266</f>
        <v>0</v>
      </c>
      <c r="O93" s="19">
        <f>+'2.1 Previsión BAU'!O266</f>
        <v>0</v>
      </c>
      <c r="P93" s="19">
        <f>+'2.1 Previsión BAU'!P266</f>
        <v>0</v>
      </c>
      <c r="Q93" s="19">
        <f>+'2.1 Previsión BAU'!Q266</f>
        <v>0</v>
      </c>
      <c r="R93" s="19">
        <f>+'2.1 Previsión BAU'!R266</f>
        <v>0</v>
      </c>
      <c r="S93" s="19">
        <f>+'2.1 Previsión BAU'!S266</f>
        <v>0</v>
      </c>
      <c r="T93" s="19">
        <f>+'2.1 Previsión BAU'!T266</f>
        <v>0</v>
      </c>
      <c r="U93" s="19">
        <f>+'2.1 Previsión BAU'!U266</f>
        <v>0</v>
      </c>
      <c r="V93" s="19">
        <f>+'2.1 Previsión BAU'!V266</f>
        <v>0</v>
      </c>
      <c r="W93" s="19">
        <f>+'2.1 Previsión BAU'!W266</f>
        <v>0</v>
      </c>
      <c r="X93" s="186">
        <f>+'2.1 Previsión BAU'!X266</f>
        <v>0</v>
      </c>
    </row>
    <row r="94" spans="2:24" x14ac:dyDescent="0.25">
      <c r="B94" s="144">
        <v>36</v>
      </c>
      <c r="C94" s="97" t="s">
        <v>68</v>
      </c>
      <c r="D94" s="194">
        <f>+'2.1 Previsión BAU'!D267</f>
        <v>2831.8622104569431</v>
      </c>
      <c r="E94" s="19">
        <f>+'2.1 Previsión BAU'!E267</f>
        <v>3018.0680746626845</v>
      </c>
      <c r="F94" s="19">
        <f>+'2.1 Previsión BAU'!F267</f>
        <v>3198.4474768082655</v>
      </c>
      <c r="G94" s="19">
        <f>+'2.1 Previsión BAU'!G267</f>
        <v>3376.6741961329244</v>
      </c>
      <c r="H94" s="19">
        <f>+'2.1 Previsión BAU'!H267</f>
        <v>3553.6002077319413</v>
      </c>
      <c r="I94" s="19">
        <f>+'2.1 Previsión BAU'!I267</f>
        <v>3729.1265924467498</v>
      </c>
      <c r="J94" s="19">
        <f>+'2.1 Previsión BAU'!J267</f>
        <v>3903.2415567220951</v>
      </c>
      <c r="K94" s="19">
        <f>+'2.1 Previsión BAU'!K267</f>
        <v>4075.9109647094697</v>
      </c>
      <c r="L94" s="19">
        <f>+'2.1 Previsión BAU'!L267</f>
        <v>4247.1056092729632</v>
      </c>
      <c r="M94" s="19">
        <f>+'2.1 Previsión BAU'!M267</f>
        <v>4416.7942264545154</v>
      </c>
      <c r="N94" s="19">
        <f>+'2.1 Previsión BAU'!N267</f>
        <v>4584.9452647202443</v>
      </c>
      <c r="O94" s="19">
        <f>+'2.1 Previsión BAU'!O267</f>
        <v>4751.5264162293206</v>
      </c>
      <c r="P94" s="19">
        <f>+'2.1 Previsión BAU'!P267</f>
        <v>4916.5047161469347</v>
      </c>
      <c r="Q94" s="19">
        <f>+'2.1 Previsión BAU'!Q267</f>
        <v>5079.8465116488806</v>
      </c>
      <c r="R94" s="19">
        <f>+'2.1 Previsión BAU'!R267</f>
        <v>5241.5174040126649</v>
      </c>
      <c r="S94" s="19">
        <f>+'2.1 Previsión BAU'!S267</f>
        <v>5401.4824308275729</v>
      </c>
      <c r="T94" s="19">
        <f>+'2.1 Previsión BAU'!T267</f>
        <v>5559.7052746488907</v>
      </c>
      <c r="U94" s="19">
        <f>+'2.1 Previsión BAU'!U267</f>
        <v>5716.151279333948</v>
      </c>
      <c r="V94" s="19">
        <f>+'2.1 Previsión BAU'!V267</f>
        <v>5870.7755961341654</v>
      </c>
      <c r="W94" s="19">
        <f>+'2.1 Previsión BAU'!W267</f>
        <v>6023.5694073739933</v>
      </c>
      <c r="X94" s="186">
        <f>+'2.1 Previsión BAU'!X267</f>
        <v>6174.3772593050389</v>
      </c>
    </row>
    <row r="95" spans="2:24" x14ac:dyDescent="0.25">
      <c r="B95" s="144">
        <v>39</v>
      </c>
      <c r="C95" s="97" t="s">
        <v>69</v>
      </c>
      <c r="D95" s="194">
        <f>+'2.1 Previsión BAU'!D268</f>
        <v>64.580487987984327</v>
      </c>
      <c r="E95" s="19">
        <f>+'2.1 Previsión BAU'!E268</f>
        <v>68.400339183380069</v>
      </c>
      <c r="F95" s="19">
        <f>+'2.1 Previsión BAU'!F268</f>
        <v>72.090266907602199</v>
      </c>
      <c r="G95" s="19">
        <f>+'2.1 Previsión BAU'!G268</f>
        <v>75.750413747733049</v>
      </c>
      <c r="H95" s="19">
        <f>+'2.1 Previsión BAU'!H268</f>
        <v>79.400160078951345</v>
      </c>
      <c r="I95" s="19">
        <f>+'2.1 Previsión BAU'!I268</f>
        <v>83.038714939867319</v>
      </c>
      <c r="J95" s="19">
        <f>+'2.1 Previsión BAU'!J268</f>
        <v>86.665984028760448</v>
      </c>
      <c r="K95" s="19">
        <f>+'2.1 Previsión BAU'!K268</f>
        <v>90.281694394075515</v>
      </c>
      <c r="L95" s="19">
        <f>+'2.1 Previsión BAU'!L268</f>
        <v>93.885612494432365</v>
      </c>
      <c r="M95" s="19">
        <f>+'2.1 Previsión BAU'!M268</f>
        <v>97.477488342022113</v>
      </c>
      <c r="N95" s="19">
        <f>+'2.1 Previsión BAU'!N268</f>
        <v>101.05706964956839</v>
      </c>
      <c r="O95" s="19">
        <f>+'2.1 Previsión BAU'!O268</f>
        <v>104.62409808233558</v>
      </c>
      <c r="P95" s="19">
        <f>+'2.1 Previsión BAU'!P268</f>
        <v>108.17831005223888</v>
      </c>
      <c r="Q95" s="19">
        <f>+'2.1 Previsión BAU'!Q268</f>
        <v>111.71943647000363</v>
      </c>
      <c r="R95" s="19">
        <f>+'2.1 Previsión BAU'!R268</f>
        <v>115.24720228212462</v>
      </c>
      <c r="S95" s="19">
        <f>+'2.1 Previsión BAU'!S268</f>
        <v>118.76132792782312</v>
      </c>
      <c r="T95" s="19">
        <f>+'2.1 Previsión BAU'!T268</f>
        <v>122.26152301141711</v>
      </c>
      <c r="U95" s="19">
        <f>+'2.1 Previsión BAU'!U268</f>
        <v>125.74751042105902</v>
      </c>
      <c r="V95" s="19">
        <f>+'2.1 Previsión BAU'!V268</f>
        <v>129.21893154443339</v>
      </c>
      <c r="W95" s="19">
        <f>+'2.1 Previsión BAU'!W268</f>
        <v>132.67571587506797</v>
      </c>
      <c r="X95" s="186">
        <f>+'2.1 Previsión BAU'!X268</f>
        <v>136.11662039882205</v>
      </c>
    </row>
    <row r="96" spans="2:24" x14ac:dyDescent="0.25">
      <c r="B96" s="144">
        <v>40</v>
      </c>
      <c r="C96" s="97" t="s">
        <v>70</v>
      </c>
      <c r="D96" s="194">
        <f>+'2.1 Previsión BAU'!D269</f>
        <v>0</v>
      </c>
      <c r="E96" s="19">
        <f>+'2.1 Previsión BAU'!E269</f>
        <v>0</v>
      </c>
      <c r="F96" s="19">
        <f>+'2.1 Previsión BAU'!F269</f>
        <v>0</v>
      </c>
      <c r="G96" s="19">
        <f>+'2.1 Previsión BAU'!G269</f>
        <v>0</v>
      </c>
      <c r="H96" s="19">
        <f>+'2.1 Previsión BAU'!H269</f>
        <v>0</v>
      </c>
      <c r="I96" s="19">
        <f>+'2.1 Previsión BAU'!I269</f>
        <v>0</v>
      </c>
      <c r="J96" s="19">
        <f>+'2.1 Previsión BAU'!J269</f>
        <v>0</v>
      </c>
      <c r="K96" s="19">
        <f>+'2.1 Previsión BAU'!K269</f>
        <v>0</v>
      </c>
      <c r="L96" s="19">
        <f>+'2.1 Previsión BAU'!L269</f>
        <v>0</v>
      </c>
      <c r="M96" s="19">
        <f>+'2.1 Previsión BAU'!M269</f>
        <v>0</v>
      </c>
      <c r="N96" s="19">
        <f>+'2.1 Previsión BAU'!N269</f>
        <v>0</v>
      </c>
      <c r="O96" s="19">
        <f>+'2.1 Previsión BAU'!O269</f>
        <v>0</v>
      </c>
      <c r="P96" s="19">
        <f>+'2.1 Previsión BAU'!P269</f>
        <v>0</v>
      </c>
      <c r="Q96" s="19">
        <f>+'2.1 Previsión BAU'!Q269</f>
        <v>0</v>
      </c>
      <c r="R96" s="19">
        <f>+'2.1 Previsión BAU'!R269</f>
        <v>0</v>
      </c>
      <c r="S96" s="19">
        <f>+'2.1 Previsión BAU'!S269</f>
        <v>0</v>
      </c>
      <c r="T96" s="19">
        <f>+'2.1 Previsión BAU'!T269</f>
        <v>0</v>
      </c>
      <c r="U96" s="19">
        <f>+'2.1 Previsión BAU'!U269</f>
        <v>0</v>
      </c>
      <c r="V96" s="19">
        <f>+'2.1 Previsión BAU'!V269</f>
        <v>0</v>
      </c>
      <c r="W96" s="19">
        <f>+'2.1 Previsión BAU'!W269</f>
        <v>0</v>
      </c>
      <c r="X96" s="186">
        <f>+'2.1 Previsión BAU'!X269</f>
        <v>0</v>
      </c>
    </row>
    <row r="97" spans="2:25" x14ac:dyDescent="0.25">
      <c r="B97" s="144">
        <v>45</v>
      </c>
      <c r="C97" s="97" t="s">
        <v>71</v>
      </c>
      <c r="D97" s="194">
        <f>+'2.1 Previsión BAU'!D270</f>
        <v>0</v>
      </c>
      <c r="E97" s="19">
        <f>+'2.1 Previsión BAU'!E270</f>
        <v>0</v>
      </c>
      <c r="F97" s="19">
        <f>+'2.1 Previsión BAU'!F270</f>
        <v>0</v>
      </c>
      <c r="G97" s="19">
        <f>+'2.1 Previsión BAU'!G270</f>
        <v>0</v>
      </c>
      <c r="H97" s="19">
        <f>+'2.1 Previsión BAU'!H270</f>
        <v>0</v>
      </c>
      <c r="I97" s="19">
        <f>+'2.1 Previsión BAU'!I270</f>
        <v>0</v>
      </c>
      <c r="J97" s="19">
        <f>+'2.1 Previsión BAU'!J270</f>
        <v>0</v>
      </c>
      <c r="K97" s="19">
        <f>+'2.1 Previsión BAU'!K270</f>
        <v>0</v>
      </c>
      <c r="L97" s="19">
        <f>+'2.1 Previsión BAU'!L270</f>
        <v>0</v>
      </c>
      <c r="M97" s="19">
        <f>+'2.1 Previsión BAU'!M270</f>
        <v>0</v>
      </c>
      <c r="N97" s="19">
        <f>+'2.1 Previsión BAU'!N270</f>
        <v>0</v>
      </c>
      <c r="O97" s="19">
        <f>+'2.1 Previsión BAU'!O270</f>
        <v>0</v>
      </c>
      <c r="P97" s="19">
        <f>+'2.1 Previsión BAU'!P270</f>
        <v>0</v>
      </c>
      <c r="Q97" s="19">
        <f>+'2.1 Previsión BAU'!Q270</f>
        <v>0</v>
      </c>
      <c r="R97" s="19">
        <f>+'2.1 Previsión BAU'!R270</f>
        <v>0</v>
      </c>
      <c r="S97" s="19">
        <f>+'2.1 Previsión BAU'!S270</f>
        <v>0</v>
      </c>
      <c r="T97" s="19">
        <f>+'2.1 Previsión BAU'!T270</f>
        <v>0</v>
      </c>
      <c r="U97" s="19">
        <f>+'2.1 Previsión BAU'!U270</f>
        <v>0</v>
      </c>
      <c r="V97" s="19">
        <f>+'2.1 Previsión BAU'!V270</f>
        <v>0</v>
      </c>
      <c r="W97" s="19">
        <f>+'2.1 Previsión BAU'!W270</f>
        <v>0</v>
      </c>
      <c r="X97" s="186">
        <f>+'2.1 Previsión BAU'!X270</f>
        <v>0</v>
      </c>
    </row>
    <row r="98" spans="2:25" ht="15.75" thickBot="1" x14ac:dyDescent="0.3">
      <c r="B98" s="146">
        <v>46</v>
      </c>
      <c r="C98" s="97" t="s">
        <v>72</v>
      </c>
      <c r="D98" s="194">
        <f>+'2.1 Previsión BAU'!D271</f>
        <v>0</v>
      </c>
      <c r="E98" s="19">
        <f>+'2.1 Previsión BAU'!E271</f>
        <v>0</v>
      </c>
      <c r="F98" s="19">
        <f>+'2.1 Previsión BAU'!F271</f>
        <v>0</v>
      </c>
      <c r="G98" s="19">
        <f>+'2.1 Previsión BAU'!G271</f>
        <v>0</v>
      </c>
      <c r="H98" s="19">
        <f>+'2.1 Previsión BAU'!H271</f>
        <v>0</v>
      </c>
      <c r="I98" s="19">
        <f>+'2.1 Previsión BAU'!I271</f>
        <v>0</v>
      </c>
      <c r="J98" s="19">
        <f>+'2.1 Previsión BAU'!J271</f>
        <v>0</v>
      </c>
      <c r="K98" s="19">
        <f>+'2.1 Previsión BAU'!K271</f>
        <v>0</v>
      </c>
      <c r="L98" s="19">
        <f>+'2.1 Previsión BAU'!L271</f>
        <v>0</v>
      </c>
      <c r="M98" s="19">
        <f>+'2.1 Previsión BAU'!M271</f>
        <v>0</v>
      </c>
      <c r="N98" s="19">
        <f>+'2.1 Previsión BAU'!N271</f>
        <v>0</v>
      </c>
      <c r="O98" s="19">
        <f>+'2.1 Previsión BAU'!O271</f>
        <v>0</v>
      </c>
      <c r="P98" s="19">
        <f>+'2.1 Previsión BAU'!P271</f>
        <v>0</v>
      </c>
      <c r="Q98" s="19">
        <f>+'2.1 Previsión BAU'!Q271</f>
        <v>0</v>
      </c>
      <c r="R98" s="19">
        <f>+'2.1 Previsión BAU'!R271</f>
        <v>0</v>
      </c>
      <c r="S98" s="19">
        <f>+'2.1 Previsión BAU'!S271</f>
        <v>0</v>
      </c>
      <c r="T98" s="19">
        <f>+'2.1 Previsión BAU'!T271</f>
        <v>0</v>
      </c>
      <c r="U98" s="19">
        <f>+'2.1 Previsión BAU'!U271</f>
        <v>0</v>
      </c>
      <c r="V98" s="19">
        <f>+'2.1 Previsión BAU'!V271</f>
        <v>0</v>
      </c>
      <c r="W98" s="19">
        <f>+'2.1 Previsión BAU'!W271</f>
        <v>0</v>
      </c>
      <c r="X98" s="186">
        <f>+'2.1 Previsión BAU'!X271</f>
        <v>0</v>
      </c>
    </row>
    <row r="99" spans="2:25" ht="15.75" thickBot="1" x14ac:dyDescent="0.3">
      <c r="B99" s="147"/>
      <c r="C99" s="148" t="s">
        <v>73</v>
      </c>
      <c r="D99" s="195">
        <f t="shared" ref="D99:X99" si="51">+SUM(D75:D98)</f>
        <v>1281899.0112514917</v>
      </c>
      <c r="E99" s="24">
        <f t="shared" si="51"/>
        <v>1310667.2584498017</v>
      </c>
      <c r="F99" s="24">
        <f t="shared" si="51"/>
        <v>1279190.5000672196</v>
      </c>
      <c r="G99" s="24">
        <f t="shared" si="51"/>
        <v>1309196.2380141793</v>
      </c>
      <c r="H99" s="24">
        <f t="shared" si="51"/>
        <v>1339244.3484989619</v>
      </c>
      <c r="I99" s="24">
        <f t="shared" si="51"/>
        <v>1369705.4850461956</v>
      </c>
      <c r="J99" s="24">
        <f t="shared" si="51"/>
        <v>1400249.5545346104</v>
      </c>
      <c r="K99" s="24">
        <f t="shared" si="51"/>
        <v>1431073.8779769528</v>
      </c>
      <c r="L99" s="24">
        <f t="shared" si="51"/>
        <v>1462182.6415057008</v>
      </c>
      <c r="M99" s="24">
        <f t="shared" si="51"/>
        <v>1493377.4927681684</v>
      </c>
      <c r="N99" s="24">
        <f t="shared" si="51"/>
        <v>1524873.2762385269</v>
      </c>
      <c r="O99" s="24">
        <f t="shared" si="51"/>
        <v>1556672.5050009456</v>
      </c>
      <c r="P99" s="24">
        <f t="shared" si="51"/>
        <v>1588784.3559921426</v>
      </c>
      <c r="Q99" s="24">
        <f t="shared" si="51"/>
        <v>1621212.9253159265</v>
      </c>
      <c r="R99" s="24">
        <f t="shared" si="51"/>
        <v>1653979.5743859308</v>
      </c>
      <c r="S99" s="24">
        <f t="shared" si="51"/>
        <v>1687077.9231191245</v>
      </c>
      <c r="T99" s="24">
        <f t="shared" si="51"/>
        <v>1720514.0440325423</v>
      </c>
      <c r="U99" s="24">
        <f t="shared" si="51"/>
        <v>1754295.5059837725</v>
      </c>
      <c r="V99" s="24">
        <f t="shared" si="51"/>
        <v>1788394.5258624945</v>
      </c>
      <c r="W99" s="24">
        <f t="shared" si="51"/>
        <v>1822851.9287636345</v>
      </c>
      <c r="X99" s="196">
        <f t="shared" si="51"/>
        <v>1857694.2195579931</v>
      </c>
    </row>
    <row r="100" spans="2:25" x14ac:dyDescent="0.25"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</row>
    <row r="101" spans="2:25" x14ac:dyDescent="0.25">
      <c r="B101" s="71"/>
      <c r="C101" s="71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</row>
    <row r="102" spans="2:25" x14ac:dyDescent="0.25">
      <c r="B102" s="12" t="s">
        <v>148</v>
      </c>
      <c r="C102" s="71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</row>
    <row r="103" spans="2:25" ht="15.75" thickBot="1" x14ac:dyDescent="0.3"/>
    <row r="104" spans="2:25" ht="15.75" thickBot="1" x14ac:dyDescent="0.3">
      <c r="B104" s="164" t="s">
        <v>37</v>
      </c>
      <c r="C104" s="165" t="s">
        <v>38</v>
      </c>
      <c r="D104" s="193">
        <v>2024</v>
      </c>
      <c r="E104" s="166">
        <f t="shared" ref="E104" si="52">+D104+1</f>
        <v>2025</v>
      </c>
      <c r="F104" s="102">
        <f t="shared" ref="F104" si="53">+E104+1</f>
        <v>2026</v>
      </c>
      <c r="G104" s="102">
        <f t="shared" ref="G104" si="54">+F104+1</f>
        <v>2027</v>
      </c>
      <c r="H104" s="102">
        <f t="shared" ref="H104" si="55">+G104+1</f>
        <v>2028</v>
      </c>
      <c r="I104" s="102">
        <f t="shared" ref="I104" si="56">+H104+1</f>
        <v>2029</v>
      </c>
      <c r="J104" s="102">
        <f t="shared" ref="J104" si="57">+I104+1</f>
        <v>2030</v>
      </c>
      <c r="K104" s="102">
        <f t="shared" ref="K104" si="58">+J104+1</f>
        <v>2031</v>
      </c>
      <c r="L104" s="102">
        <f t="shared" ref="L104" si="59">+K104+1</f>
        <v>2032</v>
      </c>
      <c r="M104" s="102">
        <f t="shared" ref="M104" si="60">+L104+1</f>
        <v>2033</v>
      </c>
      <c r="N104" s="102">
        <f t="shared" ref="N104" si="61">+M104+1</f>
        <v>2034</v>
      </c>
      <c r="O104" s="102">
        <f t="shared" ref="O104" si="62">+N104+1</f>
        <v>2035</v>
      </c>
      <c r="P104" s="102">
        <f t="shared" ref="P104" si="63">+O104+1</f>
        <v>2036</v>
      </c>
      <c r="Q104" s="102">
        <f t="shared" ref="Q104" si="64">+P104+1</f>
        <v>2037</v>
      </c>
      <c r="R104" s="102">
        <f t="shared" ref="R104" si="65">+Q104+1</f>
        <v>2038</v>
      </c>
      <c r="S104" s="102">
        <f t="shared" ref="S104" si="66">+R104+1</f>
        <v>2039</v>
      </c>
      <c r="T104" s="102">
        <f t="shared" ref="T104" si="67">+S104+1</f>
        <v>2040</v>
      </c>
      <c r="U104" s="102">
        <f t="shared" ref="U104" si="68">+T104+1</f>
        <v>2041</v>
      </c>
      <c r="V104" s="102">
        <f t="shared" ref="V104" si="69">+U104+1</f>
        <v>2042</v>
      </c>
      <c r="W104" s="102">
        <f t="shared" ref="W104" si="70">+V104+1</f>
        <v>2043</v>
      </c>
      <c r="X104" s="189">
        <f t="shared" ref="X104" si="71">+W104+1</f>
        <v>2044</v>
      </c>
    </row>
    <row r="105" spans="2:25" x14ac:dyDescent="0.25">
      <c r="B105" s="184">
        <v>6</v>
      </c>
      <c r="C105" s="97" t="s">
        <v>46</v>
      </c>
      <c r="D105" s="194">
        <v>13007.560099999999</v>
      </c>
      <c r="E105" s="194">
        <f t="shared" ref="E105:X105" si="72">+E75*E$67</f>
        <v>26203.055238017194</v>
      </c>
      <c r="F105" s="194">
        <f t="shared" si="72"/>
        <v>38965.382589340086</v>
      </c>
      <c r="G105" s="19">
        <f t="shared" si="72"/>
        <v>42006.266309995495</v>
      </c>
      <c r="H105" s="19">
        <f t="shared" si="72"/>
        <v>42446.443945570005</v>
      </c>
      <c r="I105" s="19">
        <f t="shared" si="72"/>
        <v>42891.929161619861</v>
      </c>
      <c r="J105" s="19">
        <f t="shared" si="72"/>
        <v>43345.387123728899</v>
      </c>
      <c r="K105" s="19">
        <f t="shared" si="72"/>
        <v>43807.915335360245</v>
      </c>
      <c r="L105" s="19">
        <f t="shared" si="72"/>
        <v>44280.000471117128</v>
      </c>
      <c r="M105" s="19">
        <f t="shared" si="72"/>
        <v>44761.947627951449</v>
      </c>
      <c r="N105" s="19">
        <f t="shared" si="72"/>
        <v>45253.997979858977</v>
      </c>
      <c r="O105" s="19">
        <f t="shared" si="72"/>
        <v>45756.375476698275</v>
      </c>
      <c r="P105" s="19">
        <f t="shared" si="72"/>
        <v>46269.300903401199</v>
      </c>
      <c r="Q105" s="19">
        <f t="shared" si="72"/>
        <v>46792.997046715449</v>
      </c>
      <c r="R105" s="19">
        <f t="shared" si="72"/>
        <v>47327.69075108377</v>
      </c>
      <c r="S105" s="19">
        <f t="shared" si="72"/>
        <v>47873.612281891343</v>
      </c>
      <c r="T105" s="19">
        <f t="shared" si="72"/>
        <v>48431.000733101442</v>
      </c>
      <c r="U105" s="19">
        <f t="shared" si="72"/>
        <v>49000.084204828447</v>
      </c>
      <c r="V105" s="19">
        <f t="shared" si="72"/>
        <v>49581.157976913724</v>
      </c>
      <c r="W105" s="19">
        <f t="shared" si="72"/>
        <v>50174.279766324747</v>
      </c>
      <c r="X105" s="186">
        <f t="shared" si="72"/>
        <v>50780.474033260296</v>
      </c>
    </row>
    <row r="106" spans="2:25" x14ac:dyDescent="0.25">
      <c r="B106" s="144">
        <v>8</v>
      </c>
      <c r="C106" s="145" t="s">
        <v>48</v>
      </c>
      <c r="D106" s="194">
        <v>0</v>
      </c>
      <c r="E106" s="19">
        <f t="shared" ref="E106:X106" si="73">+E76*E$67</f>
        <v>0</v>
      </c>
      <c r="F106" s="19">
        <f t="shared" si="73"/>
        <v>0</v>
      </c>
      <c r="G106" s="19">
        <f t="shared" si="73"/>
        <v>0</v>
      </c>
      <c r="H106" s="19">
        <f t="shared" si="73"/>
        <v>0</v>
      </c>
      <c r="I106" s="19">
        <f t="shared" si="73"/>
        <v>0</v>
      </c>
      <c r="J106" s="19">
        <f t="shared" si="73"/>
        <v>0</v>
      </c>
      <c r="K106" s="19">
        <f t="shared" si="73"/>
        <v>0</v>
      </c>
      <c r="L106" s="19">
        <f t="shared" si="73"/>
        <v>0</v>
      </c>
      <c r="M106" s="19">
        <f t="shared" si="73"/>
        <v>0</v>
      </c>
      <c r="N106" s="19">
        <f t="shared" si="73"/>
        <v>0</v>
      </c>
      <c r="O106" s="19">
        <f t="shared" si="73"/>
        <v>0</v>
      </c>
      <c r="P106" s="19">
        <f t="shared" si="73"/>
        <v>0</v>
      </c>
      <c r="Q106" s="19">
        <f t="shared" si="73"/>
        <v>0</v>
      </c>
      <c r="R106" s="19">
        <f t="shared" si="73"/>
        <v>0</v>
      </c>
      <c r="S106" s="19">
        <f t="shared" si="73"/>
        <v>0</v>
      </c>
      <c r="T106" s="19">
        <f t="shared" si="73"/>
        <v>0</v>
      </c>
      <c r="U106" s="19">
        <f t="shared" si="73"/>
        <v>0</v>
      </c>
      <c r="V106" s="19">
        <f t="shared" si="73"/>
        <v>0</v>
      </c>
      <c r="W106" s="19">
        <f t="shared" si="73"/>
        <v>0</v>
      </c>
      <c r="X106" s="186">
        <f t="shared" si="73"/>
        <v>0</v>
      </c>
    </row>
    <row r="107" spans="2:25" x14ac:dyDescent="0.25">
      <c r="B107" s="144">
        <v>9</v>
      </c>
      <c r="C107" s="97" t="s">
        <v>49</v>
      </c>
      <c r="D107" s="194">
        <v>0</v>
      </c>
      <c r="E107" s="19">
        <f t="shared" ref="E107:X107" si="74">+E77*E$67</f>
        <v>0</v>
      </c>
      <c r="F107" s="19">
        <f t="shared" si="74"/>
        <v>0</v>
      </c>
      <c r="G107" s="19">
        <f t="shared" si="74"/>
        <v>0</v>
      </c>
      <c r="H107" s="19">
        <f t="shared" si="74"/>
        <v>0</v>
      </c>
      <c r="I107" s="19">
        <f t="shared" si="74"/>
        <v>0</v>
      </c>
      <c r="J107" s="19">
        <f t="shared" si="74"/>
        <v>0</v>
      </c>
      <c r="K107" s="19">
        <f t="shared" si="74"/>
        <v>0</v>
      </c>
      <c r="L107" s="19">
        <f t="shared" si="74"/>
        <v>0</v>
      </c>
      <c r="M107" s="19">
        <f t="shared" si="74"/>
        <v>0</v>
      </c>
      <c r="N107" s="19">
        <f t="shared" si="74"/>
        <v>0</v>
      </c>
      <c r="O107" s="19">
        <f t="shared" si="74"/>
        <v>0</v>
      </c>
      <c r="P107" s="19">
        <f t="shared" si="74"/>
        <v>0</v>
      </c>
      <c r="Q107" s="19">
        <f t="shared" si="74"/>
        <v>0</v>
      </c>
      <c r="R107" s="19">
        <f t="shared" si="74"/>
        <v>0</v>
      </c>
      <c r="S107" s="19">
        <f t="shared" si="74"/>
        <v>0</v>
      </c>
      <c r="T107" s="19">
        <f t="shared" si="74"/>
        <v>0</v>
      </c>
      <c r="U107" s="19">
        <f t="shared" si="74"/>
        <v>0</v>
      </c>
      <c r="V107" s="19">
        <f t="shared" si="74"/>
        <v>0</v>
      </c>
      <c r="W107" s="19">
        <f t="shared" si="74"/>
        <v>0</v>
      </c>
      <c r="X107" s="186">
        <f t="shared" si="74"/>
        <v>0</v>
      </c>
    </row>
    <row r="108" spans="2:25" x14ac:dyDescent="0.25">
      <c r="B108" s="144">
        <v>10</v>
      </c>
      <c r="C108" s="97" t="s">
        <v>50</v>
      </c>
      <c r="D108" s="194">
        <v>15087.916739475195</v>
      </c>
      <c r="E108" s="19">
        <f t="shared" ref="E108:X108" si="75">+E78*E$67</f>
        <v>240852.33356493333</v>
      </c>
      <c r="F108" s="19">
        <f t="shared" si="75"/>
        <v>365193.577755437</v>
      </c>
      <c r="G108" s="19">
        <f t="shared" si="75"/>
        <v>393916.26458573196</v>
      </c>
      <c r="H108" s="19">
        <f t="shared" si="75"/>
        <v>398380.72185501148</v>
      </c>
      <c r="I108" s="19">
        <f t="shared" si="75"/>
        <v>402939.88123174896</v>
      </c>
      <c r="J108" s="19">
        <f t="shared" si="75"/>
        <v>407594.54068360082</v>
      </c>
      <c r="K108" s="19">
        <f t="shared" si="75"/>
        <v>412347.00992678531</v>
      </c>
      <c r="L108" s="19">
        <f t="shared" si="75"/>
        <v>417199.26518505765</v>
      </c>
      <c r="M108" s="19">
        <f t="shared" si="75"/>
        <v>422153.42185269017</v>
      </c>
      <c r="N108" s="19">
        <f t="shared" si="75"/>
        <v>427211.61478176224</v>
      </c>
      <c r="O108" s="19">
        <f t="shared" si="75"/>
        <v>432376.02999795717</v>
      </c>
      <c r="P108" s="19">
        <f t="shared" si="75"/>
        <v>437648.8979807205</v>
      </c>
      <c r="Q108" s="19">
        <f t="shared" si="75"/>
        <v>443032.49576049903</v>
      </c>
      <c r="R108" s="19">
        <f t="shared" si="75"/>
        <v>448529.1508370465</v>
      </c>
      <c r="S108" s="19">
        <f t="shared" si="75"/>
        <v>454141.22885040654</v>
      </c>
      <c r="T108" s="19">
        <f t="shared" si="75"/>
        <v>459871.18712625559</v>
      </c>
      <c r="U108" s="19">
        <f t="shared" si="75"/>
        <v>465721.37057948695</v>
      </c>
      <c r="V108" s="19">
        <f t="shared" si="75"/>
        <v>471694.81379325158</v>
      </c>
      <c r="W108" s="19">
        <f t="shared" si="75"/>
        <v>477792.11335458042</v>
      </c>
      <c r="X108" s="186">
        <f t="shared" si="75"/>
        <v>484023.78778222011</v>
      </c>
    </row>
    <row r="109" spans="2:25" x14ac:dyDescent="0.25">
      <c r="B109" s="144">
        <v>13</v>
      </c>
      <c r="C109" s="97" t="s">
        <v>52</v>
      </c>
      <c r="D109" s="194">
        <v>0</v>
      </c>
      <c r="E109" s="19">
        <f t="shared" ref="E109:X109" si="76">+E79*E$67</f>
        <v>0</v>
      </c>
      <c r="F109" s="19">
        <f t="shared" si="76"/>
        <v>0</v>
      </c>
      <c r="G109" s="19">
        <f t="shared" si="76"/>
        <v>0</v>
      </c>
      <c r="H109" s="19">
        <f t="shared" si="76"/>
        <v>0</v>
      </c>
      <c r="I109" s="19">
        <f t="shared" si="76"/>
        <v>0</v>
      </c>
      <c r="J109" s="19">
        <f t="shared" si="76"/>
        <v>0</v>
      </c>
      <c r="K109" s="19">
        <f t="shared" si="76"/>
        <v>0</v>
      </c>
      <c r="L109" s="19">
        <f t="shared" si="76"/>
        <v>0</v>
      </c>
      <c r="M109" s="19">
        <f t="shared" si="76"/>
        <v>0</v>
      </c>
      <c r="N109" s="19">
        <f t="shared" si="76"/>
        <v>0</v>
      </c>
      <c r="O109" s="19">
        <f t="shared" si="76"/>
        <v>0</v>
      </c>
      <c r="P109" s="19">
        <f t="shared" si="76"/>
        <v>0</v>
      </c>
      <c r="Q109" s="19">
        <f t="shared" si="76"/>
        <v>0</v>
      </c>
      <c r="R109" s="19">
        <f t="shared" si="76"/>
        <v>0</v>
      </c>
      <c r="S109" s="19">
        <f t="shared" si="76"/>
        <v>0</v>
      </c>
      <c r="T109" s="19">
        <f t="shared" si="76"/>
        <v>0</v>
      </c>
      <c r="U109" s="19">
        <f t="shared" si="76"/>
        <v>0</v>
      </c>
      <c r="V109" s="19">
        <f t="shared" si="76"/>
        <v>0</v>
      </c>
      <c r="W109" s="19">
        <f t="shared" si="76"/>
        <v>0</v>
      </c>
      <c r="X109" s="186">
        <f t="shared" si="76"/>
        <v>0</v>
      </c>
    </row>
    <row r="110" spans="2:25" x14ac:dyDescent="0.25">
      <c r="B110" s="144">
        <v>14</v>
      </c>
      <c r="C110" s="97" t="s">
        <v>53</v>
      </c>
      <c r="D110" s="194">
        <v>249.19236618423835</v>
      </c>
      <c r="E110" s="19">
        <f t="shared" ref="E110:X110" si="77">+E80*E$67</f>
        <v>3941.230189050666</v>
      </c>
      <c r="F110" s="19">
        <f t="shared" si="77"/>
        <v>5968.0611215061299</v>
      </c>
      <c r="G110" s="19">
        <f t="shared" si="77"/>
        <v>6434.9718658560369</v>
      </c>
      <c r="H110" s="19">
        <f t="shared" si="77"/>
        <v>6505.4002414121542</v>
      </c>
      <c r="I110" s="19">
        <f t="shared" si="77"/>
        <v>6577.3225756909906</v>
      </c>
      <c r="J110" s="19">
        <f t="shared" si="77"/>
        <v>6650.7514571080237</v>
      </c>
      <c r="K110" s="19">
        <f t="shared" si="77"/>
        <v>6725.7233221944552</v>
      </c>
      <c r="L110" s="19">
        <f t="shared" si="77"/>
        <v>6802.2693465842767</v>
      </c>
      <c r="M110" s="19">
        <f t="shared" si="77"/>
        <v>6880.4229013590029</v>
      </c>
      <c r="N110" s="19">
        <f t="shared" si="77"/>
        <v>6960.2176645579784</v>
      </c>
      <c r="O110" s="19">
        <f t="shared" si="77"/>
        <v>7041.6881215009389</v>
      </c>
      <c r="P110" s="19">
        <f t="shared" si="77"/>
        <v>7124.8694587815644</v>
      </c>
      <c r="Q110" s="19">
        <f t="shared" si="77"/>
        <v>7209.7975973519851</v>
      </c>
      <c r="R110" s="19">
        <f t="shared" si="77"/>
        <v>7296.5092543345081</v>
      </c>
      <c r="S110" s="19">
        <f t="shared" si="77"/>
        <v>7385.0417485310627</v>
      </c>
      <c r="T110" s="19">
        <f t="shared" si="77"/>
        <v>7475.4338451039357</v>
      </c>
      <c r="U110" s="19">
        <f t="shared" si="77"/>
        <v>7567.7225359452077</v>
      </c>
      <c r="V110" s="19">
        <f t="shared" si="77"/>
        <v>7661.9556925125435</v>
      </c>
      <c r="W110" s="19">
        <f t="shared" si="77"/>
        <v>7758.1427267738227</v>
      </c>
      <c r="X110" s="186">
        <f t="shared" si="77"/>
        <v>7856.4495697254242</v>
      </c>
    </row>
    <row r="111" spans="2:25" x14ac:dyDescent="0.25">
      <c r="B111" s="144">
        <v>18</v>
      </c>
      <c r="C111" s="97" t="s">
        <v>55</v>
      </c>
      <c r="D111" s="194">
        <v>27327.191883596432</v>
      </c>
      <c r="E111" s="19">
        <f t="shared" ref="E111:X111" si="78">+E81*E$67</f>
        <v>291998.16847590782</v>
      </c>
      <c r="F111" s="19">
        <f t="shared" si="78"/>
        <v>405495.93248602952</v>
      </c>
      <c r="G111" s="19">
        <f t="shared" si="78"/>
        <v>445104.09031938575</v>
      </c>
      <c r="H111" s="19">
        <f t="shared" si="78"/>
        <v>457450.79119982925</v>
      </c>
      <c r="I111" s="19">
        <f t="shared" si="78"/>
        <v>469975.80621194292</v>
      </c>
      <c r="J111" s="19">
        <f t="shared" si="78"/>
        <v>482573.26590397325</v>
      </c>
      <c r="K111" s="19">
        <f t="shared" si="78"/>
        <v>495246.09340912441</v>
      </c>
      <c r="L111" s="19">
        <f t="shared" si="78"/>
        <v>508016.94751384511</v>
      </c>
      <c r="M111" s="19">
        <f t="shared" si="78"/>
        <v>520871.40269138664</v>
      </c>
      <c r="N111" s="19">
        <f t="shared" si="78"/>
        <v>533819.53962843656</v>
      </c>
      <c r="O111" s="19">
        <f t="shared" si="78"/>
        <v>546860.30653281219</v>
      </c>
      <c r="P111" s="19">
        <f t="shared" si="78"/>
        <v>559996.26302978524</v>
      </c>
      <c r="Q111" s="19">
        <f t="shared" si="78"/>
        <v>573229.55336486129</v>
      </c>
      <c r="R111" s="19">
        <f t="shared" si="78"/>
        <v>586561.98606684932</v>
      </c>
      <c r="S111" s="19">
        <f t="shared" si="78"/>
        <v>599995.78796322411</v>
      </c>
      <c r="T111" s="19">
        <f t="shared" si="78"/>
        <v>613533.048822404</v>
      </c>
      <c r="U111" s="19">
        <f t="shared" si="78"/>
        <v>627175.8478236465</v>
      </c>
      <c r="V111" s="19">
        <f t="shared" si="78"/>
        <v>640926.8471077173</v>
      </c>
      <c r="W111" s="19">
        <f t="shared" si="78"/>
        <v>654786.56524406862</v>
      </c>
      <c r="X111" s="186">
        <f t="shared" si="78"/>
        <v>668764.24806040491</v>
      </c>
    </row>
    <row r="112" spans="2:25" x14ac:dyDescent="0.25">
      <c r="B112" s="144">
        <v>20</v>
      </c>
      <c r="C112" s="97" t="s">
        <v>56</v>
      </c>
      <c r="D112" s="194">
        <v>0</v>
      </c>
      <c r="E112" s="19">
        <f t="shared" ref="E112:X112" si="79">+E82*E$67</f>
        <v>0</v>
      </c>
      <c r="F112" s="19">
        <f t="shared" si="79"/>
        <v>0</v>
      </c>
      <c r="G112" s="19">
        <f t="shared" si="79"/>
        <v>0</v>
      </c>
      <c r="H112" s="19">
        <f t="shared" si="79"/>
        <v>0</v>
      </c>
      <c r="I112" s="19">
        <f t="shared" si="79"/>
        <v>0</v>
      </c>
      <c r="J112" s="19">
        <f t="shared" si="79"/>
        <v>0</v>
      </c>
      <c r="K112" s="19">
        <f t="shared" si="79"/>
        <v>0</v>
      </c>
      <c r="L112" s="19">
        <f t="shared" si="79"/>
        <v>0</v>
      </c>
      <c r="M112" s="19">
        <f t="shared" si="79"/>
        <v>0</v>
      </c>
      <c r="N112" s="19">
        <f t="shared" si="79"/>
        <v>0</v>
      </c>
      <c r="O112" s="19">
        <f t="shared" si="79"/>
        <v>0</v>
      </c>
      <c r="P112" s="19">
        <f t="shared" si="79"/>
        <v>0</v>
      </c>
      <c r="Q112" s="19">
        <f t="shared" si="79"/>
        <v>0</v>
      </c>
      <c r="R112" s="19">
        <f t="shared" si="79"/>
        <v>0</v>
      </c>
      <c r="S112" s="19">
        <f t="shared" si="79"/>
        <v>0</v>
      </c>
      <c r="T112" s="19">
        <f t="shared" si="79"/>
        <v>0</v>
      </c>
      <c r="U112" s="19">
        <f t="shared" si="79"/>
        <v>0</v>
      </c>
      <c r="V112" s="19">
        <f t="shared" si="79"/>
        <v>0</v>
      </c>
      <c r="W112" s="19">
        <f t="shared" si="79"/>
        <v>0</v>
      </c>
      <c r="X112" s="186">
        <f t="shared" si="79"/>
        <v>0</v>
      </c>
    </row>
    <row r="113" spans="2:24" x14ac:dyDescent="0.25">
      <c r="B113" s="144">
        <v>21</v>
      </c>
      <c r="C113" s="97" t="s">
        <v>57</v>
      </c>
      <c r="D113" s="194">
        <v>9.1887822626650824</v>
      </c>
      <c r="E113" s="19">
        <f t="shared" ref="E113:X113" si="80">+E83*E$67</f>
        <v>147.95985003058792</v>
      </c>
      <c r="F113" s="19">
        <f t="shared" si="80"/>
        <v>231.54760768734297</v>
      </c>
      <c r="G113" s="19">
        <f t="shared" si="80"/>
        <v>257.24925071134032</v>
      </c>
      <c r="H113" s="19">
        <f t="shared" si="80"/>
        <v>267.51710512386973</v>
      </c>
      <c r="I113" s="19">
        <f t="shared" si="80"/>
        <v>277.78525601268342</v>
      </c>
      <c r="J113" s="19">
        <f t="shared" si="80"/>
        <v>288.06705321195341</v>
      </c>
      <c r="K113" s="19">
        <f t="shared" si="80"/>
        <v>298.36996867356993</v>
      </c>
      <c r="L113" s="19">
        <f t="shared" si="80"/>
        <v>308.67748942476771</v>
      </c>
      <c r="M113" s="19">
        <f t="shared" si="80"/>
        <v>318.98501017596539</v>
      </c>
      <c r="N113" s="19">
        <f t="shared" si="80"/>
        <v>329.29253092716266</v>
      </c>
      <c r="O113" s="19">
        <f t="shared" si="80"/>
        <v>339.6000516783597</v>
      </c>
      <c r="P113" s="19">
        <f t="shared" si="80"/>
        <v>349.90757242955732</v>
      </c>
      <c r="Q113" s="19">
        <f t="shared" si="80"/>
        <v>360.21509318075522</v>
      </c>
      <c r="R113" s="19">
        <f t="shared" si="80"/>
        <v>370.52261393195317</v>
      </c>
      <c r="S113" s="19">
        <f t="shared" si="80"/>
        <v>380.83013468315073</v>
      </c>
      <c r="T113" s="19">
        <f t="shared" si="80"/>
        <v>391.13765543434772</v>
      </c>
      <c r="U113" s="19">
        <f t="shared" si="80"/>
        <v>401.44517618554511</v>
      </c>
      <c r="V113" s="19">
        <f t="shared" si="80"/>
        <v>411.75269693674255</v>
      </c>
      <c r="W113" s="19">
        <f t="shared" si="80"/>
        <v>422.06021768794045</v>
      </c>
      <c r="X113" s="186">
        <f t="shared" si="80"/>
        <v>432.36773843913829</v>
      </c>
    </row>
    <row r="114" spans="2:24" x14ac:dyDescent="0.25">
      <c r="B114" s="144">
        <v>22</v>
      </c>
      <c r="C114" s="97" t="s">
        <v>58</v>
      </c>
      <c r="D114" s="194">
        <v>1122.2005683469731</v>
      </c>
      <c r="E114" s="19">
        <f t="shared" ref="E114:X114" si="81">+E84*E$67</f>
        <v>18063.716112584498</v>
      </c>
      <c r="F114" s="19">
        <f t="shared" si="81"/>
        <v>27093.006692440271</v>
      </c>
      <c r="G114" s="19">
        <f t="shared" si="81"/>
        <v>29838.137081987999</v>
      </c>
      <c r="H114" s="19">
        <f t="shared" si="81"/>
        <v>30783.111187176728</v>
      </c>
      <c r="I114" s="19">
        <f t="shared" si="81"/>
        <v>31734.586957198961</v>
      </c>
      <c r="J114" s="19">
        <f t="shared" si="81"/>
        <v>32692.619088001004</v>
      </c>
      <c r="K114" s="19">
        <f t="shared" si="81"/>
        <v>33657.366164456995</v>
      </c>
      <c r="L114" s="19">
        <f t="shared" si="81"/>
        <v>34628.963856292474</v>
      </c>
      <c r="M114" s="19">
        <f t="shared" si="81"/>
        <v>35607.557392866111</v>
      </c>
      <c r="N114" s="19">
        <f t="shared" si="81"/>
        <v>36593.293338056923</v>
      </c>
      <c r="O114" s="19">
        <f t="shared" si="81"/>
        <v>37586.321769307797</v>
      </c>
      <c r="P114" s="19">
        <f t="shared" si="81"/>
        <v>38586.795815855148</v>
      </c>
      <c r="Q114" s="19">
        <f t="shared" si="81"/>
        <v>39594.871802857189</v>
      </c>
      <c r="R114" s="19">
        <f t="shared" si="81"/>
        <v>40610.70952021925</v>
      </c>
      <c r="S114" s="19">
        <f t="shared" si="81"/>
        <v>41634.471376763453</v>
      </c>
      <c r="T114" s="19">
        <f t="shared" si="81"/>
        <v>42666.326073990487</v>
      </c>
      <c r="U114" s="19">
        <f t="shared" si="81"/>
        <v>43706.434603157773</v>
      </c>
      <c r="V114" s="19">
        <f t="shared" si="81"/>
        <v>44755.005275659816</v>
      </c>
      <c r="W114" s="19">
        <f t="shared" si="81"/>
        <v>45812.079135190368</v>
      </c>
      <c r="X114" s="186">
        <f t="shared" si="81"/>
        <v>46878.377949881251</v>
      </c>
    </row>
    <row r="115" spans="2:24" x14ac:dyDescent="0.25">
      <c r="B115" s="144">
        <v>23</v>
      </c>
      <c r="C115" s="97" t="s">
        <v>59</v>
      </c>
      <c r="D115" s="194">
        <v>3306.6724945975034</v>
      </c>
      <c r="E115" s="19">
        <f t="shared" ref="E115:X115" si="82">+E85*E$67</f>
        <v>54525.20105140729</v>
      </c>
      <c r="F115" s="19">
        <f t="shared" si="82"/>
        <v>85930.177123449335</v>
      </c>
      <c r="G115" s="19">
        <f t="shared" si="82"/>
        <v>96088.493464047555</v>
      </c>
      <c r="H115" s="19">
        <f t="shared" si="82"/>
        <v>100527.50159372465</v>
      </c>
      <c r="I115" s="19">
        <f t="shared" si="82"/>
        <v>104979.88718317515</v>
      </c>
      <c r="J115" s="19">
        <f t="shared" si="82"/>
        <v>109446.91697653366</v>
      </c>
      <c r="K115" s="19">
        <f t="shared" si="82"/>
        <v>113929.40487093956</v>
      </c>
      <c r="L115" s="19">
        <f t="shared" si="82"/>
        <v>118427.84067117945</v>
      </c>
      <c r="M115" s="19">
        <f t="shared" si="82"/>
        <v>122942.6315180828</v>
      </c>
      <c r="N115" s="19">
        <f t="shared" si="82"/>
        <v>127474.14686967536</v>
      </c>
      <c r="O115" s="19">
        <f t="shared" si="82"/>
        <v>132022.74856286519</v>
      </c>
      <c r="P115" s="19">
        <f t="shared" si="82"/>
        <v>136588.79942808981</v>
      </c>
      <c r="Q115" s="19">
        <f t="shared" si="82"/>
        <v>141172.66739354827</v>
      </c>
      <c r="R115" s="19">
        <f t="shared" si="82"/>
        <v>145774.72757904686</v>
      </c>
      <c r="S115" s="19">
        <f t="shared" si="82"/>
        <v>150395.3608806066</v>
      </c>
      <c r="T115" s="19">
        <f t="shared" si="82"/>
        <v>155034.96280739285</v>
      </c>
      <c r="U115" s="19">
        <f t="shared" si="82"/>
        <v>159693.91072600521</v>
      </c>
      <c r="V115" s="19">
        <f t="shared" si="82"/>
        <v>164372.69295775262</v>
      </c>
      <c r="W115" s="19">
        <f t="shared" si="82"/>
        <v>169071.40551366692</v>
      </c>
      <c r="X115" s="186">
        <f t="shared" si="82"/>
        <v>173791.74095775795</v>
      </c>
    </row>
    <row r="116" spans="2:24" x14ac:dyDescent="0.25">
      <c r="B116" s="144">
        <v>26</v>
      </c>
      <c r="C116" s="97" t="s">
        <v>60</v>
      </c>
      <c r="D116" s="194">
        <v>56.602212847715187</v>
      </c>
      <c r="E116" s="19">
        <f t="shared" ref="E116:X116" si="83">+E86*E$67</f>
        <v>911.020317526658</v>
      </c>
      <c r="F116" s="19">
        <f t="shared" si="83"/>
        <v>1391.70727896891</v>
      </c>
      <c r="G116" s="19">
        <f t="shared" si="83"/>
        <v>1511.3598583084213</v>
      </c>
      <c r="H116" s="19">
        <f t="shared" si="83"/>
        <v>1524.3912116808444</v>
      </c>
      <c r="I116" s="19">
        <f t="shared" si="83"/>
        <v>1573.0178519694159</v>
      </c>
      <c r="J116" s="19">
        <f t="shared" si="83"/>
        <v>1593.1379545337493</v>
      </c>
      <c r="K116" s="19">
        <f t="shared" si="83"/>
        <v>1625.1119274807543</v>
      </c>
      <c r="L116" s="19">
        <f t="shared" si="83"/>
        <v>1645.6529771467449</v>
      </c>
      <c r="M116" s="19">
        <f t="shared" si="83"/>
        <v>1672.49139545353</v>
      </c>
      <c r="N116" s="19">
        <f t="shared" si="83"/>
        <v>1699.3466516443821</v>
      </c>
      <c r="O116" s="19">
        <f t="shared" si="83"/>
        <v>1726.2187457192995</v>
      </c>
      <c r="P116" s="19">
        <f t="shared" si="83"/>
        <v>1754.7241145486478</v>
      </c>
      <c r="Q116" s="19">
        <f t="shared" si="83"/>
        <v>1782.7916983922726</v>
      </c>
      <c r="R116" s="19">
        <f t="shared" si="83"/>
        <v>1822.4201504820949</v>
      </c>
      <c r="S116" s="19">
        <f t="shared" si="83"/>
        <v>1862.9466837541622</v>
      </c>
      <c r="T116" s="19">
        <f t="shared" si="83"/>
        <v>1903.6769372523677</v>
      </c>
      <c r="U116" s="19">
        <f t="shared" si="83"/>
        <v>1945.2830269389492</v>
      </c>
      <c r="V116" s="19">
        <f t="shared" si="83"/>
        <v>1958.5996080797192</v>
      </c>
      <c r="W116" s="19">
        <f t="shared" si="83"/>
        <v>1974.928926593479</v>
      </c>
      <c r="X116" s="186">
        <f t="shared" si="83"/>
        <v>1991.3991427506903</v>
      </c>
    </row>
    <row r="117" spans="2:24" x14ac:dyDescent="0.25">
      <c r="B117" s="144">
        <v>28</v>
      </c>
      <c r="C117" s="97" t="s">
        <v>61</v>
      </c>
      <c r="D117" s="194">
        <v>0</v>
      </c>
      <c r="E117" s="19">
        <f t="shared" ref="E117:X117" si="84">+E87*E$67</f>
        <v>0</v>
      </c>
      <c r="F117" s="19">
        <f t="shared" si="84"/>
        <v>0</v>
      </c>
      <c r="G117" s="19">
        <f t="shared" si="84"/>
        <v>0</v>
      </c>
      <c r="H117" s="19">
        <f t="shared" si="84"/>
        <v>0</v>
      </c>
      <c r="I117" s="19">
        <f t="shared" si="84"/>
        <v>0</v>
      </c>
      <c r="J117" s="19">
        <f t="shared" si="84"/>
        <v>0</v>
      </c>
      <c r="K117" s="19">
        <f t="shared" si="84"/>
        <v>0</v>
      </c>
      <c r="L117" s="19">
        <f t="shared" si="84"/>
        <v>0</v>
      </c>
      <c r="M117" s="19">
        <f t="shared" si="84"/>
        <v>0</v>
      </c>
      <c r="N117" s="19">
        <f t="shared" si="84"/>
        <v>0</v>
      </c>
      <c r="O117" s="19">
        <f t="shared" si="84"/>
        <v>0</v>
      </c>
      <c r="P117" s="19">
        <f t="shared" si="84"/>
        <v>0</v>
      </c>
      <c r="Q117" s="19">
        <f t="shared" si="84"/>
        <v>0</v>
      </c>
      <c r="R117" s="19">
        <f t="shared" si="84"/>
        <v>0</v>
      </c>
      <c r="S117" s="19">
        <f t="shared" si="84"/>
        <v>0</v>
      </c>
      <c r="T117" s="19">
        <f t="shared" si="84"/>
        <v>0</v>
      </c>
      <c r="U117" s="19">
        <f t="shared" si="84"/>
        <v>0</v>
      </c>
      <c r="V117" s="19">
        <f t="shared" si="84"/>
        <v>0</v>
      </c>
      <c r="W117" s="19">
        <f t="shared" si="84"/>
        <v>0</v>
      </c>
      <c r="X117" s="186">
        <f t="shared" si="84"/>
        <v>0</v>
      </c>
    </row>
    <row r="118" spans="2:24" x14ac:dyDescent="0.25">
      <c r="B118" s="144">
        <v>29</v>
      </c>
      <c r="C118" s="97" t="s">
        <v>62</v>
      </c>
      <c r="D118" s="194">
        <v>211.32933333333395</v>
      </c>
      <c r="E118" s="19">
        <f t="shared" ref="E118:X118" si="85">+E88*E$67</f>
        <v>3775.132932648326</v>
      </c>
      <c r="F118" s="19">
        <f t="shared" si="85"/>
        <v>5793.1109715508201</v>
      </c>
      <c r="G118" s="19">
        <f t="shared" si="85"/>
        <v>6299.2442129825577</v>
      </c>
      <c r="H118" s="19">
        <f t="shared" si="85"/>
        <v>6426.7471627837585</v>
      </c>
      <c r="I118" s="19">
        <f t="shared" si="85"/>
        <v>6551.2567324560487</v>
      </c>
      <c r="J118" s="19">
        <f t="shared" si="85"/>
        <v>6676.9488544166106</v>
      </c>
      <c r="K118" s="19">
        <f t="shared" si="85"/>
        <v>6802.1738021947276</v>
      </c>
      <c r="L118" s="19">
        <f t="shared" si="85"/>
        <v>6927.583309859885</v>
      </c>
      <c r="M118" s="19">
        <f t="shared" si="85"/>
        <v>7052.9199060646388</v>
      </c>
      <c r="N118" s="19">
        <f t="shared" si="85"/>
        <v>7178.2853063673174</v>
      </c>
      <c r="O118" s="19">
        <f t="shared" si="85"/>
        <v>7303.639327443012</v>
      </c>
      <c r="P118" s="19">
        <f t="shared" si="85"/>
        <v>7428.9978439487286</v>
      </c>
      <c r="Q118" s="19">
        <f t="shared" si="85"/>
        <v>7554.3545845085919</v>
      </c>
      <c r="R118" s="19">
        <f t="shared" si="85"/>
        <v>7679.7120266662141</v>
      </c>
      <c r="S118" s="19">
        <f t="shared" si="85"/>
        <v>7805.0691916535643</v>
      </c>
      <c r="T118" s="19">
        <f t="shared" si="85"/>
        <v>7930.4264661386305</v>
      </c>
      <c r="U118" s="19">
        <f t="shared" si="85"/>
        <v>8055.7836973659932</v>
      </c>
      <c r="V118" s="19">
        <f t="shared" si="85"/>
        <v>8181.1409456825731</v>
      </c>
      <c r="W118" s="19">
        <f t="shared" si="85"/>
        <v>8306.4981872479566</v>
      </c>
      <c r="X118" s="186">
        <f t="shared" si="85"/>
        <v>8431.855431480426</v>
      </c>
    </row>
    <row r="119" spans="2:24" x14ac:dyDescent="0.25">
      <c r="B119" s="144">
        <v>31</v>
      </c>
      <c r="C119" s="97" t="s">
        <v>63</v>
      </c>
      <c r="D119" s="194">
        <v>212.92391539865105</v>
      </c>
      <c r="E119" s="19">
        <f t="shared" ref="E119:X119" si="86">+E89*E$67</f>
        <v>3466.7193897016959</v>
      </c>
      <c r="F119" s="19">
        <f t="shared" si="86"/>
        <v>5322.6790961198358</v>
      </c>
      <c r="G119" s="19">
        <f t="shared" si="86"/>
        <v>5801.3302983455214</v>
      </c>
      <c r="H119" s="19">
        <f t="shared" si="86"/>
        <v>5923.8611597912613</v>
      </c>
      <c r="I119" s="19">
        <f t="shared" si="86"/>
        <v>6047.7293245863402</v>
      </c>
      <c r="J119" s="19">
        <f t="shared" si="86"/>
        <v>6173.7700389629563</v>
      </c>
      <c r="K119" s="19">
        <f t="shared" si="86"/>
        <v>6302.3180244079667</v>
      </c>
      <c r="L119" s="19">
        <f t="shared" si="86"/>
        <v>6433.5178199382353</v>
      </c>
      <c r="M119" s="19">
        <f t="shared" si="86"/>
        <v>6567.4571028309001</v>
      </c>
      <c r="N119" s="19">
        <f t="shared" si="86"/>
        <v>6704.2037897360169</v>
      </c>
      <c r="O119" s="19">
        <f t="shared" si="86"/>
        <v>6843.8203921943323</v>
      </c>
      <c r="P119" s="19">
        <f t="shared" si="86"/>
        <v>6986.3683518638136</v>
      </c>
      <c r="Q119" s="19">
        <f t="shared" si="86"/>
        <v>7131.909608705786</v>
      </c>
      <c r="R119" s="19">
        <f t="shared" si="86"/>
        <v>7280.5072127000594</v>
      </c>
      <c r="S119" s="19">
        <f t="shared" si="86"/>
        <v>7432.2251598092353</v>
      </c>
      <c r="T119" s="19">
        <f t="shared" si="86"/>
        <v>7587.1298961073526</v>
      </c>
      <c r="U119" s="19">
        <f t="shared" si="86"/>
        <v>7745.2848193997652</v>
      </c>
      <c r="V119" s="19">
        <f t="shared" si="86"/>
        <v>7906.7719681511589</v>
      </c>
      <c r="W119" s="19">
        <f t="shared" si="86"/>
        <v>8071.6074735289576</v>
      </c>
      <c r="X119" s="186">
        <f t="shared" si="86"/>
        <v>8240.0756859938647</v>
      </c>
    </row>
    <row r="120" spans="2:24" x14ac:dyDescent="0.25">
      <c r="B120" s="144">
        <v>32</v>
      </c>
      <c r="C120" s="97" t="s">
        <v>64</v>
      </c>
      <c r="D120" s="194">
        <v>275.91894647982787</v>
      </c>
      <c r="E120" s="19">
        <f t="shared" ref="E120:X120" si="87">+E90*E$67</f>
        <v>4544.1674120521147</v>
      </c>
      <c r="F120" s="19">
        <f t="shared" si="87"/>
        <v>6992.5313458039709</v>
      </c>
      <c r="G120" s="19">
        <f t="shared" si="87"/>
        <v>7653.2058272536078</v>
      </c>
      <c r="H120" s="19">
        <f t="shared" si="87"/>
        <v>7851.623000937183</v>
      </c>
      <c r="I120" s="19">
        <f t="shared" si="87"/>
        <v>8054.249089919751</v>
      </c>
      <c r="J120" s="19">
        <f t="shared" si="87"/>
        <v>8261.119559421144</v>
      </c>
      <c r="K120" s="19">
        <f t="shared" si="87"/>
        <v>8472.3370617243672</v>
      </c>
      <c r="L120" s="19">
        <f t="shared" si="87"/>
        <v>8687.9894276381547</v>
      </c>
      <c r="M120" s="19">
        <f t="shared" si="87"/>
        <v>8908.1706731841496</v>
      </c>
      <c r="N120" s="19">
        <f t="shared" si="87"/>
        <v>9132.9756791731779</v>
      </c>
      <c r="O120" s="19">
        <f t="shared" si="87"/>
        <v>9362.5016007592913</v>
      </c>
      <c r="P120" s="19">
        <f t="shared" si="87"/>
        <v>9596.8475687887731</v>
      </c>
      <c r="Q120" s="19">
        <f t="shared" si="87"/>
        <v>9836.1147830087375</v>
      </c>
      <c r="R120" s="19">
        <f t="shared" si="87"/>
        <v>10080.40668620878</v>
      </c>
      <c r="S120" s="19">
        <f t="shared" si="87"/>
        <v>10329.828416284638</v>
      </c>
      <c r="T120" s="19">
        <f t="shared" si="87"/>
        <v>10584.489185948874</v>
      </c>
      <c r="U120" s="19">
        <f t="shared" si="87"/>
        <v>10844.493212097279</v>
      </c>
      <c r="V120" s="19">
        <f t="shared" si="87"/>
        <v>11109.97536251935</v>
      </c>
      <c r="W120" s="19">
        <f t="shared" si="87"/>
        <v>11380.962153460196</v>
      </c>
      <c r="X120" s="186">
        <f t="shared" si="87"/>
        <v>11657.921060693085</v>
      </c>
    </row>
    <row r="121" spans="2:24" x14ac:dyDescent="0.25">
      <c r="B121" s="144">
        <v>33</v>
      </c>
      <c r="C121" s="97" t="s">
        <v>65</v>
      </c>
      <c r="D121" s="194">
        <v>282.2806429356736</v>
      </c>
      <c r="E121" s="19">
        <f t="shared" ref="E121:X121" si="88">+E91*E$67</f>
        <v>4872.0368085633709</v>
      </c>
      <c r="F121" s="19">
        <f t="shared" si="88"/>
        <v>7788.1923308184487</v>
      </c>
      <c r="G121" s="19">
        <f t="shared" si="88"/>
        <v>8815.7419481868765</v>
      </c>
      <c r="H121" s="19">
        <f t="shared" si="88"/>
        <v>9488.6348125093209</v>
      </c>
      <c r="I121" s="19">
        <f t="shared" si="88"/>
        <v>10154.62242720378</v>
      </c>
      <c r="J121" s="19">
        <f t="shared" si="88"/>
        <v>10709.760077136771</v>
      </c>
      <c r="K121" s="19">
        <f t="shared" si="88"/>
        <v>11265.439071500641</v>
      </c>
      <c r="L121" s="19">
        <f t="shared" si="88"/>
        <v>11821.674467310935</v>
      </c>
      <c r="M121" s="19">
        <f t="shared" si="88"/>
        <v>12213.579878416316</v>
      </c>
      <c r="N121" s="19">
        <f t="shared" si="88"/>
        <v>12606.066284360959</v>
      </c>
      <c r="O121" s="19">
        <f t="shared" si="88"/>
        <v>12999.145917338225</v>
      </c>
      <c r="P121" s="19">
        <f t="shared" si="88"/>
        <v>13392.831238437811</v>
      </c>
      <c r="Q121" s="19">
        <f t="shared" si="88"/>
        <v>13787.134965232437</v>
      </c>
      <c r="R121" s="19">
        <f t="shared" si="88"/>
        <v>14182.07009652546</v>
      </c>
      <c r="S121" s="19">
        <f t="shared" si="88"/>
        <v>14577.649844014129</v>
      </c>
      <c r="T121" s="19">
        <f t="shared" si="88"/>
        <v>14973.887931418332</v>
      </c>
      <c r="U121" s="19">
        <f t="shared" si="88"/>
        <v>15370.79745467785</v>
      </c>
      <c r="V121" s="19">
        <f t="shared" si="88"/>
        <v>15768.39536133587</v>
      </c>
      <c r="W121" s="19">
        <f t="shared" si="88"/>
        <v>16166.684983434965</v>
      </c>
      <c r="X121" s="186">
        <f t="shared" si="88"/>
        <v>16565.725064177295</v>
      </c>
    </row>
    <row r="122" spans="2:24" x14ac:dyDescent="0.25">
      <c r="B122" s="144">
        <v>34</v>
      </c>
      <c r="C122" s="97" t="s">
        <v>66</v>
      </c>
      <c r="D122" s="194">
        <v>29.873870614743293</v>
      </c>
      <c r="E122" s="19">
        <f t="shared" ref="E122:X122" si="89">+E92*E$67</f>
        <v>489.65367555415514</v>
      </c>
      <c r="F122" s="19">
        <f t="shared" si="89"/>
        <v>774.06534347613569</v>
      </c>
      <c r="G122" s="19">
        <f t="shared" si="89"/>
        <v>868.69570064594029</v>
      </c>
      <c r="H122" s="19">
        <f t="shared" si="89"/>
        <v>912.33402937049982</v>
      </c>
      <c r="I122" s="19">
        <f t="shared" si="89"/>
        <v>956.58178752224399</v>
      </c>
      <c r="J122" s="19">
        <f t="shared" si="89"/>
        <v>1001.4328244586568</v>
      </c>
      <c r="K122" s="19">
        <f t="shared" si="89"/>
        <v>1046.8853694362251</v>
      </c>
      <c r="L122" s="19">
        <f t="shared" si="89"/>
        <v>1092.9376917514069</v>
      </c>
      <c r="M122" s="19">
        <f t="shared" si="89"/>
        <v>1139.588892235656</v>
      </c>
      <c r="N122" s="19">
        <f t="shared" si="89"/>
        <v>1186.8386187688047</v>
      </c>
      <c r="O122" s="19">
        <f t="shared" si="89"/>
        <v>1234.6870930331916</v>
      </c>
      <c r="P122" s="19">
        <f t="shared" si="89"/>
        <v>1283.1350661039148</v>
      </c>
      <c r="Q122" s="19">
        <f t="shared" si="89"/>
        <v>1332.1837953844756</v>
      </c>
      <c r="R122" s="19">
        <f t="shared" si="89"/>
        <v>1381.8350286141711</v>
      </c>
      <c r="S122" s="19">
        <f t="shared" si="89"/>
        <v>1432.0909566732612</v>
      </c>
      <c r="T122" s="19">
        <f t="shared" si="89"/>
        <v>1482.9543073572668</v>
      </c>
      <c r="U122" s="19">
        <f t="shared" si="89"/>
        <v>1534.4278954785509</v>
      </c>
      <c r="V122" s="19">
        <f t="shared" si="89"/>
        <v>1586.5163213400299</v>
      </c>
      <c r="W122" s="19">
        <f t="shared" si="89"/>
        <v>1639.2192297502197</v>
      </c>
      <c r="X122" s="186">
        <f t="shared" si="89"/>
        <v>1692.5580658471063</v>
      </c>
    </row>
    <row r="123" spans="2:24" x14ac:dyDescent="0.25">
      <c r="B123" s="144">
        <v>35</v>
      </c>
      <c r="C123" s="145" t="s">
        <v>67</v>
      </c>
      <c r="D123" s="194">
        <v>0</v>
      </c>
      <c r="E123" s="19">
        <f t="shared" ref="E123:X123" si="90">+E93*E$67</f>
        <v>0</v>
      </c>
      <c r="F123" s="19">
        <f t="shared" si="90"/>
        <v>0</v>
      </c>
      <c r="G123" s="19">
        <f t="shared" si="90"/>
        <v>0</v>
      </c>
      <c r="H123" s="19">
        <f t="shared" si="90"/>
        <v>0</v>
      </c>
      <c r="I123" s="19">
        <f t="shared" si="90"/>
        <v>0</v>
      </c>
      <c r="J123" s="19">
        <f t="shared" si="90"/>
        <v>0</v>
      </c>
      <c r="K123" s="19">
        <f t="shared" si="90"/>
        <v>0</v>
      </c>
      <c r="L123" s="19">
        <f t="shared" si="90"/>
        <v>0</v>
      </c>
      <c r="M123" s="19">
        <f t="shared" si="90"/>
        <v>0</v>
      </c>
      <c r="N123" s="19">
        <f t="shared" si="90"/>
        <v>0</v>
      </c>
      <c r="O123" s="19">
        <f t="shared" si="90"/>
        <v>0</v>
      </c>
      <c r="P123" s="19">
        <f t="shared" si="90"/>
        <v>0</v>
      </c>
      <c r="Q123" s="19">
        <f t="shared" si="90"/>
        <v>0</v>
      </c>
      <c r="R123" s="19">
        <f t="shared" si="90"/>
        <v>0</v>
      </c>
      <c r="S123" s="19">
        <f t="shared" si="90"/>
        <v>0</v>
      </c>
      <c r="T123" s="19">
        <f t="shared" si="90"/>
        <v>0</v>
      </c>
      <c r="U123" s="19">
        <f t="shared" si="90"/>
        <v>0</v>
      </c>
      <c r="V123" s="19">
        <f t="shared" si="90"/>
        <v>0</v>
      </c>
      <c r="W123" s="19">
        <f t="shared" si="90"/>
        <v>0</v>
      </c>
      <c r="X123" s="186">
        <f t="shared" si="90"/>
        <v>0</v>
      </c>
    </row>
    <row r="124" spans="2:24" x14ac:dyDescent="0.25">
      <c r="B124" s="144">
        <v>36</v>
      </c>
      <c r="C124" s="97" t="s">
        <v>68</v>
      </c>
      <c r="D124" s="194">
        <v>87.693587133289327</v>
      </c>
      <c r="E124" s="19">
        <f t="shared" ref="E124:X124" si="91">+E94*E$67</f>
        <v>1509.0340373313422</v>
      </c>
      <c r="F124" s="19">
        <f t="shared" si="91"/>
        <v>2398.8356076061991</v>
      </c>
      <c r="G124" s="19">
        <f t="shared" si="91"/>
        <v>2701.3393569063396</v>
      </c>
      <c r="H124" s="19">
        <f t="shared" si="91"/>
        <v>2842.8801661855532</v>
      </c>
      <c r="I124" s="19">
        <f t="shared" si="91"/>
        <v>2983.3012739574001</v>
      </c>
      <c r="J124" s="19">
        <f t="shared" si="91"/>
        <v>3122.5932453776763</v>
      </c>
      <c r="K124" s="19">
        <f t="shared" si="91"/>
        <v>3260.7287717675758</v>
      </c>
      <c r="L124" s="19">
        <f t="shared" si="91"/>
        <v>3397.6844874183707</v>
      </c>
      <c r="M124" s="19">
        <f t="shared" si="91"/>
        <v>3533.4353811636124</v>
      </c>
      <c r="N124" s="19">
        <f t="shared" si="91"/>
        <v>3667.9562117761957</v>
      </c>
      <c r="O124" s="19">
        <f t="shared" si="91"/>
        <v>3801.2211329834568</v>
      </c>
      <c r="P124" s="19">
        <f t="shared" si="91"/>
        <v>3933.2037729175481</v>
      </c>
      <c r="Q124" s="19">
        <f t="shared" si="91"/>
        <v>4063.8772093191046</v>
      </c>
      <c r="R124" s="19">
        <f t="shared" si="91"/>
        <v>4193.2139232101317</v>
      </c>
      <c r="S124" s="19">
        <f t="shared" si="91"/>
        <v>4321.1859446620583</v>
      </c>
      <c r="T124" s="19">
        <f t="shared" si="91"/>
        <v>4447.7642197191126</v>
      </c>
      <c r="U124" s="19">
        <f t="shared" si="91"/>
        <v>4572.9210234671582</v>
      </c>
      <c r="V124" s="19">
        <f t="shared" si="91"/>
        <v>4696.6204769073329</v>
      </c>
      <c r="W124" s="19">
        <f t="shared" si="91"/>
        <v>4818.8555258991946</v>
      </c>
      <c r="X124" s="186">
        <f t="shared" si="91"/>
        <v>4939.5018074440313</v>
      </c>
    </row>
    <row r="125" spans="2:24" x14ac:dyDescent="0.25">
      <c r="B125" s="144">
        <v>39</v>
      </c>
      <c r="C125" s="97" t="s">
        <v>69</v>
      </c>
      <c r="D125" s="194">
        <v>2.0658790740908626</v>
      </c>
      <c r="E125" s="19">
        <f t="shared" ref="E125:X125" si="92">+E95*E$67</f>
        <v>34.200169591690035</v>
      </c>
      <c r="F125" s="19">
        <f t="shared" si="92"/>
        <v>54.06770018070165</v>
      </c>
      <c r="G125" s="19">
        <f t="shared" si="92"/>
        <v>60.600330998186443</v>
      </c>
      <c r="H125" s="19">
        <f t="shared" si="92"/>
        <v>63.520128063161081</v>
      </c>
      <c r="I125" s="19">
        <f t="shared" si="92"/>
        <v>66.430971951893852</v>
      </c>
      <c r="J125" s="19">
        <f t="shared" si="92"/>
        <v>69.332787223008367</v>
      </c>
      <c r="K125" s="19">
        <f t="shared" si="92"/>
        <v>72.225355515260418</v>
      </c>
      <c r="L125" s="19">
        <f t="shared" si="92"/>
        <v>75.108489995545895</v>
      </c>
      <c r="M125" s="19">
        <f t="shared" si="92"/>
        <v>77.981990673617702</v>
      </c>
      <c r="N125" s="19">
        <f t="shared" si="92"/>
        <v>80.845655719654715</v>
      </c>
      <c r="O125" s="19">
        <f t="shared" si="92"/>
        <v>83.699278465868474</v>
      </c>
      <c r="P125" s="19">
        <f t="shared" si="92"/>
        <v>86.542648041791111</v>
      </c>
      <c r="Q125" s="19">
        <f t="shared" si="92"/>
        <v>89.375549176002906</v>
      </c>
      <c r="R125" s="19">
        <f t="shared" si="92"/>
        <v>92.1977618256997</v>
      </c>
      <c r="S125" s="19">
        <f t="shared" si="92"/>
        <v>95.009062342258503</v>
      </c>
      <c r="T125" s="19">
        <f t="shared" si="92"/>
        <v>97.809218409133692</v>
      </c>
      <c r="U125" s="19">
        <f t="shared" si="92"/>
        <v>100.59800833684722</v>
      </c>
      <c r="V125" s="19">
        <f t="shared" si="92"/>
        <v>103.37514523554671</v>
      </c>
      <c r="W125" s="19">
        <f t="shared" si="92"/>
        <v>106.14057270005438</v>
      </c>
      <c r="X125" s="186">
        <f t="shared" si="92"/>
        <v>108.89329631905764</v>
      </c>
    </row>
    <row r="126" spans="2:24" x14ac:dyDescent="0.25">
      <c r="B126" s="144">
        <v>40</v>
      </c>
      <c r="C126" s="97" t="s">
        <v>70</v>
      </c>
      <c r="D126" s="194">
        <v>0</v>
      </c>
      <c r="E126" s="19">
        <f t="shared" ref="E126:X126" si="93">+E96*E$67</f>
        <v>0</v>
      </c>
      <c r="F126" s="19">
        <f t="shared" si="93"/>
        <v>0</v>
      </c>
      <c r="G126" s="19">
        <f t="shared" si="93"/>
        <v>0</v>
      </c>
      <c r="H126" s="19">
        <f t="shared" si="93"/>
        <v>0</v>
      </c>
      <c r="I126" s="19">
        <f t="shared" si="93"/>
        <v>0</v>
      </c>
      <c r="J126" s="19">
        <f t="shared" si="93"/>
        <v>0</v>
      </c>
      <c r="K126" s="19">
        <f t="shared" si="93"/>
        <v>0</v>
      </c>
      <c r="L126" s="19">
        <f t="shared" si="93"/>
        <v>0</v>
      </c>
      <c r="M126" s="19">
        <f t="shared" si="93"/>
        <v>0</v>
      </c>
      <c r="N126" s="19">
        <f t="shared" si="93"/>
        <v>0</v>
      </c>
      <c r="O126" s="19">
        <f t="shared" si="93"/>
        <v>0</v>
      </c>
      <c r="P126" s="19">
        <f t="shared" si="93"/>
        <v>0</v>
      </c>
      <c r="Q126" s="19">
        <f t="shared" si="93"/>
        <v>0</v>
      </c>
      <c r="R126" s="19">
        <f t="shared" si="93"/>
        <v>0</v>
      </c>
      <c r="S126" s="19">
        <f t="shared" si="93"/>
        <v>0</v>
      </c>
      <c r="T126" s="19">
        <f t="shared" si="93"/>
        <v>0</v>
      </c>
      <c r="U126" s="19">
        <f t="shared" si="93"/>
        <v>0</v>
      </c>
      <c r="V126" s="19">
        <f t="shared" si="93"/>
        <v>0</v>
      </c>
      <c r="W126" s="19">
        <f t="shared" si="93"/>
        <v>0</v>
      </c>
      <c r="X126" s="186">
        <f t="shared" si="93"/>
        <v>0</v>
      </c>
    </row>
    <row r="127" spans="2:24" x14ac:dyDescent="0.25">
      <c r="B127" s="144">
        <v>45</v>
      </c>
      <c r="C127" s="97" t="s">
        <v>71</v>
      </c>
      <c r="D127" s="194">
        <v>0</v>
      </c>
      <c r="E127" s="19">
        <f t="shared" ref="E127:X127" si="94">+E97*E$67</f>
        <v>0</v>
      </c>
      <c r="F127" s="19">
        <f t="shared" si="94"/>
        <v>0</v>
      </c>
      <c r="G127" s="19">
        <f t="shared" si="94"/>
        <v>0</v>
      </c>
      <c r="H127" s="19">
        <f t="shared" si="94"/>
        <v>0</v>
      </c>
      <c r="I127" s="19">
        <f t="shared" si="94"/>
        <v>0</v>
      </c>
      <c r="J127" s="19">
        <f t="shared" si="94"/>
        <v>0</v>
      </c>
      <c r="K127" s="19">
        <f t="shared" si="94"/>
        <v>0</v>
      </c>
      <c r="L127" s="19">
        <f t="shared" si="94"/>
        <v>0</v>
      </c>
      <c r="M127" s="19">
        <f t="shared" si="94"/>
        <v>0</v>
      </c>
      <c r="N127" s="19">
        <f t="shared" si="94"/>
        <v>0</v>
      </c>
      <c r="O127" s="19">
        <f t="shared" si="94"/>
        <v>0</v>
      </c>
      <c r="P127" s="19">
        <f t="shared" si="94"/>
        <v>0</v>
      </c>
      <c r="Q127" s="19">
        <f t="shared" si="94"/>
        <v>0</v>
      </c>
      <c r="R127" s="19">
        <f t="shared" si="94"/>
        <v>0</v>
      </c>
      <c r="S127" s="19">
        <f t="shared" si="94"/>
        <v>0</v>
      </c>
      <c r="T127" s="19">
        <f t="shared" si="94"/>
        <v>0</v>
      </c>
      <c r="U127" s="19">
        <f t="shared" si="94"/>
        <v>0</v>
      </c>
      <c r="V127" s="19">
        <f t="shared" si="94"/>
        <v>0</v>
      </c>
      <c r="W127" s="19">
        <f t="shared" si="94"/>
        <v>0</v>
      </c>
      <c r="X127" s="186">
        <f t="shared" si="94"/>
        <v>0</v>
      </c>
    </row>
    <row r="128" spans="2:24" ht="15.75" thickBot="1" x14ac:dyDescent="0.3">
      <c r="B128" s="146">
        <v>46</v>
      </c>
      <c r="C128" s="97" t="s">
        <v>72</v>
      </c>
      <c r="D128" s="194">
        <v>0</v>
      </c>
      <c r="E128" s="19">
        <f t="shared" ref="E128:X128" si="95">+E98*E$67</f>
        <v>0</v>
      </c>
      <c r="F128" s="19">
        <f t="shared" si="95"/>
        <v>0</v>
      </c>
      <c r="G128" s="19">
        <f t="shared" si="95"/>
        <v>0</v>
      </c>
      <c r="H128" s="19">
        <f t="shared" si="95"/>
        <v>0</v>
      </c>
      <c r="I128" s="19">
        <f t="shared" si="95"/>
        <v>0</v>
      </c>
      <c r="J128" s="19">
        <f t="shared" si="95"/>
        <v>0</v>
      </c>
      <c r="K128" s="19">
        <f t="shared" si="95"/>
        <v>0</v>
      </c>
      <c r="L128" s="19">
        <f t="shared" si="95"/>
        <v>0</v>
      </c>
      <c r="M128" s="19">
        <f t="shared" si="95"/>
        <v>0</v>
      </c>
      <c r="N128" s="19">
        <f t="shared" si="95"/>
        <v>0</v>
      </c>
      <c r="O128" s="19">
        <f t="shared" si="95"/>
        <v>0</v>
      </c>
      <c r="P128" s="19">
        <f t="shared" si="95"/>
        <v>0</v>
      </c>
      <c r="Q128" s="19">
        <f t="shared" si="95"/>
        <v>0</v>
      </c>
      <c r="R128" s="19">
        <f t="shared" si="95"/>
        <v>0</v>
      </c>
      <c r="S128" s="19">
        <f t="shared" si="95"/>
        <v>0</v>
      </c>
      <c r="T128" s="19">
        <f t="shared" si="95"/>
        <v>0</v>
      </c>
      <c r="U128" s="19">
        <f t="shared" si="95"/>
        <v>0</v>
      </c>
      <c r="V128" s="19">
        <f t="shared" si="95"/>
        <v>0</v>
      </c>
      <c r="W128" s="19">
        <f t="shared" si="95"/>
        <v>0</v>
      </c>
      <c r="X128" s="186">
        <f t="shared" si="95"/>
        <v>0</v>
      </c>
    </row>
    <row r="129" spans="1:29" ht="15.75" thickBot="1" x14ac:dyDescent="0.3">
      <c r="B129" s="147"/>
      <c r="C129" s="148" t="s">
        <v>73</v>
      </c>
      <c r="D129" s="195">
        <f t="shared" ref="D129:X129" si="96">+SUM(D105:D128)</f>
        <v>61268.611322280325</v>
      </c>
      <c r="E129" s="24">
        <f t="shared" si="96"/>
        <v>655333.62922490085</v>
      </c>
      <c r="F129" s="24">
        <f t="shared" si="96"/>
        <v>959392.87505041459</v>
      </c>
      <c r="G129" s="24">
        <f t="shared" si="96"/>
        <v>1047356.9904113438</v>
      </c>
      <c r="H129" s="24">
        <f t="shared" si="96"/>
        <v>1071395.4787991699</v>
      </c>
      <c r="I129" s="24">
        <f t="shared" si="96"/>
        <v>1095764.3880369563</v>
      </c>
      <c r="J129" s="24">
        <f t="shared" si="96"/>
        <v>1120199.6436276883</v>
      </c>
      <c r="K129" s="24">
        <f t="shared" si="96"/>
        <v>1144859.1023815621</v>
      </c>
      <c r="L129" s="24">
        <f t="shared" si="96"/>
        <v>1169746.1132045602</v>
      </c>
      <c r="M129" s="24">
        <f t="shared" si="96"/>
        <v>1194701.9942145345</v>
      </c>
      <c r="N129" s="24">
        <f t="shared" si="96"/>
        <v>1219898.6209908219</v>
      </c>
      <c r="O129" s="24">
        <f t="shared" si="96"/>
        <v>1245338.0040007569</v>
      </c>
      <c r="P129" s="24">
        <f t="shared" si="96"/>
        <v>1271027.4847937142</v>
      </c>
      <c r="Q129" s="24">
        <f t="shared" si="96"/>
        <v>1296970.3402527412</v>
      </c>
      <c r="R129" s="24">
        <f t="shared" si="96"/>
        <v>1323183.6595087447</v>
      </c>
      <c r="S129" s="24">
        <f t="shared" si="96"/>
        <v>1349662.3384952992</v>
      </c>
      <c r="T129" s="24">
        <f t="shared" si="96"/>
        <v>1376411.235226034</v>
      </c>
      <c r="U129" s="24">
        <f t="shared" si="96"/>
        <v>1403436.4047870175</v>
      </c>
      <c r="V129" s="24">
        <f t="shared" si="96"/>
        <v>1430715.6206899961</v>
      </c>
      <c r="W129" s="24">
        <f t="shared" si="96"/>
        <v>1458281.5430109075</v>
      </c>
      <c r="X129" s="196">
        <f t="shared" si="96"/>
        <v>1486155.3756463944</v>
      </c>
    </row>
    <row r="130" spans="1:29" ht="15.75" thickBot="1" x14ac:dyDescent="0.3">
      <c r="B130" s="71"/>
      <c r="C130" s="22" t="s">
        <v>135</v>
      </c>
      <c r="D130" s="167"/>
      <c r="E130" s="167">
        <f t="shared" ref="E130:X130" si="97">+E68-E129</f>
        <v>0</v>
      </c>
      <c r="F130" s="167">
        <f t="shared" si="97"/>
        <v>0</v>
      </c>
      <c r="G130" s="167">
        <f t="shared" si="97"/>
        <v>0</v>
      </c>
      <c r="H130" s="167">
        <f t="shared" si="97"/>
        <v>0</v>
      </c>
      <c r="I130" s="167">
        <f t="shared" si="97"/>
        <v>0</v>
      </c>
      <c r="J130" s="167">
        <f t="shared" si="97"/>
        <v>0</v>
      </c>
      <c r="K130" s="167">
        <f t="shared" si="97"/>
        <v>0</v>
      </c>
      <c r="L130" s="167">
        <f t="shared" si="97"/>
        <v>0</v>
      </c>
      <c r="M130" s="167">
        <f t="shared" si="97"/>
        <v>0</v>
      </c>
      <c r="N130" s="167">
        <f t="shared" si="97"/>
        <v>0</v>
      </c>
      <c r="O130" s="167">
        <f t="shared" si="97"/>
        <v>0</v>
      </c>
      <c r="P130" s="167">
        <f t="shared" si="97"/>
        <v>0</v>
      </c>
      <c r="Q130" s="167">
        <f t="shared" si="97"/>
        <v>0</v>
      </c>
      <c r="R130" s="167">
        <f t="shared" si="97"/>
        <v>0</v>
      </c>
      <c r="S130" s="167">
        <f t="shared" si="97"/>
        <v>0</v>
      </c>
      <c r="T130" s="167">
        <f t="shared" si="97"/>
        <v>0</v>
      </c>
      <c r="U130" s="167">
        <f t="shared" si="97"/>
        <v>0</v>
      </c>
      <c r="V130" s="167">
        <f t="shared" si="97"/>
        <v>0</v>
      </c>
      <c r="W130" s="167">
        <f t="shared" si="97"/>
        <v>0</v>
      </c>
      <c r="X130" s="197">
        <f t="shared" si="97"/>
        <v>0</v>
      </c>
    </row>
    <row r="133" spans="1:29" ht="15.75" x14ac:dyDescent="0.25">
      <c r="B133" s="50" t="s">
        <v>199</v>
      </c>
    </row>
    <row r="134" spans="1:29" x14ac:dyDescent="0.25">
      <c r="B134" s="12" t="s">
        <v>143</v>
      </c>
      <c r="C134" s="71"/>
      <c r="J134" s="70"/>
    </row>
    <row r="135" spans="1:29" ht="15.75" thickBot="1" x14ac:dyDescent="0.3">
      <c r="B135" s="71"/>
      <c r="C135" s="71"/>
      <c r="D135" s="70"/>
      <c r="E135" s="317"/>
      <c r="F135" s="317"/>
      <c r="G135" s="317"/>
      <c r="H135" s="317"/>
      <c r="I135" s="317"/>
      <c r="J135" s="317"/>
      <c r="K135" s="317"/>
      <c r="L135" s="317"/>
      <c r="M135" s="317"/>
      <c r="N135" s="317"/>
      <c r="O135" s="317"/>
      <c r="P135" s="317"/>
      <c r="Q135" s="317"/>
      <c r="R135" s="317"/>
      <c r="S135" s="317"/>
      <c r="T135" s="317"/>
      <c r="U135" s="317"/>
      <c r="V135" s="317"/>
      <c r="W135" s="317"/>
      <c r="X135" s="317"/>
    </row>
    <row r="136" spans="1:29" s="10" customFormat="1" ht="15.75" thickBot="1" x14ac:dyDescent="0.3">
      <c r="A136"/>
      <c r="B136" s="71"/>
      <c r="C136" s="1" t="s">
        <v>144</v>
      </c>
      <c r="D136" s="87">
        <v>2024</v>
      </c>
      <c r="E136" s="2">
        <f>+D136+1</f>
        <v>2025</v>
      </c>
      <c r="F136" s="2">
        <f t="shared" ref="F136:X136" si="98">+E136+1</f>
        <v>2026</v>
      </c>
      <c r="G136" s="2">
        <f t="shared" si="98"/>
        <v>2027</v>
      </c>
      <c r="H136" s="2">
        <f t="shared" si="98"/>
        <v>2028</v>
      </c>
      <c r="I136" s="2">
        <f t="shared" si="98"/>
        <v>2029</v>
      </c>
      <c r="J136" s="2">
        <f t="shared" si="98"/>
        <v>2030</v>
      </c>
      <c r="K136" s="2">
        <f t="shared" si="98"/>
        <v>2031</v>
      </c>
      <c r="L136" s="2">
        <f t="shared" si="98"/>
        <v>2032</v>
      </c>
      <c r="M136" s="2">
        <f t="shared" si="98"/>
        <v>2033</v>
      </c>
      <c r="N136" s="2">
        <f t="shared" si="98"/>
        <v>2034</v>
      </c>
      <c r="O136" s="2">
        <f t="shared" si="98"/>
        <v>2035</v>
      </c>
      <c r="P136" s="2">
        <f t="shared" si="98"/>
        <v>2036</v>
      </c>
      <c r="Q136" s="2">
        <f t="shared" si="98"/>
        <v>2037</v>
      </c>
      <c r="R136" s="2">
        <f t="shared" si="98"/>
        <v>2038</v>
      </c>
      <c r="S136" s="2">
        <f t="shared" si="98"/>
        <v>2039</v>
      </c>
      <c r="T136" s="2">
        <f t="shared" si="98"/>
        <v>2040</v>
      </c>
      <c r="U136" s="2">
        <f t="shared" si="98"/>
        <v>2041</v>
      </c>
      <c r="V136" s="2">
        <f t="shared" si="98"/>
        <v>2042</v>
      </c>
      <c r="W136" s="2">
        <f t="shared" si="98"/>
        <v>2043</v>
      </c>
      <c r="X136" s="31">
        <f t="shared" si="98"/>
        <v>2044</v>
      </c>
    </row>
    <row r="137" spans="1:29" s="10" customFormat="1" ht="51.75" x14ac:dyDescent="0.25">
      <c r="A137"/>
      <c r="B137" s="71"/>
      <c r="C137" s="150" t="s">
        <v>207</v>
      </c>
      <c r="D137" s="169"/>
      <c r="E137" s="170">
        <f>+'2.1 Previsión BAU'!E242+'2.1 Previsión BAU'!E212-'2.1 Previsión BAU'!E290</f>
        <v>1333949.9558245463</v>
      </c>
      <c r="F137" s="170">
        <f>+'2.1 Previsión BAU'!F242+'2.1 Previsión BAU'!F212-'2.1 Previsión BAU'!F290-'2.1 Previsión BAU'!F284</f>
        <v>1345998.2141573273</v>
      </c>
      <c r="G137" s="170">
        <f>+'2.1 Previsión BAU'!G242+'2.1 Previsión BAU'!G212-'2.1 Previsión BAU'!G290-'2.1 Previsión BAU'!G284</f>
        <v>1376238.4256532344</v>
      </c>
      <c r="H137" s="170">
        <f>+'2.1 Previsión BAU'!H242+'2.1 Previsión BAU'!H212-'2.1 Previsión BAU'!H290-'2.1 Previsión BAU'!H284</f>
        <v>1406447.4794206147</v>
      </c>
      <c r="I137" s="170">
        <f>+'2.1 Previsión BAU'!I242+'2.1 Previsión BAU'!I212-'2.1 Previsión BAU'!I290-'2.1 Previsión BAU'!I284</f>
        <v>1437212.5445440977</v>
      </c>
      <c r="J137" s="170">
        <f>+'2.1 Previsión BAU'!J242+'2.1 Previsión BAU'!J212-'2.1 Previsión BAU'!J290-'2.1 Previsión BAU'!J284</f>
        <v>1467976.9772476703</v>
      </c>
      <c r="K137" s="170">
        <f>+'2.1 Previsión BAU'!K242+'2.1 Previsión BAU'!K212-'2.1 Previsión BAU'!K290-'2.1 Previsión BAU'!K284</f>
        <v>1499082.1593233896</v>
      </c>
      <c r="L137" s="170">
        <f>+'2.1 Previsión BAU'!L242+'2.1 Previsión BAU'!L212-'2.1 Previsión BAU'!L290-'2.1 Previsión BAU'!L284</f>
        <v>1530452.9310758996</v>
      </c>
      <c r="M137" s="170">
        <f>+'2.1 Previsión BAU'!M242+'2.1 Previsión BAU'!M212-'2.1 Previsión BAU'!M290-'2.1 Previsión BAU'!M284</f>
        <v>1561950.0888014287</v>
      </c>
      <c r="N137" s="170">
        <f>+'2.1 Previsión BAU'!N242+'2.1 Previsión BAU'!N212-'2.1 Previsión BAU'!N290-'2.1 Previsión BAU'!N284</f>
        <v>1593769.6215591612</v>
      </c>
      <c r="O137" s="170">
        <f>+'2.1 Previsión BAU'!O242+'2.1 Previsión BAU'!O212-'2.1 Previsión BAU'!O290-'2.1 Previsión BAU'!O284</f>
        <v>1625914.3206343798</v>
      </c>
      <c r="P137" s="170">
        <f>+'2.1 Previsión BAU'!P242+'2.1 Previsión BAU'!P212-'2.1 Previsión BAU'!P290-'2.1 Previsión BAU'!P284</f>
        <v>1658399.4089693544</v>
      </c>
      <c r="Q137" s="170">
        <f>+'2.1 Previsión BAU'!Q242+'2.1 Previsión BAU'!Q212-'2.1 Previsión BAU'!Q290-'2.1 Previsión BAU'!Q284</f>
        <v>1691222.2656422805</v>
      </c>
      <c r="R137" s="170">
        <f>+'2.1 Previsión BAU'!R242+'2.1 Previsión BAU'!R212-'2.1 Previsión BAU'!R290-'2.1 Previsión BAU'!R284</f>
        <v>1724446.1024465868</v>
      </c>
      <c r="S137" s="170">
        <f>+'2.1 Previsión BAU'!S242+'2.1 Previsión BAU'!S212-'2.1 Previsión BAU'!S290-'2.1 Previsión BAU'!S284</f>
        <v>1758028.1939735501</v>
      </c>
      <c r="T137" s="170">
        <f>+'2.1 Previsión BAU'!T242+'2.1 Previsión BAU'!T212-'2.1 Previsión BAU'!T290-'2.1 Previsión BAU'!T284</f>
        <v>1791972.6822539186</v>
      </c>
      <c r="U137" s="170">
        <f>+'2.1 Previsión BAU'!U242+'2.1 Previsión BAU'!U212-'2.1 Previsión BAU'!U290-'2.1 Previsión BAU'!U284</f>
        <v>1826289.915839181</v>
      </c>
      <c r="V137" s="170">
        <f>+'2.1 Previsión BAU'!V242+'2.1 Previsión BAU'!V212-'2.1 Previsión BAU'!V290-'2.1 Previsión BAU'!V284</f>
        <v>1860852.0009463646</v>
      </c>
      <c r="W137" s="170">
        <f>+'2.1 Previsión BAU'!W242+'2.1 Previsión BAU'!W212-'2.1 Previsión BAU'!W290-'2.1 Previsión BAU'!W284</f>
        <v>1895808.033194988</v>
      </c>
      <c r="X137" s="171">
        <f>+'2.1 Previsión BAU'!X242+'2.1 Previsión BAU'!X212-'2.1 Previsión BAU'!X290-'2.1 Previsión BAU'!X284</f>
        <v>1931176.2075652299</v>
      </c>
      <c r="AB137" s="267"/>
      <c r="AC137" s="11"/>
    </row>
    <row r="138" spans="1:29" s="10" customFormat="1" ht="26.25" x14ac:dyDescent="0.25">
      <c r="A138"/>
      <c r="B138" s="71"/>
      <c r="C138" s="151" t="s">
        <v>145</v>
      </c>
      <c r="D138" s="152"/>
      <c r="E138" s="269">
        <v>0</v>
      </c>
      <c r="F138" s="269">
        <v>0.45058766741385781</v>
      </c>
      <c r="G138" s="153">
        <v>0.48122103908391733</v>
      </c>
      <c r="H138" s="153">
        <v>0.57780229895627477</v>
      </c>
      <c r="I138" s="153">
        <v>0.64757721596506268</v>
      </c>
      <c r="J138" s="153">
        <v>0.69560790758535274</v>
      </c>
      <c r="K138" s="153">
        <v>0.7</v>
      </c>
      <c r="L138" s="153">
        <v>0.7</v>
      </c>
      <c r="M138" s="153">
        <v>0.7</v>
      </c>
      <c r="N138" s="153">
        <v>0.7</v>
      </c>
      <c r="O138" s="153">
        <v>0.7</v>
      </c>
      <c r="P138" s="153">
        <v>0.7</v>
      </c>
      <c r="Q138" s="153">
        <v>0.7</v>
      </c>
      <c r="R138" s="153">
        <v>0.7</v>
      </c>
      <c r="S138" s="153">
        <v>0.7</v>
      </c>
      <c r="T138" s="153">
        <v>0.7</v>
      </c>
      <c r="U138" s="153">
        <v>0.7</v>
      </c>
      <c r="V138" s="153">
        <v>0.7</v>
      </c>
      <c r="W138" s="153">
        <v>0.7</v>
      </c>
      <c r="X138" s="154">
        <v>0.7</v>
      </c>
      <c r="Z138" s="121"/>
      <c r="AA138" s="121"/>
      <c r="AB138" s="267"/>
      <c r="AC138" s="11"/>
    </row>
    <row r="139" spans="1:29" s="10" customFormat="1" ht="39" x14ac:dyDescent="0.25">
      <c r="A139"/>
      <c r="B139" s="71"/>
      <c r="C139" s="151" t="s">
        <v>146</v>
      </c>
      <c r="D139" s="155"/>
      <c r="E139" s="156">
        <f t="shared" ref="E139:X139" si="99">+E138*E137</f>
        <v>0</v>
      </c>
      <c r="F139" s="156">
        <f t="shared" si="99"/>
        <v>606490.19566036831</v>
      </c>
      <c r="G139" s="156">
        <f t="shared" si="99"/>
        <v>662274.88522006397</v>
      </c>
      <c r="H139" s="156">
        <f t="shared" si="99"/>
        <v>812648.58697048912</v>
      </c>
      <c r="I139" s="156">
        <f t="shared" si="99"/>
        <v>930706.09834593046</v>
      </c>
      <c r="J139" s="156">
        <f t="shared" si="99"/>
        <v>1021136.3935267229</v>
      </c>
      <c r="K139" s="156">
        <f t="shared" si="99"/>
        <v>1049357.5115263727</v>
      </c>
      <c r="L139" s="156">
        <f t="shared" si="99"/>
        <v>1071317.0517531296</v>
      </c>
      <c r="M139" s="156">
        <f t="shared" si="99"/>
        <v>1093365.062161</v>
      </c>
      <c r="N139" s="156">
        <f t="shared" si="99"/>
        <v>1115638.7350914127</v>
      </c>
      <c r="O139" s="156">
        <f t="shared" si="99"/>
        <v>1138140.0244440658</v>
      </c>
      <c r="P139" s="156">
        <f t="shared" si="99"/>
        <v>1160879.586278548</v>
      </c>
      <c r="Q139" s="156">
        <f t="shared" si="99"/>
        <v>1183855.5859495963</v>
      </c>
      <c r="R139" s="156">
        <f t="shared" si="99"/>
        <v>1207112.2717126107</v>
      </c>
      <c r="S139" s="156">
        <f t="shared" si="99"/>
        <v>1230619.735781485</v>
      </c>
      <c r="T139" s="156">
        <f t="shared" si="99"/>
        <v>1254380.877577743</v>
      </c>
      <c r="U139" s="156">
        <f t="shared" si="99"/>
        <v>1278402.9410874266</v>
      </c>
      <c r="V139" s="156">
        <f t="shared" si="99"/>
        <v>1302596.4006624552</v>
      </c>
      <c r="W139" s="156">
        <f t="shared" si="99"/>
        <v>1327065.6232364916</v>
      </c>
      <c r="X139" s="157">
        <f t="shared" si="99"/>
        <v>1351823.3452956609</v>
      </c>
      <c r="Z139" s="121"/>
      <c r="AA139" s="121"/>
      <c r="AB139" s="267"/>
      <c r="AC139" s="11"/>
    </row>
    <row r="140" spans="1:29" s="10" customFormat="1" ht="39.75" thickBot="1" x14ac:dyDescent="0.3">
      <c r="A140"/>
      <c r="B140" s="71"/>
      <c r="C140" s="158" t="s">
        <v>147</v>
      </c>
      <c r="D140" s="159"/>
      <c r="E140" s="160">
        <f t="shared" ref="E140:X140" si="100">+E139-D139</f>
        <v>0</v>
      </c>
      <c r="F140" s="160">
        <f t="shared" si="100"/>
        <v>606490.19566036831</v>
      </c>
      <c r="G140" s="160">
        <f t="shared" si="100"/>
        <v>55784.68955969566</v>
      </c>
      <c r="H140" s="160">
        <f t="shared" si="100"/>
        <v>150373.70175042516</v>
      </c>
      <c r="I140" s="160">
        <f t="shared" si="100"/>
        <v>118057.51137544133</v>
      </c>
      <c r="J140" s="160">
        <f t="shared" si="100"/>
        <v>90430.295180792455</v>
      </c>
      <c r="K140" s="160">
        <f t="shared" si="100"/>
        <v>28221.117999649839</v>
      </c>
      <c r="L140" s="160">
        <f t="shared" si="100"/>
        <v>21959.540226756828</v>
      </c>
      <c r="M140" s="160">
        <f t="shared" si="100"/>
        <v>22048.010407870403</v>
      </c>
      <c r="N140" s="160">
        <f t="shared" si="100"/>
        <v>22273.672930412693</v>
      </c>
      <c r="O140" s="160">
        <f t="shared" si="100"/>
        <v>22501.289352653082</v>
      </c>
      <c r="P140" s="160">
        <f t="shared" si="100"/>
        <v>22739.561834482243</v>
      </c>
      <c r="Q140" s="160">
        <f t="shared" si="100"/>
        <v>22975.999671048252</v>
      </c>
      <c r="R140" s="160">
        <f t="shared" si="100"/>
        <v>23256.68576301448</v>
      </c>
      <c r="S140" s="160">
        <f t="shared" si="100"/>
        <v>23507.464068874251</v>
      </c>
      <c r="T140" s="160">
        <f t="shared" si="100"/>
        <v>23761.141796258045</v>
      </c>
      <c r="U140" s="160">
        <f t="shared" si="100"/>
        <v>24022.06350968359</v>
      </c>
      <c r="V140" s="160">
        <f t="shared" si="100"/>
        <v>24193.459575028624</v>
      </c>
      <c r="W140" s="160">
        <f t="shared" si="100"/>
        <v>24469.222574036336</v>
      </c>
      <c r="X140" s="161">
        <f t="shared" si="100"/>
        <v>24757.722059169319</v>
      </c>
      <c r="Z140" s="121"/>
      <c r="AA140" s="121"/>
      <c r="AB140" s="267"/>
      <c r="AC140" s="11"/>
    </row>
    <row r="141" spans="1:29" x14ac:dyDescent="0.25">
      <c r="B141" s="71"/>
      <c r="C141" s="71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Z141" s="315"/>
      <c r="AA141" s="121"/>
      <c r="AB141" s="316"/>
      <c r="AC141" s="11"/>
    </row>
    <row r="142" spans="1:29" x14ac:dyDescent="0.25">
      <c r="B142" s="71"/>
      <c r="C142" s="71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Z142" s="315"/>
      <c r="AA142" s="121"/>
      <c r="AB142" s="316"/>
      <c r="AC142" s="11"/>
    </row>
    <row r="143" spans="1:29" x14ac:dyDescent="0.25">
      <c r="B143" s="12" t="s">
        <v>200</v>
      </c>
      <c r="C143" s="71"/>
      <c r="D143" s="72"/>
      <c r="E143" s="72"/>
      <c r="F143" s="72"/>
      <c r="G143" s="72"/>
      <c r="H143" s="72"/>
      <c r="I143" s="162"/>
      <c r="J143" s="163"/>
      <c r="K143" s="16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Z143" s="315"/>
      <c r="AA143" s="121"/>
      <c r="AB143" s="316"/>
      <c r="AC143" s="11"/>
    </row>
    <row r="144" spans="1:29" ht="15.75" thickBot="1" x14ac:dyDescent="0.3">
      <c r="B144" s="71"/>
      <c r="C144" s="71"/>
      <c r="D144" s="72"/>
      <c r="E144" s="72"/>
      <c r="F144" s="72"/>
      <c r="G144" s="72"/>
      <c r="H144" s="72"/>
      <c r="I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Z144" s="315"/>
      <c r="AA144" s="121"/>
      <c r="AB144" s="316"/>
      <c r="AC144" s="11"/>
    </row>
    <row r="145" spans="2:29" ht="15.75" thickBot="1" x14ac:dyDescent="0.3">
      <c r="B145" s="164" t="s">
        <v>37</v>
      </c>
      <c r="C145" s="165" t="s">
        <v>38</v>
      </c>
      <c r="D145" s="193">
        <v>2024</v>
      </c>
      <c r="E145" s="166">
        <f t="shared" ref="E145:X145" si="101">+D145+1</f>
        <v>2025</v>
      </c>
      <c r="F145" s="102">
        <f t="shared" si="101"/>
        <v>2026</v>
      </c>
      <c r="G145" s="102">
        <f t="shared" si="101"/>
        <v>2027</v>
      </c>
      <c r="H145" s="102">
        <f t="shared" si="101"/>
        <v>2028</v>
      </c>
      <c r="I145" s="102">
        <f t="shared" si="101"/>
        <v>2029</v>
      </c>
      <c r="J145" s="102">
        <f t="shared" si="101"/>
        <v>2030</v>
      </c>
      <c r="K145" s="102">
        <f t="shared" si="101"/>
        <v>2031</v>
      </c>
      <c r="L145" s="102">
        <f t="shared" si="101"/>
        <v>2032</v>
      </c>
      <c r="M145" s="102">
        <f t="shared" si="101"/>
        <v>2033</v>
      </c>
      <c r="N145" s="102">
        <f t="shared" si="101"/>
        <v>2034</v>
      </c>
      <c r="O145" s="102">
        <f t="shared" si="101"/>
        <v>2035</v>
      </c>
      <c r="P145" s="102">
        <f t="shared" si="101"/>
        <v>2036</v>
      </c>
      <c r="Q145" s="102">
        <f t="shared" si="101"/>
        <v>2037</v>
      </c>
      <c r="R145" s="102">
        <f t="shared" si="101"/>
        <v>2038</v>
      </c>
      <c r="S145" s="102">
        <f t="shared" si="101"/>
        <v>2039</v>
      </c>
      <c r="T145" s="102">
        <f t="shared" si="101"/>
        <v>2040</v>
      </c>
      <c r="U145" s="102">
        <f t="shared" si="101"/>
        <v>2041</v>
      </c>
      <c r="V145" s="102">
        <f t="shared" si="101"/>
        <v>2042</v>
      </c>
      <c r="W145" s="102">
        <f t="shared" si="101"/>
        <v>2043</v>
      </c>
      <c r="X145" s="189">
        <f t="shared" si="101"/>
        <v>2044</v>
      </c>
      <c r="Z145" s="315"/>
      <c r="AA145" s="121"/>
      <c r="AB145" s="316"/>
      <c r="AC145" s="11"/>
    </row>
    <row r="146" spans="2:29" x14ac:dyDescent="0.25">
      <c r="B146" s="184">
        <v>6</v>
      </c>
      <c r="C146" s="97" t="s">
        <v>46</v>
      </c>
      <c r="D146" s="194"/>
      <c r="E146" s="19">
        <f>+'2.1 Previsión BAU'!E188+'2.1 Previsión BAU'!E218</f>
        <v>121603.70950120172</v>
      </c>
      <c r="F146" s="19">
        <f>+'2.1 Previsión BAU'!F188+'2.1 Previsión BAU'!F218-'2.1 Previsión BAU'!F282</f>
        <v>121080.13573119069</v>
      </c>
      <c r="G146" s="19">
        <f>+'2.1 Previsión BAU'!G188+'2.1 Previsión BAU'!G218-'2.1 Previsión BAU'!G282</f>
        <v>122380.9125126564</v>
      </c>
      <c r="H146" s="19">
        <f>+'2.1 Previsión BAU'!H188+'2.1 Previsión BAU'!H218-'2.1 Previsión BAU'!H282</f>
        <v>123672.64793926211</v>
      </c>
      <c r="I146" s="19">
        <f>+'2.1 Previsión BAU'!I188+'2.1 Previsión BAU'!I218-'2.1 Previsión BAU'!I282</f>
        <v>124979.89122944624</v>
      </c>
      <c r="J146" s="19">
        <f>+'2.1 Previsión BAU'!J188+'2.1 Previsión BAU'!J218-'2.1 Previsión BAU'!J282</f>
        <v>126310.50689532515</v>
      </c>
      <c r="K146" s="19">
        <f>+'2.1 Previsión BAU'!K188+'2.1 Previsión BAU'!K218-'2.1 Previsión BAU'!K282</f>
        <v>127667.73028268747</v>
      </c>
      <c r="L146" s="19">
        <f>+'2.1 Previsión BAU'!L188+'2.1 Previsión BAU'!L218-'2.1 Previsión BAU'!L282</f>
        <v>129052.99447408489</v>
      </c>
      <c r="M146" s="19">
        <f>+'2.1 Previsión BAU'!M188+'2.1 Previsión BAU'!M218-'2.1 Previsión BAU'!M282</f>
        <v>130467.19642361935</v>
      </c>
      <c r="N146" s="19">
        <f>+'2.1 Previsión BAU'!N188+'2.1 Previsión BAU'!N218-'2.1 Previsión BAU'!N282</f>
        <v>131911.04439038495</v>
      </c>
      <c r="O146" s="19">
        <f>+'2.1 Previsión BAU'!O188+'2.1 Previsión BAU'!O218-'2.1 Previsión BAU'!O282</f>
        <v>133385.19571417489</v>
      </c>
      <c r="P146" s="19">
        <f>+'2.1 Previsión BAU'!P188+'2.1 Previsión BAU'!P218-'2.1 Previsión BAU'!P282</f>
        <v>134890.29832005262</v>
      </c>
      <c r="Q146" s="19">
        <f>+'2.1 Previsión BAU'!Q188+'2.1 Previsión BAU'!Q218-'2.1 Previsión BAU'!Q282</f>
        <v>136427.00596434905</v>
      </c>
      <c r="R146" s="19">
        <f>+'2.1 Previsión BAU'!R188+'2.1 Previsión BAU'!R218-'2.1 Previsión BAU'!R282</f>
        <v>137995.98429464514</v>
      </c>
      <c r="S146" s="19">
        <f>+'2.1 Previsión BAU'!S188+'2.1 Previsión BAU'!S218-'2.1 Previsión BAU'!S282</f>
        <v>139597.90899547684</v>
      </c>
      <c r="T146" s="19">
        <f>+'2.1 Previsión BAU'!T188+'2.1 Previsión BAU'!T218-'2.1 Previsión BAU'!T282</f>
        <v>141233.4816417839</v>
      </c>
      <c r="U146" s="19">
        <f>+'2.1 Previsión BAU'!U188+'2.1 Previsión BAU'!U218-'2.1 Previsión BAU'!U282</f>
        <v>142903.37160311628</v>
      </c>
      <c r="V146" s="19">
        <f>+'2.1 Previsión BAU'!V188+'2.1 Previsión BAU'!V218-'2.1 Previsión BAU'!V282</f>
        <v>144608.4451630348</v>
      </c>
      <c r="W146" s="19">
        <f>+'2.1 Previsión BAU'!W188+'2.1 Previsión BAU'!W218-'2.1 Previsión BAU'!W282</f>
        <v>146348.87235068207</v>
      </c>
      <c r="X146" s="186">
        <f>+'2.1 Previsión BAU'!X188+'2.1 Previsión BAU'!X218-'2.1 Previsión BAU'!X282</f>
        <v>148127.6566719324</v>
      </c>
      <c r="Z146" s="315"/>
      <c r="AA146" s="121"/>
      <c r="AB146" s="316"/>
      <c r="AC146" s="11"/>
    </row>
    <row r="147" spans="2:29" x14ac:dyDescent="0.25">
      <c r="B147" s="144">
        <v>8</v>
      </c>
      <c r="C147" s="145" t="s">
        <v>48</v>
      </c>
      <c r="D147" s="194"/>
      <c r="E147" s="19">
        <f>+'2.1 Previsión BAU'!E189+'2.1 Previsión BAU'!E219</f>
        <v>0</v>
      </c>
      <c r="F147" s="19">
        <f>+'2.1 Previsión BAU'!F189+'2.1 Previsión BAU'!F219</f>
        <v>0</v>
      </c>
      <c r="G147" s="19">
        <f>+'2.1 Previsión BAU'!G189+'2.1 Previsión BAU'!G219</f>
        <v>0</v>
      </c>
      <c r="H147" s="19">
        <f>+'2.1 Previsión BAU'!H189+'2.1 Previsión BAU'!H219</f>
        <v>0</v>
      </c>
      <c r="I147" s="19">
        <f>+'2.1 Previsión BAU'!I189+'2.1 Previsión BAU'!I219</f>
        <v>0</v>
      </c>
      <c r="J147" s="19">
        <f>+'2.1 Previsión BAU'!J189+'2.1 Previsión BAU'!J219</f>
        <v>0</v>
      </c>
      <c r="K147" s="19">
        <f>+'2.1 Previsión BAU'!K189+'2.1 Previsión BAU'!K219</f>
        <v>0</v>
      </c>
      <c r="L147" s="19">
        <f>+'2.1 Previsión BAU'!L189+'2.1 Previsión BAU'!L219</f>
        <v>0</v>
      </c>
      <c r="M147" s="19">
        <f>+'2.1 Previsión BAU'!M189+'2.1 Previsión BAU'!M219</f>
        <v>0</v>
      </c>
      <c r="N147" s="19">
        <f>+'2.1 Previsión BAU'!N189+'2.1 Previsión BAU'!N219</f>
        <v>0</v>
      </c>
      <c r="O147" s="19">
        <f>+'2.1 Previsión BAU'!O189+'2.1 Previsión BAU'!O219</f>
        <v>0</v>
      </c>
      <c r="P147" s="19">
        <f>+'2.1 Previsión BAU'!P189+'2.1 Previsión BAU'!P219</f>
        <v>0</v>
      </c>
      <c r="Q147" s="19">
        <f>+'2.1 Previsión BAU'!Q189+'2.1 Previsión BAU'!Q219</f>
        <v>0</v>
      </c>
      <c r="R147" s="19">
        <f>+'2.1 Previsión BAU'!R189+'2.1 Previsión BAU'!R219</f>
        <v>0</v>
      </c>
      <c r="S147" s="19">
        <f>+'2.1 Previsión BAU'!S189+'2.1 Previsión BAU'!S219</f>
        <v>0</v>
      </c>
      <c r="T147" s="19">
        <f>+'2.1 Previsión BAU'!T189+'2.1 Previsión BAU'!T219</f>
        <v>0</v>
      </c>
      <c r="U147" s="19">
        <f>+'2.1 Previsión BAU'!U189+'2.1 Previsión BAU'!U219</f>
        <v>0</v>
      </c>
      <c r="V147" s="19">
        <f>+'2.1 Previsión BAU'!V189+'2.1 Previsión BAU'!V219</f>
        <v>0</v>
      </c>
      <c r="W147" s="19">
        <f>+'2.1 Previsión BAU'!W189+'2.1 Previsión BAU'!W219</f>
        <v>0</v>
      </c>
      <c r="X147" s="186">
        <f>+'2.1 Previsión BAU'!X189+'2.1 Previsión BAU'!X219</f>
        <v>0</v>
      </c>
      <c r="Z147" s="315"/>
      <c r="AA147" s="121"/>
      <c r="AB147" s="316"/>
      <c r="AC147" s="11"/>
    </row>
    <row r="148" spans="2:29" x14ac:dyDescent="0.25">
      <c r="B148" s="144">
        <v>9</v>
      </c>
      <c r="C148" s="97" t="s">
        <v>49</v>
      </c>
      <c r="D148" s="194"/>
      <c r="E148" s="19">
        <f>+'2.1 Previsión BAU'!E190+'2.1 Previsión BAU'!E220</f>
        <v>268.37962790174197</v>
      </c>
      <c r="F148" s="19">
        <f>+'2.1 Previsión BAU'!F190+'2.1 Previsión BAU'!F220</f>
        <v>274.80501359454723</v>
      </c>
      <c r="G148" s="19">
        <f>+'2.1 Previsión BAU'!G190+'2.1 Previsión BAU'!G220</f>
        <v>281.50074802486279</v>
      </c>
      <c r="H148" s="19">
        <f>+'2.1 Previsión BAU'!H190+'2.1 Previsión BAU'!H220</f>
        <v>288.3333356614304</v>
      </c>
      <c r="I148" s="19">
        <f>+'2.1 Previsión BAU'!I190+'2.1 Previsión BAU'!I220</f>
        <v>295.3109707427476</v>
      </c>
      <c r="J148" s="19">
        <f>+'2.1 Previsión BAU'!J190+'2.1 Previsión BAU'!J220</f>
        <v>302.43476861160184</v>
      </c>
      <c r="K148" s="19">
        <f>+'2.1 Previsión BAU'!K190+'2.1 Previsión BAU'!K220</f>
        <v>309.70826169765161</v>
      </c>
      <c r="L148" s="19">
        <f>+'2.1 Previsión BAU'!L190+'2.1 Previsión BAU'!L220</f>
        <v>317.13447379834321</v>
      </c>
      <c r="M148" s="19">
        <f>+'2.1 Previsión BAU'!M190+'2.1 Previsión BAU'!M220</f>
        <v>324.71664257853951</v>
      </c>
      <c r="N148" s="19">
        <f>+'2.1 Previsión BAU'!N190+'2.1 Previsión BAU'!N220</f>
        <v>332.45803532172749</v>
      </c>
      <c r="O148" s="19">
        <f>+'2.1 Previsión BAU'!O190+'2.1 Previsión BAU'!O220</f>
        <v>340.36199767502552</v>
      </c>
      <c r="P148" s="19">
        <f>+'2.1 Previsión BAU'!P190+'2.1 Previsión BAU'!P220</f>
        <v>348.43194330898444</v>
      </c>
      <c r="Q148" s="19">
        <f>+'2.1 Previsión BAU'!Q190+'2.1 Previsión BAU'!Q220</f>
        <v>356.67135714334768</v>
      </c>
      <c r="R148" s="19">
        <f>+'2.1 Previsión BAU'!R190+'2.1 Previsión BAU'!R220</f>
        <v>365.08380133241513</v>
      </c>
      <c r="S148" s="19">
        <f>+'2.1 Previsión BAU'!S190+'2.1 Previsión BAU'!S220</f>
        <v>373.67289642754474</v>
      </c>
      <c r="T148" s="19">
        <f>+'2.1 Previsión BAU'!T190+'2.1 Previsión BAU'!T220</f>
        <v>382.44240320653421</v>
      </c>
      <c r="U148" s="19">
        <f>+'2.1 Previsión BAU'!U190+'2.1 Previsión BAU'!U220</f>
        <v>391.39591077756631</v>
      </c>
      <c r="V148" s="19">
        <f>+'2.1 Previsión BAU'!V190+'2.1 Previsión BAU'!V220</f>
        <v>400.53806231535731</v>
      </c>
      <c r="W148" s="19">
        <f>+'2.1 Previsión BAU'!W190+'2.1 Previsión BAU'!W220</f>
        <v>409.86977537762635</v>
      </c>
      <c r="X148" s="186">
        <f>+'2.1 Previsión BAU'!X190+'2.1 Previsión BAU'!X220</f>
        <v>419.40712847024497</v>
      </c>
      <c r="Z148" s="315"/>
      <c r="AA148" s="121"/>
      <c r="AB148" s="316"/>
      <c r="AC148" s="11"/>
    </row>
    <row r="149" spans="2:29" x14ac:dyDescent="0.25">
      <c r="B149" s="144">
        <v>10</v>
      </c>
      <c r="C149" s="97" t="s">
        <v>50</v>
      </c>
      <c r="D149" s="194"/>
      <c r="E149" s="19">
        <f>+'2.1 Previsión BAU'!E191+'2.1 Previsión BAU'!E221</f>
        <v>491043.19393400219</v>
      </c>
      <c r="F149" s="19">
        <f>+'2.1 Previsión BAU'!F191+'2.1 Previsión BAU'!F221</f>
        <v>496364.49623428506</v>
      </c>
      <c r="G149" s="19">
        <f>+'2.1 Previsión BAU'!G191+'2.1 Previsión BAU'!G221</f>
        <v>501941.11118239636</v>
      </c>
      <c r="H149" s="19">
        <f>+'2.1 Previsión BAU'!H191+'2.1 Previsión BAU'!H221</f>
        <v>507629.87004825624</v>
      </c>
      <c r="I149" s="19">
        <f>+'2.1 Previsión BAU'!I191+'2.1 Previsión BAU'!I221</f>
        <v>513439.30146643828</v>
      </c>
      <c r="J149" s="19">
        <f>+'2.1 Previsión BAU'!J191+'2.1 Previsión BAU'!J221</f>
        <v>519370.42223367863</v>
      </c>
      <c r="K149" s="19">
        <f>+'2.1 Previsión BAU'!K191+'2.1 Previsión BAU'!K221</f>
        <v>525426.17546664784</v>
      </c>
      <c r="L149" s="19">
        <f>+'2.1 Previsión BAU'!L191+'2.1 Previsión BAU'!L221</f>
        <v>531609.0793349084</v>
      </c>
      <c r="M149" s="19">
        <f>+'2.1 Previsión BAU'!M191+'2.1 Previsión BAU'!M221</f>
        <v>537921.82934369077</v>
      </c>
      <c r="N149" s="19">
        <f>+'2.1 Previsión BAU'!N191+'2.1 Previsión BAU'!N221</f>
        <v>544367.14579200605</v>
      </c>
      <c r="O149" s="19">
        <f>+'2.1 Previsión BAU'!O191+'2.1 Previsión BAU'!O221</f>
        <v>550947.81418596115</v>
      </c>
      <c r="P149" s="19">
        <f>+'2.1 Previsión BAU'!P191+'2.1 Previsión BAU'!P221</f>
        <v>557666.67667611432</v>
      </c>
      <c r="Q149" s="19">
        <f>+'2.1 Previsión BAU'!Q191+'2.1 Previsión BAU'!Q221</f>
        <v>564526.63472984685</v>
      </c>
      <c r="R149" s="19">
        <f>+'2.1 Previsión BAU'!R191+'2.1 Previsión BAU'!R221</f>
        <v>571530.65412419732</v>
      </c>
      <c r="S149" s="19">
        <f>+'2.1 Previsión BAU'!S191+'2.1 Previsión BAU'!S221</f>
        <v>578681.74923582131</v>
      </c>
      <c r="T149" s="19">
        <f>+'2.1 Previsión BAU'!T191+'2.1 Previsión BAU'!T221</f>
        <v>585983.0512702351</v>
      </c>
      <c r="U149" s="19">
        <f>+'2.1 Previsión BAU'!U191+'2.1 Previsión BAU'!U221</f>
        <v>593437.54819542286</v>
      </c>
      <c r="V149" s="19">
        <f>+'2.1 Previsión BAU'!V191+'2.1 Previsión BAU'!V221</f>
        <v>601049.10677743575</v>
      </c>
      <c r="W149" s="19">
        <f>+'2.1 Previsión BAU'!W191+'2.1 Previsión BAU'!W221</f>
        <v>608818.48720716732</v>
      </c>
      <c r="X149" s="186">
        <f>+'2.1 Previsión BAU'!X191+'2.1 Previsión BAU'!X221</f>
        <v>616759.09252851887</v>
      </c>
      <c r="Z149" s="315"/>
      <c r="AA149" s="121"/>
      <c r="AB149" s="316"/>
      <c r="AC149" s="11"/>
    </row>
    <row r="150" spans="2:29" x14ac:dyDescent="0.25">
      <c r="B150" s="144">
        <v>13</v>
      </c>
      <c r="C150" s="97" t="s">
        <v>52</v>
      </c>
      <c r="D150" s="194"/>
      <c r="E150" s="19">
        <f>+'2.1 Previsión BAU'!E192+'2.1 Previsión BAU'!E222</f>
        <v>932.30821171936805</v>
      </c>
      <c r="F150" s="19">
        <f>+'2.1 Previsión BAU'!F192+'2.1 Previsión BAU'!F222</f>
        <v>951.52235889372628</v>
      </c>
      <c r="G150" s="19">
        <f>+'2.1 Previsión BAU'!G192+'2.1 Previsión BAU'!G222</f>
        <v>970.76002272370397</v>
      </c>
      <c r="H150" s="19">
        <f>+'2.1 Previsión BAU'!H192+'2.1 Previsión BAU'!H222</f>
        <v>989.99772412961238</v>
      </c>
      <c r="I150" s="19">
        <f>+'2.1 Previsión BAU'!I192+'2.1 Previsión BAU'!I222</f>
        <v>1009.2354255955622</v>
      </c>
      <c r="J150" s="19">
        <f>+'2.1 Previsión BAU'!J192+'2.1 Previsión BAU'!J222</f>
        <v>1028.473127061608</v>
      </c>
      <c r="K150" s="19">
        <f>+'2.1 Previsión BAU'!K192+'2.1 Previsión BAU'!K222</f>
        <v>1047.710828527654</v>
      </c>
      <c r="L150" s="19">
        <f>+'2.1 Previsión BAU'!L192+'2.1 Previsión BAU'!L222</f>
        <v>1066.9485299936991</v>
      </c>
      <c r="M150" s="19">
        <f>+'2.1 Previsión BAU'!M192+'2.1 Previsión BAU'!M222</f>
        <v>1086.1862314597454</v>
      </c>
      <c r="N150" s="19">
        <f>+'2.1 Previsión BAU'!N192+'2.1 Previsión BAU'!N222</f>
        <v>1105.4239329257919</v>
      </c>
      <c r="O150" s="19">
        <f>+'2.1 Previsión BAU'!O192+'2.1 Previsión BAU'!O222</f>
        <v>1124.6616343918372</v>
      </c>
      <c r="P150" s="19">
        <f>+'2.1 Previsión BAU'!P192+'2.1 Previsión BAU'!P222</f>
        <v>1143.8993358578828</v>
      </c>
      <c r="Q150" s="19">
        <f>+'2.1 Previsión BAU'!Q192+'2.1 Previsión BAU'!Q222</f>
        <v>1163.1370373239288</v>
      </c>
      <c r="R150" s="19">
        <f>+'2.1 Previsión BAU'!R192+'2.1 Previsión BAU'!R222</f>
        <v>1182.3747387899739</v>
      </c>
      <c r="S150" s="19">
        <f>+'2.1 Previsión BAU'!S192+'2.1 Previsión BAU'!S222</f>
        <v>1201.6124402560201</v>
      </c>
      <c r="T150" s="19">
        <f>+'2.1 Previsión BAU'!T192+'2.1 Previsión BAU'!T222</f>
        <v>1220.8501417220666</v>
      </c>
      <c r="U150" s="19">
        <f>+'2.1 Previsión BAU'!U192+'2.1 Previsión BAU'!U222</f>
        <v>1240.0878431881115</v>
      </c>
      <c r="V150" s="19">
        <f>+'2.1 Previsión BAU'!V192+'2.1 Previsión BAU'!V222</f>
        <v>1259.3255446541577</v>
      </c>
      <c r="W150" s="19">
        <f>+'2.1 Previsión BAU'!W192+'2.1 Previsión BAU'!W222</f>
        <v>1278.5632461202035</v>
      </c>
      <c r="X150" s="186">
        <f>+'2.1 Previsión BAU'!X192+'2.1 Previsión BAU'!X222</f>
        <v>1297.8009475862489</v>
      </c>
      <c r="Z150" s="315"/>
      <c r="AA150" s="121"/>
      <c r="AB150" s="316"/>
      <c r="AC150" s="11"/>
    </row>
    <row r="151" spans="2:29" x14ac:dyDescent="0.25">
      <c r="B151" s="144">
        <v>14</v>
      </c>
      <c r="C151" s="97" t="s">
        <v>53</v>
      </c>
      <c r="D151" s="194"/>
      <c r="E151" s="19">
        <f>+'2.1 Previsión BAU'!E193+'2.1 Previsión BAU'!E223</f>
        <v>6177.2357841977846</v>
      </c>
      <c r="F151" s="19">
        <f>+'2.1 Previsión BAU'!F193+'2.1 Previsión BAU'!F223</f>
        <v>6235.9752249381236</v>
      </c>
      <c r="G151" s="19">
        <f>+'2.1 Previsión BAU'!G193+'2.1 Previsión BAU'!G223</f>
        <v>6303.6058180679775</v>
      </c>
      <c r="H151" s="19">
        <f>+'2.1 Previsión BAU'!H193+'2.1 Previsión BAU'!H223</f>
        <v>6372.5964410523966</v>
      </c>
      <c r="I151" s="19">
        <f>+'2.1 Previsión BAU'!I193+'2.1 Previsión BAU'!I223</f>
        <v>6443.0505244983051</v>
      </c>
      <c r="J151" s="19">
        <f>+'2.1 Previsión BAU'!J193+'2.1 Previsión BAU'!J223</f>
        <v>6514.9803998363168</v>
      </c>
      <c r="K151" s="19">
        <f>+'2.1 Previsión BAU'!K193+'2.1 Previsión BAU'!K223</f>
        <v>6588.4217597679472</v>
      </c>
      <c r="L151" s="19">
        <f>+'2.1 Previsión BAU'!L193+'2.1 Previsión BAU'!L223</f>
        <v>6663.4051434955236</v>
      </c>
      <c r="M151" s="19">
        <f>+'2.1 Previsión BAU'!M193+'2.1 Previsión BAU'!M223</f>
        <v>6739.9632408501775</v>
      </c>
      <c r="N151" s="19">
        <f>+'2.1 Previsión BAU'!N193+'2.1 Previsión BAU'!N223</f>
        <v>6818.1290423545015</v>
      </c>
      <c r="O151" s="19">
        <f>+'2.1 Previsión BAU'!O193+'2.1 Previsión BAU'!O223</f>
        <v>6897.9363293313481</v>
      </c>
      <c r="P151" s="19">
        <f>+'2.1 Previsión BAU'!P193+'2.1 Previsión BAU'!P223</f>
        <v>6979.4195700614255</v>
      </c>
      <c r="Q151" s="19">
        <f>+'2.1 Previsión BAU'!Q193+'2.1 Previsión BAU'!Q223</f>
        <v>7062.6139521924142</v>
      </c>
      <c r="R151" s="19">
        <f>+'2.1 Previsión BAU'!R193+'2.1 Previsión BAU'!R223</f>
        <v>7147.5554432888366</v>
      </c>
      <c r="S151" s="19">
        <f>+'2.1 Previsión BAU'!S193+'2.1 Previsión BAU'!S223</f>
        <v>7234.2806003119167</v>
      </c>
      <c r="T151" s="19">
        <f>+'2.1 Previsión BAU'!T193+'2.1 Previsión BAU'!T223</f>
        <v>7322.8273970566643</v>
      </c>
      <c r="U151" s="19">
        <f>+'2.1 Previsión BAU'!U193+'2.1 Previsión BAU'!U223</f>
        <v>7413.2320702481193</v>
      </c>
      <c r="V151" s="19">
        <f>+'2.1 Previsión BAU'!V193+'2.1 Previsión BAU'!V223</f>
        <v>7505.5415140771711</v>
      </c>
      <c r="W151" s="19">
        <f>+'2.1 Previsión BAU'!W193+'2.1 Previsión BAU'!W223</f>
        <v>7599.7649483720834</v>
      </c>
      <c r="X151" s="186">
        <f>+'2.1 Previsión BAU'!X193+'2.1 Previsión BAU'!X223</f>
        <v>7696.0649167485844</v>
      </c>
      <c r="Z151" s="315"/>
      <c r="AA151" s="121"/>
      <c r="AB151" s="316"/>
      <c r="AC151" s="11"/>
    </row>
    <row r="152" spans="2:29" x14ac:dyDescent="0.25">
      <c r="B152" s="144">
        <v>18</v>
      </c>
      <c r="C152" s="97" t="s">
        <v>55</v>
      </c>
      <c r="D152" s="194"/>
      <c r="E152" s="19">
        <f>+'2.1 Previsión BAU'!E194+'2.1 Previsión BAU'!E224</f>
        <v>555074.67116824852</v>
      </c>
      <c r="F152" s="19">
        <f>+'2.1 Previsión BAU'!F194+'2.1 Previsión BAU'!F224-'2.1 Previsión BAU'!F283-'2.1 Previsión BAU'!F289</f>
        <v>545374.5820660009</v>
      </c>
      <c r="G152" s="19">
        <f>+'2.1 Previsión BAU'!G194+'2.1 Previsión BAU'!G224-'2.1 Previsión BAU'!G283-'2.1 Previsión BAU'!G289</f>
        <v>561471.95668212627</v>
      </c>
      <c r="H152" s="19">
        <f>+'2.1 Previsión BAU'!H194+'2.1 Previsión BAU'!H224-'2.1 Previsión BAU'!H283-'2.1 Previsión BAU'!H289</f>
        <v>577268.81558109273</v>
      </c>
      <c r="I152" s="19">
        <f>+'2.1 Previsión BAU'!I194+'2.1 Previsión BAU'!I224-'2.1 Previsión BAU'!I283-'2.1 Previsión BAU'!I289</f>
        <v>593292.95892954862</v>
      </c>
      <c r="J152" s="19">
        <f>+'2.1 Previsión BAU'!J194+'2.1 Previsión BAU'!J224-'2.1 Previsión BAU'!J283-'2.1 Previsión BAU'!J289</f>
        <v>609405.1084653138</v>
      </c>
      <c r="K152" s="19">
        <f>+'2.1 Previsión BAU'!K194+'2.1 Previsión BAU'!K224-'2.1 Previsión BAU'!K283-'2.1 Previsión BAU'!K289</f>
        <v>625610.0541855609</v>
      </c>
      <c r="L152" s="19">
        <f>+'2.1 Previsión BAU'!L194+'2.1 Previsión BAU'!L224-'2.1 Previsión BAU'!L283-'2.1 Previsión BAU'!L289</f>
        <v>641936.5712291532</v>
      </c>
      <c r="M152" s="19">
        <f>+'2.1 Previsión BAU'!M194+'2.1 Previsión BAU'!M224-'2.1 Previsión BAU'!M283-'2.1 Previsión BAU'!M289</f>
        <v>658365.98875208397</v>
      </c>
      <c r="N152" s="19">
        <f>+'2.1 Previsión BAU'!N194+'2.1 Previsión BAU'!N224-'2.1 Previsión BAU'!N283-'2.1 Previsión BAU'!N289</f>
        <v>674911.24956297805</v>
      </c>
      <c r="O152" s="19">
        <f>+'2.1 Previsión BAU'!O194+'2.1 Previsión BAU'!O224-'2.1 Previsión BAU'!O283-'2.1 Previsión BAU'!O289</f>
        <v>691570.85063516279</v>
      </c>
      <c r="P152" s="19">
        <f>+'2.1 Previsión BAU'!P194+'2.1 Previsión BAU'!P224-'2.1 Previsión BAU'!P283-'2.1 Previsión BAU'!P289</f>
        <v>708348.00851423596</v>
      </c>
      <c r="Q152" s="19">
        <f>+'2.1 Previsión BAU'!Q194+'2.1 Previsión BAU'!Q224-'2.1 Previsión BAU'!Q283-'2.1 Previsión BAU'!Q289</f>
        <v>725245.37018119567</v>
      </c>
      <c r="R152" s="19">
        <f>+'2.1 Previsión BAU'!R194+'2.1 Previsión BAU'!R224-'2.1 Previsión BAU'!R283-'2.1 Previsión BAU'!R289</f>
        <v>742265.15837756079</v>
      </c>
      <c r="S152" s="19">
        <f>+'2.1 Previsión BAU'!S194+'2.1 Previsión BAU'!S224-'2.1 Previsión BAU'!S283-'2.1 Previsión BAU'!S289</f>
        <v>759410.13138200319</v>
      </c>
      <c r="T152" s="19">
        <f>+'2.1 Previsión BAU'!T194+'2.1 Previsión BAU'!T224-'2.1 Previsión BAU'!T283-'2.1 Previsión BAU'!T289</f>
        <v>776682.86565420672</v>
      </c>
      <c r="U152" s="19">
        <f>+'2.1 Previsión BAU'!U194+'2.1 Previsión BAU'!U224-'2.1 Previsión BAU'!U283-'2.1 Previsión BAU'!U289</f>
        <v>794085.93025300535</v>
      </c>
      <c r="V152" s="19">
        <f>+'2.1 Previsión BAU'!V194+'2.1 Previsión BAU'!V224-'2.1 Previsión BAU'!V283-'2.1 Previsión BAU'!V289</f>
        <v>811622.61268796131</v>
      </c>
      <c r="W152" s="19">
        <f>+'2.1 Previsión BAU'!W194+'2.1 Previsión BAU'!W224-'2.1 Previsión BAU'!W283-'2.1 Previsión BAU'!W289</f>
        <v>829293.55200645071</v>
      </c>
      <c r="X152" s="186">
        <f>+'2.1 Previsión BAU'!X194+'2.1 Previsión BAU'!X224-'2.1 Previsión BAU'!X283-'2.1 Previsión BAU'!X289</f>
        <v>847110.17115206656</v>
      </c>
      <c r="Z152" s="315"/>
      <c r="AA152" s="121"/>
      <c r="AB152" s="316"/>
      <c r="AC152" s="11"/>
    </row>
    <row r="153" spans="2:29" x14ac:dyDescent="0.25">
      <c r="B153" s="144">
        <v>20</v>
      </c>
      <c r="C153" s="97" t="s">
        <v>56</v>
      </c>
      <c r="D153" s="194"/>
      <c r="E153" s="19">
        <f>+'2.1 Previsión BAU'!E195+'2.1 Previsión BAU'!E225</f>
        <v>0</v>
      </c>
      <c r="F153" s="19">
        <f>+'2.1 Previsión BAU'!F195+'2.1 Previsión BAU'!F225</f>
        <v>0</v>
      </c>
      <c r="G153" s="19">
        <f>+'2.1 Previsión BAU'!G195+'2.1 Previsión BAU'!G225</f>
        <v>0</v>
      </c>
      <c r="H153" s="19">
        <f>+'2.1 Previsión BAU'!H195+'2.1 Previsión BAU'!H225</f>
        <v>0</v>
      </c>
      <c r="I153" s="19">
        <f>+'2.1 Previsión BAU'!I195+'2.1 Previsión BAU'!I225</f>
        <v>0</v>
      </c>
      <c r="J153" s="19">
        <f>+'2.1 Previsión BAU'!J195+'2.1 Previsión BAU'!J225</f>
        <v>0</v>
      </c>
      <c r="K153" s="19">
        <f>+'2.1 Previsión BAU'!K195+'2.1 Previsión BAU'!K225</f>
        <v>0</v>
      </c>
      <c r="L153" s="19">
        <f>+'2.1 Previsión BAU'!L195+'2.1 Previsión BAU'!L225</f>
        <v>0</v>
      </c>
      <c r="M153" s="19">
        <f>+'2.1 Previsión BAU'!M195+'2.1 Previsión BAU'!M225</f>
        <v>0</v>
      </c>
      <c r="N153" s="19">
        <f>+'2.1 Previsión BAU'!N195+'2.1 Previsión BAU'!N225</f>
        <v>0</v>
      </c>
      <c r="O153" s="19">
        <f>+'2.1 Previsión BAU'!O195+'2.1 Previsión BAU'!O225</f>
        <v>0</v>
      </c>
      <c r="P153" s="19">
        <f>+'2.1 Previsión BAU'!P195+'2.1 Previsión BAU'!P225</f>
        <v>0</v>
      </c>
      <c r="Q153" s="19">
        <f>+'2.1 Previsión BAU'!Q195+'2.1 Previsión BAU'!Q225</f>
        <v>0</v>
      </c>
      <c r="R153" s="19">
        <f>+'2.1 Previsión BAU'!R195+'2.1 Previsión BAU'!R225</f>
        <v>0</v>
      </c>
      <c r="S153" s="19">
        <f>+'2.1 Previsión BAU'!S195+'2.1 Previsión BAU'!S225</f>
        <v>0</v>
      </c>
      <c r="T153" s="19">
        <f>+'2.1 Previsión BAU'!T195+'2.1 Previsión BAU'!T225</f>
        <v>0</v>
      </c>
      <c r="U153" s="19">
        <f>+'2.1 Previsión BAU'!U195+'2.1 Previsión BAU'!U225</f>
        <v>0</v>
      </c>
      <c r="V153" s="19">
        <f>+'2.1 Previsión BAU'!V195+'2.1 Previsión BAU'!V225</f>
        <v>0</v>
      </c>
      <c r="W153" s="19">
        <f>+'2.1 Previsión BAU'!W195+'2.1 Previsión BAU'!W225</f>
        <v>0</v>
      </c>
      <c r="X153" s="186">
        <f>+'2.1 Previsión BAU'!X195+'2.1 Previsión BAU'!X225</f>
        <v>0</v>
      </c>
      <c r="Z153" s="315"/>
      <c r="AA153" s="121"/>
      <c r="AB153" s="316"/>
      <c r="AC153" s="11"/>
    </row>
    <row r="154" spans="2:29" x14ac:dyDescent="0.25">
      <c r="B154" s="144">
        <v>21</v>
      </c>
      <c r="C154" s="97" t="s">
        <v>57</v>
      </c>
      <c r="D154" s="194"/>
      <c r="E154" s="19">
        <f>+'2.1 Previsión BAU'!E196+'2.1 Previsión BAU'!E226</f>
        <v>889.12847936584546</v>
      </c>
      <c r="F154" s="19">
        <f>+'2.1 Previsión BAU'!F196+'2.1 Previsión BAU'!F226</f>
        <v>927.61909072533604</v>
      </c>
      <c r="G154" s="19">
        <f>+'2.1 Previsión BAU'!G196+'2.1 Previsión BAU'!G226</f>
        <v>966.17272800565479</v>
      </c>
      <c r="H154" s="19">
        <f>+'2.1 Previsión BAU'!H196+'2.1 Previsión BAU'!H226</f>
        <v>1004.7365756401432</v>
      </c>
      <c r="I154" s="19">
        <f>+'2.1 Previsión BAU'!I196+'2.1 Previsión BAU'!I226</f>
        <v>1043.3015367756411</v>
      </c>
      <c r="J154" s="19">
        <f>+'2.1 Previsión BAU'!J196+'2.1 Previsión BAU'!J226</f>
        <v>1081.9177505113482</v>
      </c>
      <c r="K154" s="19">
        <f>+'2.1 Previsión BAU'!K196+'2.1 Previsión BAU'!K226</f>
        <v>1120.6132798877643</v>
      </c>
      <c r="L154" s="19">
        <f>+'2.1 Previsión BAU'!L196+'2.1 Previsión BAU'!L226</f>
        <v>1159.3261057390414</v>
      </c>
      <c r="M154" s="19">
        <f>+'2.1 Previsión BAU'!M196+'2.1 Previsión BAU'!M226</f>
        <v>1198.0389315903183</v>
      </c>
      <c r="N154" s="19">
        <f>+'2.1 Previsión BAU'!N196+'2.1 Previsión BAU'!N226</f>
        <v>1236.7517574415936</v>
      </c>
      <c r="O154" s="19">
        <f>+'2.1 Previsión BAU'!O196+'2.1 Previsión BAU'!O226</f>
        <v>1275.4645832928679</v>
      </c>
      <c r="P154" s="19">
        <f>+'2.1 Previsión BAU'!P196+'2.1 Previsión BAU'!P226</f>
        <v>1314.1774091441446</v>
      </c>
      <c r="Q154" s="19">
        <f>+'2.1 Previsión BAU'!Q196+'2.1 Previsión BAU'!Q226</f>
        <v>1352.8902349954221</v>
      </c>
      <c r="R154" s="19">
        <f>+'2.1 Previsión BAU'!R196+'2.1 Previsión BAU'!R226</f>
        <v>1391.6030608466999</v>
      </c>
      <c r="S154" s="19">
        <f>+'2.1 Previsión BAU'!S196+'2.1 Previsión BAU'!S226</f>
        <v>1430.3158866979763</v>
      </c>
      <c r="T154" s="19">
        <f>+'2.1 Previsión BAU'!T196+'2.1 Previsión BAU'!T226</f>
        <v>1469.0287125492505</v>
      </c>
      <c r="U154" s="19">
        <f>+'2.1 Previsión BAU'!U196+'2.1 Previsión BAU'!U226</f>
        <v>1507.7415384005262</v>
      </c>
      <c r="V154" s="19">
        <f>+'2.1 Previsión BAU'!V196+'2.1 Previsión BAU'!V226</f>
        <v>1546.4543642518022</v>
      </c>
      <c r="W154" s="19">
        <f>+'2.1 Previsión BAU'!W196+'2.1 Previsión BAU'!W226</f>
        <v>1585.1671901030797</v>
      </c>
      <c r="X154" s="186">
        <f>+'2.1 Previsión BAU'!X196+'2.1 Previsión BAU'!X226</f>
        <v>1623.8800159543571</v>
      </c>
      <c r="Z154" s="315"/>
      <c r="AA154" s="121"/>
      <c r="AB154" s="316"/>
      <c r="AC154" s="11"/>
    </row>
    <row r="155" spans="2:29" x14ac:dyDescent="0.25">
      <c r="B155" s="144">
        <v>22</v>
      </c>
      <c r="C155" s="97" t="s">
        <v>58</v>
      </c>
      <c r="D155" s="194"/>
      <c r="E155" s="19">
        <f>+'2.1 Previsión BAU'!E197+'2.1 Previsión BAU'!E227</f>
        <v>22211.486428032287</v>
      </c>
      <c r="F155" s="19">
        <f>+'2.1 Previsión BAU'!F197+'2.1 Previsión BAU'!F227</f>
        <v>22948.946639864254</v>
      </c>
      <c r="G155" s="19">
        <f>+'2.1 Previsión BAU'!G197+'2.1 Previsión BAU'!G227</f>
        <v>23694.521513813186</v>
      </c>
      <c r="H155" s="19">
        <f>+'2.1 Previsión BAU'!H197+'2.1 Previsión BAU'!H227</f>
        <v>24444.896112505819</v>
      </c>
      <c r="I155" s="19">
        <f>+'2.1 Previsión BAU'!I197+'2.1 Previsión BAU'!I227</f>
        <v>25200.433502005013</v>
      </c>
      <c r="J155" s="19">
        <f>+'2.1 Previsión BAU'!J197+'2.1 Previsión BAU'!J227</f>
        <v>25961.177165809902</v>
      </c>
      <c r="K155" s="19">
        <f>+'2.1 Previsión BAU'!K197+'2.1 Previsión BAU'!K227</f>
        <v>26727.253019838165</v>
      </c>
      <c r="L155" s="19">
        <f>+'2.1 Previsión BAU'!L197+'2.1 Previsión BAU'!L227</f>
        <v>27498.768799777827</v>
      </c>
      <c r="M155" s="19">
        <f>+'2.1 Previsión BAU'!M197+'2.1 Previsión BAU'!M227</f>
        <v>28275.839828271921</v>
      </c>
      <c r="N155" s="19">
        <f>+'2.1 Previsión BAU'!N197+'2.1 Previsión BAU'!N227</f>
        <v>29058.582488737418</v>
      </c>
      <c r="O155" s="19">
        <f>+'2.1 Previsión BAU'!O197+'2.1 Previsión BAU'!O227</f>
        <v>29847.115954363449</v>
      </c>
      <c r="P155" s="19">
        <f>+'2.1 Previsión BAU'!P197+'2.1 Previsión BAU'!P227</f>
        <v>30641.561821777745</v>
      </c>
      <c r="Q155" s="19">
        <f>+'2.1 Previsión BAU'!Q197+'2.1 Previsión BAU'!Q227</f>
        <v>31442.044225378864</v>
      </c>
      <c r="R155" s="19">
        <f>+'2.1 Previsión BAU'!R197+'2.1 Previsión BAU'!R227</f>
        <v>32248.690050942798</v>
      </c>
      <c r="S155" s="19">
        <f>+'2.1 Previsión BAU'!S197+'2.1 Previsión BAU'!S227</f>
        <v>33061.628263509752</v>
      </c>
      <c r="T155" s="19">
        <f>+'2.1 Previsión BAU'!T197+'2.1 Previsión BAU'!T227</f>
        <v>33880.992826402355</v>
      </c>
      <c r="U155" s="19">
        <f>+'2.1 Previsión BAU'!U197+'2.1 Previsión BAU'!U227</f>
        <v>34706.911574936777</v>
      </c>
      <c r="V155" s="19">
        <f>+'2.1 Previsión BAU'!V197+'2.1 Previsión BAU'!V227</f>
        <v>35539.549941660131</v>
      </c>
      <c r="W155" s="19">
        <f>+'2.1 Previsión BAU'!W197+'2.1 Previsión BAU'!W227</f>
        <v>36378.940452129274</v>
      </c>
      <c r="X155" s="186">
        <f>+'2.1 Previsión BAU'!X197+'2.1 Previsión BAU'!X227</f>
        <v>37225.656525009319</v>
      </c>
      <c r="Z155" s="315"/>
      <c r="AA155" s="121"/>
      <c r="AB155" s="316"/>
      <c r="AC155" s="11"/>
    </row>
    <row r="156" spans="2:29" x14ac:dyDescent="0.25">
      <c r="B156" s="144">
        <v>23</v>
      </c>
      <c r="C156" s="97" t="s">
        <v>59</v>
      </c>
      <c r="D156" s="194"/>
      <c r="E156" s="19">
        <f>+'2.1 Previsión BAU'!E198+'2.1 Previsión BAU'!E228</f>
        <v>82598.422646372754</v>
      </c>
      <c r="F156" s="19">
        <f>+'2.1 Previsión BAU'!F198+'2.1 Previsión BAU'!F228</f>
        <v>86781.854399503703</v>
      </c>
      <c r="G156" s="19">
        <f>+'2.1 Previsión BAU'!G198+'2.1 Previsión BAU'!G228</f>
        <v>90975.799281254775</v>
      </c>
      <c r="H156" s="19">
        <f>+'2.1 Previsión BAU'!H198+'2.1 Previsión BAU'!H228</f>
        <v>95178.615852257237</v>
      </c>
      <c r="I156" s="19">
        <f>+'2.1 Previsión BAU'!I198+'2.1 Previsión BAU'!I228</f>
        <v>99394.098092700078</v>
      </c>
      <c r="J156" s="19">
        <f>+'2.1 Previsión BAU'!J198+'2.1 Previsión BAU'!J228</f>
        <v>103623.44534556364</v>
      </c>
      <c r="K156" s="19">
        <f>+'2.1 Previsión BAU'!K198+'2.1 Previsión BAU'!K228</f>
        <v>107867.42820199908</v>
      </c>
      <c r="L156" s="19">
        <f>+'2.1 Previsión BAU'!L198+'2.1 Previsión BAU'!L228</f>
        <v>112126.51040517003</v>
      </c>
      <c r="M156" s="19">
        <f>+'2.1 Previsión BAU'!M198+'2.1 Previsión BAU'!M228</f>
        <v>116401.07743268207</v>
      </c>
      <c r="N156" s="19">
        <f>+'2.1 Previsión BAU'!N198+'2.1 Previsión BAU'!N228</f>
        <v>120691.47908437057</v>
      </c>
      <c r="O156" s="19">
        <f>+'2.1 Previsión BAU'!O198+'2.1 Previsión BAU'!O228</f>
        <v>124998.05794445903</v>
      </c>
      <c r="P156" s="19">
        <f>+'2.1 Previsión BAU'!P198+'2.1 Previsión BAU'!P228</f>
        <v>129321.15753783647</v>
      </c>
      <c r="Q156" s="19">
        <f>+'2.1 Previsión BAU'!Q198+'2.1 Previsión BAU'!Q228</f>
        <v>133661.12621591086</v>
      </c>
      <c r="R156" s="19">
        <f>+'2.1 Previsión BAU'!R198+'2.1 Previsión BAU'!R228</f>
        <v>138018.31913904505</v>
      </c>
      <c r="S156" s="19">
        <f>+'2.1 Previsión BAU'!S198+'2.1 Previsión BAU'!S228</f>
        <v>142393.09693647473</v>
      </c>
      <c r="T156" s="19">
        <f>+'2.1 Previsión BAU'!T198+'2.1 Previsión BAU'!T228</f>
        <v>146785.83407304098</v>
      </c>
      <c r="U156" s="19">
        <f>+'2.1 Previsión BAU'!U198+'2.1 Previsión BAU'!U228</f>
        <v>151196.88783635222</v>
      </c>
      <c r="V156" s="19">
        <f>+'2.1 Previsión BAU'!V198+'2.1 Previsión BAU'!V228</f>
        <v>155626.72056502767</v>
      </c>
      <c r="W156" s="19">
        <f>+'2.1 Previsión BAU'!W198+'2.1 Previsión BAU'!W228</f>
        <v>160075.4231615265</v>
      </c>
      <c r="X156" s="186">
        <f>+'2.1 Previsión BAU'!X198+'2.1 Previsión BAU'!X228</f>
        <v>164544.59813160237</v>
      </c>
      <c r="Z156" s="315"/>
      <c r="AA156" s="121"/>
    </row>
    <row r="157" spans="2:29" x14ac:dyDescent="0.25">
      <c r="B157" s="144">
        <v>26</v>
      </c>
      <c r="C157" s="97" t="s">
        <v>60</v>
      </c>
      <c r="D157" s="194"/>
      <c r="E157" s="19">
        <f>+'2.1 Previsión BAU'!E199+'2.1 Previsión BAU'!E229</f>
        <v>6853.2807914972582</v>
      </c>
      <c r="F157" s="19">
        <f>+'2.1 Previsión BAU'!F199+'2.1 Previsión BAU'!F229</f>
        <v>6979.5448603815621</v>
      </c>
      <c r="G157" s="19">
        <f>+'2.1 Previsión BAU'!G199+'2.1 Previsión BAU'!G229</f>
        <v>7105.8880951371011</v>
      </c>
      <c r="H157" s="19">
        <f>+'2.1 Previsión BAU'!H199+'2.1 Previsión BAU'!H229</f>
        <v>7167.1569837367151</v>
      </c>
      <c r="I157" s="19">
        <f>+'2.1 Previsión BAU'!I199+'2.1 Previsión BAU'!I229</f>
        <v>7395.7825241290684</v>
      </c>
      <c r="J157" s="19">
        <f>+'2.1 Previsión BAU'!J199+'2.1 Previsión BAU'!J229</f>
        <v>7490.380244519004</v>
      </c>
      <c r="K157" s="19">
        <f>+'2.1 Previsión BAU'!K199+'2.1 Previsión BAU'!K229</f>
        <v>7640.7107382590293</v>
      </c>
      <c r="L157" s="19">
        <f>+'2.1 Previsión BAU'!L199+'2.1 Previsión BAU'!L229</f>
        <v>7737.2876054298622</v>
      </c>
      <c r="M157" s="19">
        <f>+'2.1 Previsión BAU'!M199+'2.1 Previsión BAU'!M229</f>
        <v>7863.4725084429301</v>
      </c>
      <c r="N157" s="19">
        <f>+'2.1 Previsión BAU'!N199+'2.1 Previsión BAU'!N229</f>
        <v>7989.7365773272377</v>
      </c>
      <c r="O157" s="19">
        <f>+'2.1 Previsión BAU'!O199+'2.1 Previsión BAU'!O229</f>
        <v>8116.0798120827785</v>
      </c>
      <c r="P157" s="19">
        <f>+'2.1 Previsión BAU'!P199+'2.1 Previsión BAU'!P229</f>
        <v>8250.1021363482032</v>
      </c>
      <c r="Q157" s="19">
        <f>+'2.1 Previsión BAU'!Q199+'2.1 Previsión BAU'!Q229</f>
        <v>8382.0661479614955</v>
      </c>
      <c r="R157" s="19">
        <f>+'2.1 Previsión BAU'!R199+'2.1 Previsión BAU'!R229</f>
        <v>8568.3853388449625</v>
      </c>
      <c r="S157" s="19">
        <f>+'2.1 Previsión BAU'!S199+'2.1 Previsión BAU'!S229</f>
        <v>8758.9269949118898</v>
      </c>
      <c r="T157" s="19">
        <f>+'2.1 Previsión BAU'!T199+'2.1 Previsión BAU'!T229</f>
        <v>8950.4264725867488</v>
      </c>
      <c r="U157" s="19">
        <f>+'2.1 Previsión BAU'!U199+'2.1 Previsión BAU'!U229</f>
        <v>9146.0438272252341</v>
      </c>
      <c r="V157" s="19">
        <f>+'2.1 Previsión BAU'!V199+'2.1 Previsión BAU'!V229</f>
        <v>9208.6537575313305</v>
      </c>
      <c r="W157" s="19">
        <f>+'2.1 Previsión BAU'!W199+'2.1 Previsión BAU'!W229</f>
        <v>9285.4285305218618</v>
      </c>
      <c r="X157" s="186">
        <f>+'2.1 Previsión BAU'!X199+'2.1 Previsión BAU'!X229</f>
        <v>9362.8657551990163</v>
      </c>
    </row>
    <row r="158" spans="2:29" x14ac:dyDescent="0.25">
      <c r="B158" s="144">
        <v>28</v>
      </c>
      <c r="C158" s="97" t="s">
        <v>61</v>
      </c>
      <c r="D158" s="194"/>
      <c r="E158" s="19">
        <f>+'2.1 Previsión BAU'!E200+'2.1 Previsión BAU'!E230</f>
        <v>3271.2002178964399</v>
      </c>
      <c r="F158" s="19">
        <f>+'2.1 Previsión BAU'!F200+'2.1 Previsión BAU'!F230</f>
        <v>3271.8844560619814</v>
      </c>
      <c r="G158" s="19">
        <f>+'2.1 Previsión BAU'!G200+'2.1 Previsión BAU'!G230</f>
        <v>3271.8927688989415</v>
      </c>
      <c r="H158" s="19">
        <f>+'2.1 Previsión BAU'!H200+'2.1 Previsión BAU'!H230</f>
        <v>3271.8928698919312</v>
      </c>
      <c r="I158" s="19">
        <f>+'2.1 Previsión BAU'!I200+'2.1 Previsión BAU'!I230</f>
        <v>3271.8928711188992</v>
      </c>
      <c r="J158" s="19">
        <f>+'2.1 Previsión BAU'!J200+'2.1 Previsión BAU'!J230</f>
        <v>3271.8928711338053</v>
      </c>
      <c r="K158" s="19">
        <f>+'2.1 Previsión BAU'!K200+'2.1 Previsión BAU'!K230</f>
        <v>3271.8928711339877</v>
      </c>
      <c r="L158" s="19">
        <f>+'2.1 Previsión BAU'!L200+'2.1 Previsión BAU'!L230</f>
        <v>3271.8928711339877</v>
      </c>
      <c r="M158" s="19">
        <f>+'2.1 Previsión BAU'!M200+'2.1 Previsión BAU'!M230</f>
        <v>3271.8928711339877</v>
      </c>
      <c r="N158" s="19">
        <f>+'2.1 Previsión BAU'!N200+'2.1 Previsión BAU'!N230</f>
        <v>3271.8928711339877</v>
      </c>
      <c r="O158" s="19">
        <f>+'2.1 Previsión BAU'!O200+'2.1 Previsión BAU'!O230</f>
        <v>3271.8928711339877</v>
      </c>
      <c r="P158" s="19">
        <f>+'2.1 Previsión BAU'!P200+'2.1 Previsión BAU'!P230</f>
        <v>3271.8928711339877</v>
      </c>
      <c r="Q158" s="19">
        <f>+'2.1 Previsión BAU'!Q200+'2.1 Previsión BAU'!Q230</f>
        <v>3271.8928711339877</v>
      </c>
      <c r="R158" s="19">
        <f>+'2.1 Previsión BAU'!R200+'2.1 Previsión BAU'!R230</f>
        <v>3271.8928711339877</v>
      </c>
      <c r="S158" s="19">
        <f>+'2.1 Previsión BAU'!S200+'2.1 Previsión BAU'!S230</f>
        <v>3271.8928711339877</v>
      </c>
      <c r="T158" s="19">
        <f>+'2.1 Previsión BAU'!T200+'2.1 Previsión BAU'!T230</f>
        <v>3271.8928711339877</v>
      </c>
      <c r="U158" s="19">
        <f>+'2.1 Previsión BAU'!U200+'2.1 Previsión BAU'!U230</f>
        <v>3271.8928711339877</v>
      </c>
      <c r="V158" s="19">
        <f>+'2.1 Previsión BAU'!V200+'2.1 Previsión BAU'!V230</f>
        <v>3271.8928711339877</v>
      </c>
      <c r="W158" s="19">
        <f>+'2.1 Previsión BAU'!W200+'2.1 Previsión BAU'!W230</f>
        <v>3271.8928711339877</v>
      </c>
      <c r="X158" s="186">
        <f>+'2.1 Previsión BAU'!X200+'2.1 Previsión BAU'!X230</f>
        <v>3271.8928711339877</v>
      </c>
    </row>
    <row r="159" spans="2:29" x14ac:dyDescent="0.25">
      <c r="B159" s="144">
        <v>29</v>
      </c>
      <c r="C159" s="97" t="s">
        <v>62</v>
      </c>
      <c r="D159" s="194"/>
      <c r="E159" s="19">
        <f>+'2.1 Previsión BAU'!E201+'2.1 Previsión BAU'!E231</f>
        <v>5605.8073269024972</v>
      </c>
      <c r="F159" s="19">
        <f>+'2.1 Previsión BAU'!F201+'2.1 Previsión BAU'!F231</f>
        <v>5734.9086790253277</v>
      </c>
      <c r="G159" s="19">
        <f>+'2.1 Previsión BAU'!G201+'2.1 Previsión BAU'!G231</f>
        <v>5846.2095893523783</v>
      </c>
      <c r="H159" s="19">
        <f>+'2.1 Previsión BAU'!H201+'2.1 Previsión BAU'!H231</f>
        <v>5964.5426690990298</v>
      </c>
      <c r="I159" s="19">
        <f>+'2.1 Previsión BAU'!I201+'2.1 Previsión BAU'!I231</f>
        <v>6080.0976492796808</v>
      </c>
      <c r="J159" s="19">
        <f>+'2.1 Previsión BAU'!J201+'2.1 Previsión BAU'!J231</f>
        <v>6196.7501339059227</v>
      </c>
      <c r="K159" s="19">
        <f>+'2.1 Previsión BAU'!K201+'2.1 Previsión BAU'!K231</f>
        <v>6312.9690429962802</v>
      </c>
      <c r="L159" s="19">
        <f>+'2.1 Previsión BAU'!L201+'2.1 Previsión BAU'!L231</f>
        <v>6429.3592386322834</v>
      </c>
      <c r="M159" s="19">
        <f>+'2.1 Previsión BAU'!M201+'2.1 Previsión BAU'!M231</f>
        <v>6545.681766518861</v>
      </c>
      <c r="N159" s="19">
        <f>+'2.1 Previsión BAU'!N201+'2.1 Previsión BAU'!N231</f>
        <v>6662.03102694474</v>
      </c>
      <c r="O159" s="19">
        <f>+'2.1 Previsión BAU'!O201+'2.1 Previsión BAU'!O231</f>
        <v>6778.3697265249575</v>
      </c>
      <c r="P159" s="19">
        <f>+'2.1 Previsión BAU'!P201+'2.1 Previsión BAU'!P231</f>
        <v>6894.7125982288808</v>
      </c>
      <c r="Q159" s="19">
        <f>+'2.1 Previsión BAU'!Q201+'2.1 Previsión BAU'!Q231</f>
        <v>7011.053821710997</v>
      </c>
      <c r="R159" s="19">
        <f>+'2.1 Previsión BAU'!R201+'2.1 Previsión BAU'!R231</f>
        <v>7127.3956963327437</v>
      </c>
      <c r="S159" s="19">
        <f>+'2.1 Previsión BAU'!S201+'2.1 Previsión BAU'!S231</f>
        <v>7243.7373137179948</v>
      </c>
      <c r="T159" s="19">
        <f>+'2.1 Previsión BAU'!T201+'2.1 Previsión BAU'!T231</f>
        <v>7360.0790327260092</v>
      </c>
      <c r="U159" s="19">
        <f>+'2.1 Previsión BAU'!U201+'2.1 Previsión BAU'!U231</f>
        <v>7476.4207115873651</v>
      </c>
      <c r="V159" s="19">
        <f>+'2.1 Previsión BAU'!V201+'2.1 Previsión BAU'!V231</f>
        <v>7592.7624063089006</v>
      </c>
      <c r="W159" s="19">
        <f>+'2.1 Previsión BAU'!W201+'2.1 Previsión BAU'!W231</f>
        <v>7709.104094764778</v>
      </c>
      <c r="X159" s="186">
        <f>+'2.1 Previsión BAU'!X201+'2.1 Previsión BAU'!X231</f>
        <v>7825.445785695927</v>
      </c>
    </row>
    <row r="160" spans="2:29" x14ac:dyDescent="0.25">
      <c r="B160" s="144">
        <v>31</v>
      </c>
      <c r="C160" s="97" t="s">
        <v>63</v>
      </c>
      <c r="D160" s="194"/>
      <c r="E160" s="19">
        <f>+'2.1 Previsión BAU'!E202+'2.1 Previsión BAU'!E232</f>
        <v>5704.4514616192482</v>
      </c>
      <c r="F160" s="19">
        <f>+'2.1 Previsión BAU'!F202+'2.1 Previsión BAU'!F232</f>
        <v>5838.9428421940411</v>
      </c>
      <c r="G160" s="19">
        <f>+'2.1 Previsión BAU'!G202+'2.1 Previsión BAU'!G232</f>
        <v>5966.2687146746466</v>
      </c>
      <c r="H160" s="19">
        <f>+'2.1 Previsión BAU'!H202+'2.1 Previsión BAU'!H232</f>
        <v>6092.2832678253844</v>
      </c>
      <c r="I160" s="19">
        <f>+'2.1 Previsión BAU'!I202+'2.1 Previsión BAU'!I232</f>
        <v>6219.6731453801594</v>
      </c>
      <c r="J160" s="19">
        <f>+'2.1 Previsión BAU'!J202+'2.1 Previsión BAU'!J232</f>
        <v>6349.2973405712019</v>
      </c>
      <c r="K160" s="19">
        <f>+'2.1 Previsión BAU'!K202+'2.1 Previsión BAU'!K232</f>
        <v>6481.5000913978092</v>
      </c>
      <c r="L160" s="19">
        <f>+'2.1 Previsión BAU'!L202+'2.1 Previsión BAU'!L232</f>
        <v>6616.4300462854299</v>
      </c>
      <c r="M160" s="19">
        <f>+'2.1 Previsión BAU'!M202+'2.1 Previsión BAU'!M232</f>
        <v>6754.1773752758809</v>
      </c>
      <c r="N160" s="19">
        <f>+'2.1 Previsión BAU'!N202+'2.1 Previsión BAU'!N232</f>
        <v>6894.8119259667947</v>
      </c>
      <c r="O160" s="19">
        <f>+'2.1 Previsión BAU'!O202+'2.1 Previsión BAU'!O232</f>
        <v>7038.3979871730971</v>
      </c>
      <c r="P160" s="19">
        <f>+'2.1 Previsión BAU'!P202+'2.1 Previsión BAU'!P232</f>
        <v>7184.9987474089494</v>
      </c>
      <c r="Q160" s="19">
        <f>+'2.1 Previsión BAU'!Q202+'2.1 Previsión BAU'!Q232</f>
        <v>7334.6779076591993</v>
      </c>
      <c r="R160" s="19">
        <f>+'2.1 Previsión BAU'!R202+'2.1 Previsión BAU'!R232</f>
        <v>7487.5003104862681</v>
      </c>
      <c r="S160" s="19">
        <f>+'2.1 Previsión BAU'!S202+'2.1 Previsión BAU'!S232</f>
        <v>7643.5317713307395</v>
      </c>
      <c r="T160" s="19">
        <f>+'2.1 Previsión BAU'!T202+'2.1 Previsión BAU'!T232</f>
        <v>7802.8406254040819</v>
      </c>
      <c r="U160" s="19">
        <f>+'2.1 Previsión BAU'!U202+'2.1 Previsión BAU'!U232</f>
        <v>7965.4920729833375</v>
      </c>
      <c r="V160" s="19">
        <f>+'2.1 Previsión BAU'!V202+'2.1 Previsión BAU'!V232</f>
        <v>8131.5704849800168</v>
      </c>
      <c r="W160" s="19">
        <f>+'2.1 Previsión BAU'!W202+'2.1 Previsión BAU'!W232</f>
        <v>8301.0924511889771</v>
      </c>
      <c r="X160" s="186">
        <f>+'2.1 Previsión BAU'!X202+'2.1 Previsión BAU'!X232</f>
        <v>8474.3504064778172</v>
      </c>
    </row>
    <row r="161" spans="2:25" x14ac:dyDescent="0.25">
      <c r="B161" s="144">
        <v>32</v>
      </c>
      <c r="C161" s="97" t="s">
        <v>64</v>
      </c>
      <c r="D161" s="194"/>
      <c r="E161" s="19">
        <f>+'2.1 Previsión BAU'!E203+'2.1 Previsión BAU'!E233</f>
        <v>17415.095192452482</v>
      </c>
      <c r="F161" s="19">
        <f>+'2.1 Previsión BAU'!F203+'2.1 Previsión BAU'!F233</f>
        <v>17865.480146470658</v>
      </c>
      <c r="G161" s="19">
        <f>+'2.1 Previsión BAU'!G203+'2.1 Previsión BAU'!G233</f>
        <v>18331.370733553238</v>
      </c>
      <c r="H161" s="19">
        <f>+'2.1 Previsión BAU'!H203+'2.1 Previsión BAU'!H233</f>
        <v>18806.630233009651</v>
      </c>
      <c r="I161" s="19">
        <f>+'2.1 Previsión BAU'!I203+'2.1 Previsión BAU'!I233</f>
        <v>19291.971153046339</v>
      </c>
      <c r="J161" s="19">
        <f>+'2.1 Previsión BAU'!J203+'2.1 Previsión BAU'!J233</f>
        <v>19787.478441867694</v>
      </c>
      <c r="K161" s="19">
        <f>+'2.1 Previsión BAU'!K203+'2.1 Previsión BAU'!K233</f>
        <v>20293.397977749952</v>
      </c>
      <c r="L161" s="19">
        <f>+'2.1 Previsión BAU'!L203+'2.1 Previsión BAU'!L233</f>
        <v>20809.940137776</v>
      </c>
      <c r="M161" s="19">
        <f>+'2.1 Previsión BAU'!M203+'2.1 Previsión BAU'!M233</f>
        <v>21337.330114183776</v>
      </c>
      <c r="N161" s="19">
        <f>+'2.1 Previsión BAU'!N203+'2.1 Previsión BAU'!N233</f>
        <v>21875.795170600846</v>
      </c>
      <c r="O161" s="19">
        <f>+'2.1 Previsión BAU'!O203+'2.1 Previsión BAU'!O233</f>
        <v>22425.568018284124</v>
      </c>
      <c r="P161" s="19">
        <f>+'2.1 Previsión BAU'!P203+'2.1 Previsión BAU'!P233</f>
        <v>22986.88610077498</v>
      </c>
      <c r="Q161" s="19">
        <f>+'2.1 Previsión BAU'!Q203+'2.1 Previsión BAU'!Q233</f>
        <v>23559.991817157454</v>
      </c>
      <c r="R161" s="19">
        <f>+'2.1 Previsión BAU'!R203+'2.1 Previsión BAU'!R233</f>
        <v>24145.132939171715</v>
      </c>
      <c r="S161" s="19">
        <f>+'2.1 Previsión BAU'!S203+'2.1 Previsión BAU'!S233</f>
        <v>24742.561298767469</v>
      </c>
      <c r="T161" s="19">
        <f>+'2.1 Previsión BAU'!T203+'2.1 Previsión BAU'!T233</f>
        <v>25352.538488115108</v>
      </c>
      <c r="U161" s="19">
        <f>+'2.1 Previsión BAU'!U203+'2.1 Previsión BAU'!U233</f>
        <v>25975.314133135649</v>
      </c>
      <c r="V161" s="19">
        <f>+'2.1 Previsión BAU'!V203+'2.1 Previsión BAU'!V233</f>
        <v>26611.211276421338</v>
      </c>
      <c r="W161" s="19">
        <f>+'2.1 Previsión BAU'!W203+'2.1 Previsión BAU'!W233</f>
        <v>27260.293431110382</v>
      </c>
      <c r="X161" s="186">
        <f>+'2.1 Previsión BAU'!X203+'2.1 Previsión BAU'!X233</f>
        <v>27923.680320349162</v>
      </c>
    </row>
    <row r="162" spans="2:25" x14ac:dyDescent="0.25">
      <c r="B162" s="144">
        <v>33</v>
      </c>
      <c r="C162" s="97" t="s">
        <v>65</v>
      </c>
      <c r="D162" s="194"/>
      <c r="E162" s="19">
        <f>+'2.1 Previsión BAU'!E204+'2.1 Previsión BAU'!E234</f>
        <v>9840.5146826671826</v>
      </c>
      <c r="F162" s="19">
        <f>+'2.1 Previsión BAU'!F204+'2.1 Previsión BAU'!F234</f>
        <v>10487.033656799467</v>
      </c>
      <c r="G162" s="19">
        <f>+'2.1 Previsión BAU'!G204+'2.1 Previsión BAU'!G234</f>
        <v>11128.74367134022</v>
      </c>
      <c r="H162" s="19">
        <f>+'2.1 Previsión BAU'!H204+'2.1 Previsión BAU'!H234</f>
        <v>11978.184620194053</v>
      </c>
      <c r="I162" s="19">
        <f>+'2.1 Previsión BAU'!I204+'2.1 Previsión BAU'!I234</f>
        <v>12818.908576927641</v>
      </c>
      <c r="J162" s="19">
        <f>+'2.1 Previsión BAU'!J204+'2.1 Previsión BAU'!J234</f>
        <v>13519.698668643638</v>
      </c>
      <c r="K162" s="19">
        <f>+'2.1 Previsión BAU'!K204+'2.1 Previsión BAU'!K234</f>
        <v>14221.172138281152</v>
      </c>
      <c r="L162" s="19">
        <f>+'2.1 Previsión BAU'!L204+'2.1 Previsión BAU'!L234</f>
        <v>14923.34799339138</v>
      </c>
      <c r="M162" s="19">
        <f>+'2.1 Previsión BAU'!M204+'2.1 Previsión BAU'!M234</f>
        <v>15418.078316628664</v>
      </c>
      <c r="N162" s="19">
        <f>+'2.1 Previsión BAU'!N204+'2.1 Previsión BAU'!N234</f>
        <v>15913.542071343247</v>
      </c>
      <c r="O162" s="19">
        <f>+'2.1 Previsión BAU'!O204+'2.1 Previsión BAU'!O234</f>
        <v>16409.754699110574</v>
      </c>
      <c r="P162" s="19">
        <f>+'2.1 Previsión BAU'!P204+'2.1 Previsión BAU'!P234</f>
        <v>16906.731930458376</v>
      </c>
      <c r="Q162" s="19">
        <f>+'2.1 Previsión BAU'!Q204+'2.1 Previsión BAU'!Q234</f>
        <v>17404.489819691291</v>
      </c>
      <c r="R162" s="19">
        <f>+'2.1 Previsión BAU'!R204+'2.1 Previsión BAU'!R234</f>
        <v>17903.044776131581</v>
      </c>
      <c r="S162" s="19">
        <f>+'2.1 Previsión BAU'!S204+'2.1 Previsión BAU'!S234</f>
        <v>18402.413477852748</v>
      </c>
      <c r="T162" s="19">
        <f>+'2.1 Previsión BAU'!T204+'2.1 Previsión BAU'!T234</f>
        <v>18902.6132492912</v>
      </c>
      <c r="U162" s="19">
        <f>+'2.1 Previsión BAU'!U204+'2.1 Previsión BAU'!U234</f>
        <v>19403.660622391482</v>
      </c>
      <c r="V162" s="19">
        <f>+'2.1 Previsión BAU'!V204+'2.1 Previsión BAU'!V234</f>
        <v>19905.576991253507</v>
      </c>
      <c r="W162" s="19">
        <f>+'2.1 Previsión BAU'!W204+'2.1 Previsión BAU'!W234</f>
        <v>20408.366562153711</v>
      </c>
      <c r="X162" s="186">
        <f>+'2.1 Previsión BAU'!X204+'2.1 Previsión BAU'!X234</f>
        <v>20912.103490851543</v>
      </c>
    </row>
    <row r="163" spans="2:25" x14ac:dyDescent="0.25">
      <c r="B163" s="144">
        <v>34</v>
      </c>
      <c r="C163" s="97" t="s">
        <v>66</v>
      </c>
      <c r="D163" s="194"/>
      <c r="E163" s="19">
        <f>+'2.1 Previsión BAU'!E205+'2.1 Previsión BAU'!E235</f>
        <v>3956.5044594136052</v>
      </c>
      <c r="F163" s="19">
        <f>+'2.1 Previsión BAU'!F205+'2.1 Previsión BAU'!F235</f>
        <v>4169.7402827618662</v>
      </c>
      <c r="G163" s="19">
        <f>+'2.1 Previsión BAU'!G205+'2.1 Previsión BAU'!G235</f>
        <v>4387.0272310186119</v>
      </c>
      <c r="H163" s="19">
        <f>+'2.1 Previsión BAU'!H205+'2.1 Previsión BAU'!H235</f>
        <v>4607.4065149133439</v>
      </c>
      <c r="I163" s="19">
        <f>+'2.1 Previsión BAU'!I205+'2.1 Previsión BAU'!I235</f>
        <v>4830.8634973513681</v>
      </c>
      <c r="J163" s="19">
        <f>+'2.1 Previsión BAU'!J205+'2.1 Previsión BAU'!J235</f>
        <v>5057.367116781229</v>
      </c>
      <c r="K163" s="19">
        <f>+'2.1 Previsión BAU'!K205+'2.1 Previsión BAU'!K235</f>
        <v>5286.9084307159246</v>
      </c>
      <c r="L163" s="19">
        <f>+'2.1 Previsión BAU'!L205+'2.1 Previsión BAU'!L235</f>
        <v>5519.4786988755586</v>
      </c>
      <c r="M163" s="19">
        <f>+'2.1 Previsión BAU'!M205+'2.1 Previsión BAU'!M235</f>
        <v>5755.0733803410358</v>
      </c>
      <c r="N163" s="19">
        <f>+'2.1 Previsión BAU'!N205+'2.1 Previsión BAU'!N235</f>
        <v>5993.6906968593212</v>
      </c>
      <c r="O163" s="19">
        <f>+'2.1 Previsión BAU'!O205+'2.1 Previsión BAU'!O235</f>
        <v>6235.331767955302</v>
      </c>
      <c r="P163" s="19">
        <f>+'2.1 Previsión BAU'!P205+'2.1 Previsión BAU'!P235</f>
        <v>6480.0003866567376</v>
      </c>
      <c r="Q163" s="19">
        <f>+'2.1 Previsión BAU'!Q205+'2.1 Previsión BAU'!Q235</f>
        <v>6727.7029030162403</v>
      </c>
      <c r="R163" s="19">
        <f>+'2.1 Previsión BAU'!R205+'2.1 Previsión BAU'!R235</f>
        <v>6978.4481433465007</v>
      </c>
      <c r="S163" s="19">
        <f>+'2.1 Previsión BAU'!S205+'2.1 Previsión BAU'!S235</f>
        <v>7232.2471718802008</v>
      </c>
      <c r="T163" s="19">
        <f>+'2.1 Previsión BAU'!T205+'2.1 Previsión BAU'!T235</f>
        <v>7489.1137643425091</v>
      </c>
      <c r="U163" s="19">
        <f>+'2.1 Previsión BAU'!U205+'2.1 Previsión BAU'!U235</f>
        <v>7749.0621359050701</v>
      </c>
      <c r="V163" s="19">
        <f>+'2.1 Previsión BAU'!V205+'2.1 Previsión BAU'!V235</f>
        <v>8012.1155187010081</v>
      </c>
      <c r="W163" s="19">
        <f>+'2.1 Previsión BAU'!W205+'2.1 Previsión BAU'!W235</f>
        <v>8278.2721189667409</v>
      </c>
      <c r="X163" s="186">
        <f>+'2.1 Previsión BAU'!X205+'2.1 Previsión BAU'!X235</f>
        <v>8547.6402374619574</v>
      </c>
    </row>
    <row r="164" spans="2:25" x14ac:dyDescent="0.25">
      <c r="B164" s="144">
        <v>35</v>
      </c>
      <c r="C164" s="145" t="s">
        <v>67</v>
      </c>
      <c r="D164" s="194"/>
      <c r="E164" s="19">
        <f>+'2.1 Previsión BAU'!E206+'2.1 Previsión BAU'!E236</f>
        <v>4282.4281460250495</v>
      </c>
      <c r="F164" s="19">
        <f>+'2.1 Previsión BAU'!F206+'2.1 Previsión BAU'!F236</f>
        <v>4417.621790255178</v>
      </c>
      <c r="G164" s="19">
        <f>+'2.1 Previsión BAU'!G206+'2.1 Previsión BAU'!G236</f>
        <v>4573.6100127272857</v>
      </c>
      <c r="H164" s="19">
        <f>+'2.1 Previsión BAU'!H206+'2.1 Previsión BAU'!H236</f>
        <v>4735.6169235856296</v>
      </c>
      <c r="I164" s="19">
        <f>+'2.1 Previsión BAU'!I206+'2.1 Previsión BAU'!I236</f>
        <v>4901.4987547521087</v>
      </c>
      <c r="J164" s="19">
        <f>+'2.1 Previsión BAU'!J206+'2.1 Previsión BAU'!J236</f>
        <v>5071.5230434549358</v>
      </c>
      <c r="K164" s="19">
        <f>+'2.1 Previsión BAU'!K206+'2.1 Previsión BAU'!K236</f>
        <v>5245.7401504147547</v>
      </c>
      <c r="L164" s="19">
        <f>+'2.1 Previsión BAU'!L206+'2.1 Previsión BAU'!L236</f>
        <v>5424.2573268101833</v>
      </c>
      <c r="M164" s="19">
        <f>+'2.1 Previsión BAU'!M206+'2.1 Previsión BAU'!M236</f>
        <v>5607.1701723181286</v>
      </c>
      <c r="N164" s="19">
        <f>+'2.1 Previsión BAU'!N206+'2.1 Previsión BAU'!N236</f>
        <v>5794.580276397709</v>
      </c>
      <c r="O164" s="19">
        <f>+'2.1 Previsión BAU'!O206+'2.1 Previsión BAU'!O236</f>
        <v>5986.590754187162</v>
      </c>
      <c r="P164" s="19">
        <f>+'2.1 Previsión BAU'!P206+'2.1 Previsión BAU'!P236</f>
        <v>6183.3074549924677</v>
      </c>
      <c r="Q164" s="19">
        <f>+'2.1 Previsión BAU'!Q206+'2.1 Previsión BAU'!Q236</f>
        <v>6384.8387269774594</v>
      </c>
      <c r="R164" s="19">
        <f>+'2.1 Previsión BAU'!R206+'2.1 Previsión BAU'!R236</f>
        <v>6591.2955149134914</v>
      </c>
      <c r="S164" s="19">
        <f>+'2.1 Previsión BAU'!S206+'2.1 Previsión BAU'!S236</f>
        <v>6802.7915293979931</v>
      </c>
      <c r="T164" s="19">
        <f>+'2.1 Previsión BAU'!T206+'2.1 Previsión BAU'!T236</f>
        <v>7019.4427931765895</v>
      </c>
      <c r="U164" s="19">
        <f>+'2.1 Previsión BAU'!U206+'2.1 Previsión BAU'!U236</f>
        <v>7241.3697248470644</v>
      </c>
      <c r="V164" s="19">
        <f>+'2.1 Previsión BAU'!V206+'2.1 Previsión BAU'!V236</f>
        <v>7468.6892694764856</v>
      </c>
      <c r="W164" s="19">
        <f>+'2.1 Previsión BAU'!W206+'2.1 Previsión BAU'!W236</f>
        <v>7701.5460329114803</v>
      </c>
      <c r="X164" s="186">
        <f>+'2.1 Previsión BAU'!X206+'2.1 Previsión BAU'!X236</f>
        <v>7939.9905827472558</v>
      </c>
    </row>
    <row r="165" spans="2:25" x14ac:dyDescent="0.25">
      <c r="B165" s="144">
        <v>36</v>
      </c>
      <c r="C165" s="97" t="s">
        <v>68</v>
      </c>
      <c r="D165" s="194"/>
      <c r="E165" s="19">
        <f>+'2.1 Previsión BAU'!E207+'2.1 Previsión BAU'!E237</f>
        <v>1496.9312232107379</v>
      </c>
      <c r="F165" s="19">
        <f>+'2.1 Previsión BAU'!F207+'2.1 Previsión BAU'!F237</f>
        <v>1586.3975812967742</v>
      </c>
      <c r="G165" s="19">
        <f>+'2.1 Previsión BAU'!G207+'2.1 Previsión BAU'!G237</f>
        <v>1674.7962304880509</v>
      </c>
      <c r="H165" s="19">
        <f>+'2.1 Previsión BAU'!H207+'2.1 Previsión BAU'!H237</f>
        <v>1762.5497418101286</v>
      </c>
      <c r="I165" s="19">
        <f>+'2.1 Previsión BAU'!I207+'2.1 Previsión BAU'!I237</f>
        <v>1849.6090523613868</v>
      </c>
      <c r="J165" s="19">
        <f>+'2.1 Previsión BAU'!J207+'2.1 Previsión BAU'!J237</f>
        <v>1935.9683126577656</v>
      </c>
      <c r="K165" s="19">
        <f>+'2.1 Previsión BAU'!K207+'2.1 Previsión BAU'!K237</f>
        <v>2021.6105916638494</v>
      </c>
      <c r="L165" s="19">
        <f>+'2.1 Previsión BAU'!L207+'2.1 Previsión BAU'!L237</f>
        <v>2106.5214029357921</v>
      </c>
      <c r="M165" s="19">
        <f>+'2.1 Previsión BAU'!M207+'2.1 Previsión BAU'!M237</f>
        <v>2190.6852398667761</v>
      </c>
      <c r="N165" s="19">
        <f>+'2.1 Previsión BAU'!N207+'2.1 Previsión BAU'!N237</f>
        <v>2274.0864532152873</v>
      </c>
      <c r="O165" s="19">
        <f>+'2.1 Previsión BAU'!O207+'2.1 Previsión BAU'!O237</f>
        <v>2356.7090186192181</v>
      </c>
      <c r="P165" s="19">
        <f>+'2.1 Previsión BAU'!P207+'2.1 Previsión BAU'!P237</f>
        <v>2438.5365858540972</v>
      </c>
      <c r="Q165" s="19">
        <f>+'2.1 Previsión BAU'!Q207+'2.1 Previsión BAU'!Q237</f>
        <v>2519.5524634596723</v>
      </c>
      <c r="R165" s="19">
        <f>+'2.1 Previsión BAU'!R207+'2.1 Previsión BAU'!R237</f>
        <v>2599.7395900176907</v>
      </c>
      <c r="S165" s="19">
        <f>+'2.1 Previsión BAU'!S207+'2.1 Previsión BAU'!S237</f>
        <v>2679.0806245262452</v>
      </c>
      <c r="T165" s="19">
        <f>+'2.1 Previsión BAU'!T207+'2.1 Previsión BAU'!T237</f>
        <v>2757.557553900278</v>
      </c>
      <c r="U165" s="19">
        <f>+'2.1 Previsión BAU'!U207+'2.1 Previsión BAU'!U237</f>
        <v>2835.1531890437332</v>
      </c>
      <c r="V165" s="19">
        <f>+'2.1 Previsión BAU'!V207+'2.1 Previsión BAU'!V237</f>
        <v>2911.845285431169</v>
      </c>
      <c r="W165" s="19">
        <f>+'2.1 Previsión BAU'!W207+'2.1 Previsión BAU'!W237</f>
        <v>2987.6294695847455</v>
      </c>
      <c r="X165" s="186">
        <f>+'2.1 Previsión BAU'!X207+'2.1 Previsión BAU'!X237</f>
        <v>3062.4286380183976</v>
      </c>
    </row>
    <row r="166" spans="2:25" x14ac:dyDescent="0.25">
      <c r="B166" s="144">
        <v>39</v>
      </c>
      <c r="C166" s="97" t="s">
        <v>69</v>
      </c>
      <c r="D166" s="194"/>
      <c r="E166" s="19">
        <f>+'2.1 Previsión BAU'!E208+'2.1 Previsión BAU'!E238</f>
        <v>3022.9545517268361</v>
      </c>
      <c r="F166" s="19">
        <f>+'2.1 Previsión BAU'!F208+'2.1 Previsión BAU'!F238</f>
        <v>3186.0309917365175</v>
      </c>
      <c r="G166" s="19">
        <f>+'2.1 Previsión BAU'!G208+'2.1 Previsión BAU'!G238</f>
        <v>3347.7912648939146</v>
      </c>
      <c r="H166" s="19">
        <f>+'2.1 Previsión BAU'!H208+'2.1 Previsión BAU'!H238</f>
        <v>3509.0918873224864</v>
      </c>
      <c r="I166" s="19">
        <f>+'2.1 Previsión BAU'!I208+'2.1 Previsión BAU'!I238</f>
        <v>3669.8979024655564</v>
      </c>
      <c r="J166" s="19">
        <f>+'2.1 Previsión BAU'!J208+'2.1 Previsión BAU'!J238</f>
        <v>3830.2051426564331</v>
      </c>
      <c r="K166" s="19">
        <f>+'2.1 Previsión BAU'!K208+'2.1 Previsión BAU'!K238</f>
        <v>3990.0015447949022</v>
      </c>
      <c r="L166" s="19">
        <f>+'2.1 Previsión BAU'!L208+'2.1 Previsión BAU'!L238</f>
        <v>4149.2767875143363</v>
      </c>
      <c r="M166" s="19">
        <f>+'2.1 Previsión BAU'!M208+'2.1 Previsión BAU'!M238</f>
        <v>4308.0198225978147</v>
      </c>
      <c r="N166" s="19">
        <f>+'2.1 Previsión BAU'!N208+'2.1 Previsión BAU'!N238</f>
        <v>4466.2195002033986</v>
      </c>
      <c r="O166" s="19">
        <f>+'2.1 Previsión BAU'!O208+'2.1 Previsión BAU'!O238</f>
        <v>4623.8644032215498</v>
      </c>
      <c r="P166" s="19">
        <f>+'2.1 Previsión BAU'!P208+'2.1 Previsión BAU'!P238</f>
        <v>4780.942882370844</v>
      </c>
      <c r="Q166" s="19">
        <f>+'2.1 Previsión BAU'!Q208+'2.1 Previsión BAU'!Q238</f>
        <v>4937.4430452446431</v>
      </c>
      <c r="R166" s="19">
        <f>+'2.1 Previsión BAU'!R208+'2.1 Previsión BAU'!R238</f>
        <v>5093.3527358470055</v>
      </c>
      <c r="S166" s="19">
        <f>+'2.1 Previsión BAU'!S208+'2.1 Previsión BAU'!S238</f>
        <v>5248.6595989829339</v>
      </c>
      <c r="T166" s="19">
        <f>+'2.1 Previsión BAU'!T208+'2.1 Previsión BAU'!T238</f>
        <v>5403.3508006086313</v>
      </c>
      <c r="U166" s="19">
        <f>+'2.1 Previsión BAU'!U208+'2.1 Previsión BAU'!U238</f>
        <v>5557.4140937596676</v>
      </c>
      <c r="V166" s="19">
        <f>+'2.1 Previsión BAU'!V208+'2.1 Previsión BAU'!V238</f>
        <v>5710.8336295565769</v>
      </c>
      <c r="W166" s="19">
        <f>+'2.1 Previsión BAU'!W208+'2.1 Previsión BAU'!W238</f>
        <v>5863.6062919642045</v>
      </c>
      <c r="X166" s="186">
        <f>+'2.1 Previsión BAU'!X208+'2.1 Previsión BAU'!X238</f>
        <v>6015.6771459442289</v>
      </c>
    </row>
    <row r="167" spans="2:25" x14ac:dyDescent="0.25">
      <c r="B167" s="144">
        <v>40</v>
      </c>
      <c r="C167" s="97" t="s">
        <v>70</v>
      </c>
      <c r="D167" s="194"/>
      <c r="E167" s="19">
        <f>+'2.1 Previsión BAU'!E209+'2.1 Previsión BAU'!E239</f>
        <v>1411.5384984563384</v>
      </c>
      <c r="F167" s="19">
        <f>+'2.1 Previsión BAU'!F209+'2.1 Previsión BAU'!F239</f>
        <v>1520.6921113474064</v>
      </c>
      <c r="G167" s="19">
        <f>+'2.1 Previsión BAU'!G209+'2.1 Previsión BAU'!G239</f>
        <v>1618.4868520806467</v>
      </c>
      <c r="H167" s="19">
        <f>+'2.1 Previsión BAU'!H209+'2.1 Previsión BAU'!H239</f>
        <v>1701.6140993683491</v>
      </c>
      <c r="I167" s="19">
        <f>+'2.1 Previsión BAU'!I209+'2.1 Previsión BAU'!I239</f>
        <v>1784.7677395352705</v>
      </c>
      <c r="J167" s="19">
        <f>+'2.1 Previsión BAU'!J209+'2.1 Previsión BAU'!J239</f>
        <v>1867.9497797666932</v>
      </c>
      <c r="K167" s="19">
        <f>+'2.1 Previsión BAU'!K209+'2.1 Previsión BAU'!K239</f>
        <v>1951.1604593676284</v>
      </c>
      <c r="L167" s="19">
        <f>+'2.1 Previsión BAU'!L209+'2.1 Previsión BAU'!L239</f>
        <v>2034.4004709943226</v>
      </c>
      <c r="M167" s="19">
        <f>+'2.1 Previsión BAU'!M209+'2.1 Previsión BAU'!M239</f>
        <v>2117.67040729368</v>
      </c>
      <c r="N167" s="19">
        <f>+'2.1 Previsión BAU'!N209+'2.1 Previsión BAU'!N239</f>
        <v>2200.9709026479345</v>
      </c>
      <c r="O167" s="19">
        <f>+'2.1 Previsión BAU'!O209+'2.1 Previsión BAU'!O239</f>
        <v>2284.3025972745659</v>
      </c>
      <c r="P167" s="19">
        <f>+'2.1 Previsión BAU'!P209+'2.1 Previsión BAU'!P239</f>
        <v>2367.6661467374042</v>
      </c>
      <c r="Q167" s="19">
        <f>+'2.1 Previsión BAU'!Q209+'2.1 Previsión BAU'!Q239</f>
        <v>2451.0622199314575</v>
      </c>
      <c r="R167" s="19">
        <f>+'2.1 Previsión BAU'!R209+'2.1 Previsión BAU'!R239</f>
        <v>2534.4914997118472</v>
      </c>
      <c r="S167" s="19">
        <f>+'2.1 Previsión BAU'!S209+'2.1 Previsión BAU'!S239</f>
        <v>2617.954684068824</v>
      </c>
      <c r="T167" s="19">
        <f>+'2.1 Previsión BAU'!T209+'2.1 Previsión BAU'!T239</f>
        <v>2701.452482430554</v>
      </c>
      <c r="U167" s="19">
        <f>+'2.1 Previsión BAU'!U209+'2.1 Previsión BAU'!U239</f>
        <v>2784.985631720413</v>
      </c>
      <c r="V167" s="19">
        <f>+'2.1 Previsión BAU'!V209+'2.1 Previsión BAU'!V239</f>
        <v>2868.5548351520247</v>
      </c>
      <c r="W167" s="19">
        <f>+'2.1 Previsión BAU'!W209+'2.1 Previsión BAU'!W239</f>
        <v>2952.1610027588799</v>
      </c>
      <c r="X167" s="186">
        <f>+'2.1 Previsión BAU'!X209+'2.1 Previsión BAU'!X239</f>
        <v>3035.8043134619229</v>
      </c>
    </row>
    <row r="168" spans="2:25" x14ac:dyDescent="0.25">
      <c r="B168" s="144">
        <v>45</v>
      </c>
      <c r="C168" s="97" t="s">
        <v>71</v>
      </c>
      <c r="D168" s="194"/>
      <c r="E168" s="19">
        <f>+'2.1 Previsión BAU'!E210+'2.1 Previsión BAU'!E240</f>
        <v>0</v>
      </c>
      <c r="F168" s="19">
        <f>+'2.1 Previsión BAU'!F210+'2.1 Previsión BAU'!F240</f>
        <v>0</v>
      </c>
      <c r="G168" s="19">
        <f>+'2.1 Previsión BAU'!G210+'2.1 Previsión BAU'!G240</f>
        <v>0</v>
      </c>
      <c r="H168" s="19">
        <f>+'2.1 Previsión BAU'!H210+'2.1 Previsión BAU'!H240</f>
        <v>0</v>
      </c>
      <c r="I168" s="19">
        <f>+'2.1 Previsión BAU'!I210+'2.1 Previsión BAU'!I240</f>
        <v>0</v>
      </c>
      <c r="J168" s="19">
        <f>+'2.1 Previsión BAU'!J210+'2.1 Previsión BAU'!J240</f>
        <v>0</v>
      </c>
      <c r="K168" s="19">
        <f>+'2.1 Previsión BAU'!K210+'2.1 Previsión BAU'!K240</f>
        <v>0</v>
      </c>
      <c r="L168" s="19">
        <f>+'2.1 Previsión BAU'!L210+'2.1 Previsión BAU'!L240</f>
        <v>0</v>
      </c>
      <c r="M168" s="19">
        <f>+'2.1 Previsión BAU'!M210+'2.1 Previsión BAU'!M240</f>
        <v>0</v>
      </c>
      <c r="N168" s="19">
        <f>+'2.1 Previsión BAU'!N210+'2.1 Previsión BAU'!N240</f>
        <v>0</v>
      </c>
      <c r="O168" s="19">
        <f>+'2.1 Previsión BAU'!O210+'2.1 Previsión BAU'!O240</f>
        <v>0</v>
      </c>
      <c r="P168" s="19">
        <f>+'2.1 Previsión BAU'!P210+'2.1 Previsión BAU'!P240</f>
        <v>0</v>
      </c>
      <c r="Q168" s="19">
        <f>+'2.1 Previsión BAU'!Q210+'2.1 Previsión BAU'!Q240</f>
        <v>0</v>
      </c>
      <c r="R168" s="19">
        <f>+'2.1 Previsión BAU'!R210+'2.1 Previsión BAU'!R240</f>
        <v>0</v>
      </c>
      <c r="S168" s="19">
        <f>+'2.1 Previsión BAU'!S210+'2.1 Previsión BAU'!S240</f>
        <v>0</v>
      </c>
      <c r="T168" s="19">
        <f>+'2.1 Previsión BAU'!T210+'2.1 Previsión BAU'!T240</f>
        <v>0</v>
      </c>
      <c r="U168" s="19">
        <f>+'2.1 Previsión BAU'!U210+'2.1 Previsión BAU'!U240</f>
        <v>0</v>
      </c>
      <c r="V168" s="19">
        <f>+'2.1 Previsión BAU'!V210+'2.1 Previsión BAU'!V240</f>
        <v>0</v>
      </c>
      <c r="W168" s="19">
        <f>+'2.1 Previsión BAU'!W210+'2.1 Previsión BAU'!W240</f>
        <v>0</v>
      </c>
      <c r="X168" s="186">
        <f>+'2.1 Previsión BAU'!X210+'2.1 Previsión BAU'!X240</f>
        <v>0</v>
      </c>
    </row>
    <row r="169" spans="2:25" ht="15.75" thickBot="1" x14ac:dyDescent="0.3">
      <c r="B169" s="146">
        <v>46</v>
      </c>
      <c r="C169" s="97" t="s">
        <v>72</v>
      </c>
      <c r="D169" s="194"/>
      <c r="E169" s="19">
        <f>+'2.1 Previsión BAU'!E211+'2.1 Previsión BAU'!E241</f>
        <v>0</v>
      </c>
      <c r="F169" s="19">
        <f>+'2.1 Previsión BAU'!F211+'2.1 Previsión BAU'!F241</f>
        <v>0</v>
      </c>
      <c r="G169" s="19">
        <f>+'2.1 Previsión BAU'!G211+'2.1 Previsión BAU'!G241</f>
        <v>0</v>
      </c>
      <c r="H169" s="19">
        <f>+'2.1 Previsión BAU'!H211+'2.1 Previsión BAU'!H241</f>
        <v>0</v>
      </c>
      <c r="I169" s="19">
        <f>+'2.1 Previsión BAU'!I211+'2.1 Previsión BAU'!I241</f>
        <v>0</v>
      </c>
      <c r="J169" s="19">
        <f>+'2.1 Previsión BAU'!J211+'2.1 Previsión BAU'!J241</f>
        <v>0</v>
      </c>
      <c r="K169" s="19">
        <f>+'2.1 Previsión BAU'!K211+'2.1 Previsión BAU'!K241</f>
        <v>0</v>
      </c>
      <c r="L169" s="19">
        <f>+'2.1 Previsión BAU'!L211+'2.1 Previsión BAU'!L241</f>
        <v>0</v>
      </c>
      <c r="M169" s="19">
        <f>+'2.1 Previsión BAU'!M211+'2.1 Previsión BAU'!M241</f>
        <v>0</v>
      </c>
      <c r="N169" s="19">
        <f>+'2.1 Previsión BAU'!N211+'2.1 Previsión BAU'!N241</f>
        <v>0</v>
      </c>
      <c r="O169" s="19">
        <f>+'2.1 Previsión BAU'!O211+'2.1 Previsión BAU'!O241</f>
        <v>0</v>
      </c>
      <c r="P169" s="19">
        <f>+'2.1 Previsión BAU'!P211+'2.1 Previsión BAU'!P241</f>
        <v>0</v>
      </c>
      <c r="Q169" s="19">
        <f>+'2.1 Previsión BAU'!Q211+'2.1 Previsión BAU'!Q241</f>
        <v>0</v>
      </c>
      <c r="R169" s="19">
        <f>+'2.1 Previsión BAU'!R211+'2.1 Previsión BAU'!R241</f>
        <v>0</v>
      </c>
      <c r="S169" s="19">
        <f>+'2.1 Previsión BAU'!S211+'2.1 Previsión BAU'!S241</f>
        <v>0</v>
      </c>
      <c r="T169" s="19">
        <f>+'2.1 Previsión BAU'!T211+'2.1 Previsión BAU'!T241</f>
        <v>0</v>
      </c>
      <c r="U169" s="19">
        <f>+'2.1 Previsión BAU'!U211+'2.1 Previsión BAU'!U241</f>
        <v>0</v>
      </c>
      <c r="V169" s="19">
        <f>+'2.1 Previsión BAU'!V211+'2.1 Previsión BAU'!V241</f>
        <v>0</v>
      </c>
      <c r="W169" s="19">
        <f>+'2.1 Previsión BAU'!W211+'2.1 Previsión BAU'!W241</f>
        <v>0</v>
      </c>
      <c r="X169" s="186">
        <f>+'2.1 Previsión BAU'!X211+'2.1 Previsión BAU'!X241</f>
        <v>0</v>
      </c>
    </row>
    <row r="170" spans="2:25" ht="15.75" thickBot="1" x14ac:dyDescent="0.3">
      <c r="B170" s="147"/>
      <c r="C170" s="148" t="s">
        <v>73</v>
      </c>
      <c r="D170" s="195"/>
      <c r="E170" s="24">
        <f t="shared" ref="E170:X170" si="102">+SUM(E146:E169)</f>
        <v>1343659.24233291</v>
      </c>
      <c r="F170" s="24">
        <f t="shared" si="102"/>
        <v>1345998.2141573273</v>
      </c>
      <c r="G170" s="24">
        <f t="shared" si="102"/>
        <v>1376238.4256532344</v>
      </c>
      <c r="H170" s="24">
        <f t="shared" si="102"/>
        <v>1406447.4794206142</v>
      </c>
      <c r="I170" s="24">
        <f t="shared" si="102"/>
        <v>1437212.544544098</v>
      </c>
      <c r="J170" s="24">
        <f t="shared" si="102"/>
        <v>1467976.9772476698</v>
      </c>
      <c r="K170" s="24">
        <f t="shared" si="102"/>
        <v>1499082.1593233899</v>
      </c>
      <c r="L170" s="24">
        <f t="shared" si="102"/>
        <v>1530452.9310759001</v>
      </c>
      <c r="M170" s="24">
        <f t="shared" si="102"/>
        <v>1561950.088801428</v>
      </c>
      <c r="N170" s="24">
        <f t="shared" si="102"/>
        <v>1593769.6215591608</v>
      </c>
      <c r="O170" s="24">
        <f t="shared" si="102"/>
        <v>1625914.3206343795</v>
      </c>
      <c r="P170" s="24">
        <f t="shared" si="102"/>
        <v>1658399.4089693541</v>
      </c>
      <c r="Q170" s="24">
        <f t="shared" si="102"/>
        <v>1691222.2656422802</v>
      </c>
      <c r="R170" s="24">
        <f t="shared" si="102"/>
        <v>1724446.1024465866</v>
      </c>
      <c r="S170" s="24">
        <f t="shared" si="102"/>
        <v>1758028.1939735503</v>
      </c>
      <c r="T170" s="24">
        <f t="shared" si="102"/>
        <v>1791972.6822539191</v>
      </c>
      <c r="U170" s="24">
        <f t="shared" si="102"/>
        <v>1826289.9158391806</v>
      </c>
      <c r="V170" s="24">
        <f t="shared" si="102"/>
        <v>1860852.0009463651</v>
      </c>
      <c r="W170" s="24">
        <f t="shared" si="102"/>
        <v>1895808.0331949885</v>
      </c>
      <c r="X170" s="196">
        <f t="shared" si="102"/>
        <v>1931176.2075652301</v>
      </c>
    </row>
    <row r="171" spans="2:25" x14ac:dyDescent="0.25"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</row>
    <row r="172" spans="2:25" x14ac:dyDescent="0.25">
      <c r="B172" s="71"/>
      <c r="C172" s="71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</row>
    <row r="173" spans="2:25" x14ac:dyDescent="0.25">
      <c r="B173" s="12" t="s">
        <v>148</v>
      </c>
      <c r="C173" s="71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</row>
    <row r="174" spans="2:25" ht="15.75" thickBot="1" x14ac:dyDescent="0.3"/>
    <row r="175" spans="2:25" ht="15.75" thickBot="1" x14ac:dyDescent="0.3">
      <c r="B175" s="164" t="s">
        <v>37</v>
      </c>
      <c r="C175" s="165" t="s">
        <v>38</v>
      </c>
      <c r="D175" s="193">
        <v>2024</v>
      </c>
      <c r="E175" s="166">
        <f t="shared" ref="E175:X175" si="103">+D175+1</f>
        <v>2025</v>
      </c>
      <c r="F175" s="102">
        <f t="shared" si="103"/>
        <v>2026</v>
      </c>
      <c r="G175" s="102">
        <f t="shared" si="103"/>
        <v>2027</v>
      </c>
      <c r="H175" s="102">
        <f t="shared" si="103"/>
        <v>2028</v>
      </c>
      <c r="I175" s="102">
        <f t="shared" si="103"/>
        <v>2029</v>
      </c>
      <c r="J175" s="102">
        <f t="shared" si="103"/>
        <v>2030</v>
      </c>
      <c r="K175" s="102">
        <f t="shared" si="103"/>
        <v>2031</v>
      </c>
      <c r="L175" s="102">
        <f t="shared" si="103"/>
        <v>2032</v>
      </c>
      <c r="M175" s="102">
        <f t="shared" si="103"/>
        <v>2033</v>
      </c>
      <c r="N175" s="102">
        <f t="shared" si="103"/>
        <v>2034</v>
      </c>
      <c r="O175" s="102">
        <f t="shared" si="103"/>
        <v>2035</v>
      </c>
      <c r="P175" s="102">
        <f t="shared" si="103"/>
        <v>2036</v>
      </c>
      <c r="Q175" s="102">
        <f t="shared" si="103"/>
        <v>2037</v>
      </c>
      <c r="R175" s="102">
        <f t="shared" si="103"/>
        <v>2038</v>
      </c>
      <c r="S175" s="102">
        <f t="shared" si="103"/>
        <v>2039</v>
      </c>
      <c r="T175" s="102">
        <f t="shared" si="103"/>
        <v>2040</v>
      </c>
      <c r="U175" s="102">
        <f t="shared" si="103"/>
        <v>2041</v>
      </c>
      <c r="V175" s="102">
        <f t="shared" si="103"/>
        <v>2042</v>
      </c>
      <c r="W175" s="102">
        <f t="shared" si="103"/>
        <v>2043</v>
      </c>
      <c r="X175" s="189">
        <f t="shared" si="103"/>
        <v>2044</v>
      </c>
    </row>
    <row r="176" spans="2:25" x14ac:dyDescent="0.25">
      <c r="B176" s="184">
        <v>6</v>
      </c>
      <c r="C176" s="97" t="s">
        <v>46</v>
      </c>
      <c r="D176" s="194"/>
      <c r="E176" s="194">
        <f t="shared" ref="E176:X176" si="104">+E146*E$138</f>
        <v>0</v>
      </c>
      <c r="F176" s="194">
        <f t="shared" si="104"/>
        <v>54557.215929270511</v>
      </c>
      <c r="G176" s="19">
        <f t="shared" si="104"/>
        <v>58892.269883378496</v>
      </c>
      <c r="H176" s="19">
        <f t="shared" si="104"/>
        <v>71458.340297315648</v>
      </c>
      <c r="I176" s="19">
        <f t="shared" si="104"/>
        <v>80934.13001398115</v>
      </c>
      <c r="J176" s="19">
        <f t="shared" si="104"/>
        <v>87862.587407502389</v>
      </c>
      <c r="K176" s="19">
        <f t="shared" si="104"/>
        <v>89367.411197881214</v>
      </c>
      <c r="L176" s="19">
        <f t="shared" si="104"/>
        <v>90337.09613185942</v>
      </c>
      <c r="M176" s="19">
        <f t="shared" si="104"/>
        <v>91327.037496533536</v>
      </c>
      <c r="N176" s="19">
        <f t="shared" si="104"/>
        <v>92337.73107326946</v>
      </c>
      <c r="O176" s="19">
        <f t="shared" si="104"/>
        <v>93369.636999922412</v>
      </c>
      <c r="P176" s="19">
        <f t="shared" si="104"/>
        <v>94423.208824036832</v>
      </c>
      <c r="Q176" s="19">
        <f t="shared" si="104"/>
        <v>95498.904175044328</v>
      </c>
      <c r="R176" s="19">
        <f t="shared" si="104"/>
        <v>96597.189006251589</v>
      </c>
      <c r="S176" s="19">
        <f t="shared" si="104"/>
        <v>97718.536296833787</v>
      </c>
      <c r="T176" s="19">
        <f t="shared" si="104"/>
        <v>98863.437149248726</v>
      </c>
      <c r="U176" s="19">
        <f t="shared" si="104"/>
        <v>100032.36012218139</v>
      </c>
      <c r="V176" s="19">
        <f t="shared" si="104"/>
        <v>101225.91161412436</v>
      </c>
      <c r="W176" s="19">
        <f t="shared" si="104"/>
        <v>102444.21064547745</v>
      </c>
      <c r="X176" s="186">
        <f t="shared" si="104"/>
        <v>103689.35967035267</v>
      </c>
    </row>
    <row r="177" spans="2:24" x14ac:dyDescent="0.25">
      <c r="B177" s="144">
        <v>8</v>
      </c>
      <c r="C177" s="145" t="s">
        <v>48</v>
      </c>
      <c r="D177" s="194"/>
      <c r="E177" s="19">
        <f t="shared" ref="E177:X177" si="105">+E147*E$138</f>
        <v>0</v>
      </c>
      <c r="F177" s="19">
        <f t="shared" si="105"/>
        <v>0</v>
      </c>
      <c r="G177" s="19">
        <f t="shared" si="105"/>
        <v>0</v>
      </c>
      <c r="H177" s="19">
        <f t="shared" si="105"/>
        <v>0</v>
      </c>
      <c r="I177" s="19">
        <f t="shared" si="105"/>
        <v>0</v>
      </c>
      <c r="J177" s="19">
        <f t="shared" si="105"/>
        <v>0</v>
      </c>
      <c r="K177" s="19">
        <f t="shared" si="105"/>
        <v>0</v>
      </c>
      <c r="L177" s="19">
        <f t="shared" si="105"/>
        <v>0</v>
      </c>
      <c r="M177" s="19">
        <f t="shared" si="105"/>
        <v>0</v>
      </c>
      <c r="N177" s="19">
        <f t="shared" si="105"/>
        <v>0</v>
      </c>
      <c r="O177" s="19">
        <f t="shared" si="105"/>
        <v>0</v>
      </c>
      <c r="P177" s="19">
        <f t="shared" si="105"/>
        <v>0</v>
      </c>
      <c r="Q177" s="19">
        <f t="shared" si="105"/>
        <v>0</v>
      </c>
      <c r="R177" s="19">
        <f t="shared" si="105"/>
        <v>0</v>
      </c>
      <c r="S177" s="19">
        <f t="shared" si="105"/>
        <v>0</v>
      </c>
      <c r="T177" s="19">
        <f t="shared" si="105"/>
        <v>0</v>
      </c>
      <c r="U177" s="19">
        <f t="shared" si="105"/>
        <v>0</v>
      </c>
      <c r="V177" s="19">
        <f t="shared" si="105"/>
        <v>0</v>
      </c>
      <c r="W177" s="19">
        <f t="shared" si="105"/>
        <v>0</v>
      </c>
      <c r="X177" s="186">
        <f t="shared" si="105"/>
        <v>0</v>
      </c>
    </row>
    <row r="178" spans="2:24" x14ac:dyDescent="0.25">
      <c r="B178" s="144">
        <v>9</v>
      </c>
      <c r="C178" s="97" t="s">
        <v>49</v>
      </c>
      <c r="D178" s="194"/>
      <c r="E178" s="19">
        <f t="shared" ref="E178:X178" si="106">+E148*E$138</f>
        <v>0</v>
      </c>
      <c r="F178" s="19">
        <f t="shared" si="106"/>
        <v>123.82375006920053</v>
      </c>
      <c r="G178" s="19">
        <f t="shared" si="106"/>
        <v>135.46408246742445</v>
      </c>
      <c r="H178" s="19">
        <f t="shared" si="106"/>
        <v>166.59966421090573</v>
      </c>
      <c r="I178" s="19">
        <f t="shared" si="106"/>
        <v>191.23665627752857</v>
      </c>
      <c r="J178" s="19">
        <f t="shared" si="106"/>
        <v>210.37601657497666</v>
      </c>
      <c r="K178" s="19">
        <f t="shared" si="106"/>
        <v>216.79578318835613</v>
      </c>
      <c r="L178" s="19">
        <f t="shared" si="106"/>
        <v>221.99413165884025</v>
      </c>
      <c r="M178" s="19">
        <f t="shared" si="106"/>
        <v>227.30164980497764</v>
      </c>
      <c r="N178" s="19">
        <f t="shared" si="106"/>
        <v>232.72062472520923</v>
      </c>
      <c r="O178" s="19">
        <f t="shared" si="106"/>
        <v>238.25339837251784</v>
      </c>
      <c r="P178" s="19">
        <f t="shared" si="106"/>
        <v>243.9023603162891</v>
      </c>
      <c r="Q178" s="19">
        <f t="shared" si="106"/>
        <v>249.66995000034336</v>
      </c>
      <c r="R178" s="19">
        <f t="shared" si="106"/>
        <v>255.55866093269057</v>
      </c>
      <c r="S178" s="19">
        <f t="shared" si="106"/>
        <v>261.57102749928129</v>
      </c>
      <c r="T178" s="19">
        <f t="shared" si="106"/>
        <v>267.70968224457391</v>
      </c>
      <c r="U178" s="19">
        <f t="shared" si="106"/>
        <v>273.9771375442964</v>
      </c>
      <c r="V178" s="19">
        <f t="shared" si="106"/>
        <v>280.37664362075009</v>
      </c>
      <c r="W178" s="19">
        <f t="shared" si="106"/>
        <v>286.90884276433843</v>
      </c>
      <c r="X178" s="186">
        <f t="shared" si="106"/>
        <v>293.58498992917146</v>
      </c>
    </row>
    <row r="179" spans="2:24" x14ac:dyDescent="0.25">
      <c r="B179" s="144">
        <v>10</v>
      </c>
      <c r="C179" s="97" t="s">
        <v>50</v>
      </c>
      <c r="D179" s="194"/>
      <c r="E179" s="19">
        <f t="shared" ref="E179:X179" si="107">+E149*E$138</f>
        <v>0</v>
      </c>
      <c r="F179" s="19">
        <f t="shared" si="107"/>
        <v>223655.72054526111</v>
      </c>
      <c r="G179" s="19">
        <f t="shared" si="107"/>
        <v>241544.62308212885</v>
      </c>
      <c r="H179" s="19">
        <f t="shared" si="107"/>
        <v>293309.70593275747</v>
      </c>
      <c r="I179" s="19">
        <f t="shared" si="107"/>
        <v>332491.59341068263</v>
      </c>
      <c r="J179" s="19">
        <f t="shared" si="107"/>
        <v>361278.17267169035</v>
      </c>
      <c r="K179" s="19">
        <f t="shared" si="107"/>
        <v>367798.32282665349</v>
      </c>
      <c r="L179" s="19">
        <f t="shared" si="107"/>
        <v>372126.35553443583</v>
      </c>
      <c r="M179" s="19">
        <f t="shared" si="107"/>
        <v>376545.28054058354</v>
      </c>
      <c r="N179" s="19">
        <f t="shared" si="107"/>
        <v>381057.00205440423</v>
      </c>
      <c r="O179" s="19">
        <f t="shared" si="107"/>
        <v>385663.46993017278</v>
      </c>
      <c r="P179" s="19">
        <f t="shared" si="107"/>
        <v>390366.67367327999</v>
      </c>
      <c r="Q179" s="19">
        <f t="shared" si="107"/>
        <v>395168.64431089279</v>
      </c>
      <c r="R179" s="19">
        <f t="shared" si="107"/>
        <v>400071.45788693812</v>
      </c>
      <c r="S179" s="19">
        <f t="shared" si="107"/>
        <v>405077.22446507489</v>
      </c>
      <c r="T179" s="19">
        <f t="shared" si="107"/>
        <v>410188.13588916452</v>
      </c>
      <c r="U179" s="19">
        <f t="shared" si="107"/>
        <v>415406.283736796</v>
      </c>
      <c r="V179" s="19">
        <f t="shared" si="107"/>
        <v>420734.37474420498</v>
      </c>
      <c r="W179" s="19">
        <f t="shared" si="107"/>
        <v>426172.9410450171</v>
      </c>
      <c r="X179" s="186">
        <f t="shared" si="107"/>
        <v>431731.3647699632</v>
      </c>
    </row>
    <row r="180" spans="2:24" x14ac:dyDescent="0.25">
      <c r="B180" s="144">
        <v>13</v>
      </c>
      <c r="C180" s="97" t="s">
        <v>52</v>
      </c>
      <c r="D180" s="194"/>
      <c r="E180" s="19">
        <f t="shared" ref="E180:X180" si="108">+E150*E$138</f>
        <v>0</v>
      </c>
      <c r="F180" s="19">
        <f t="shared" si="108"/>
        <v>428.74424018605578</v>
      </c>
      <c r="G180" s="19">
        <f t="shared" si="108"/>
        <v>467.15014683622803</v>
      </c>
      <c r="H180" s="19">
        <f t="shared" si="108"/>
        <v>572.02296096356997</v>
      </c>
      <c r="I180" s="19">
        <f t="shared" si="108"/>
        <v>653.55786716048931</v>
      </c>
      <c r="J180" s="19">
        <f t="shared" si="108"/>
        <v>715.41403992308972</v>
      </c>
      <c r="K180" s="19">
        <f t="shared" si="108"/>
        <v>733.39757996935782</v>
      </c>
      <c r="L180" s="19">
        <f t="shared" si="108"/>
        <v>746.8639709955894</v>
      </c>
      <c r="M180" s="19">
        <f t="shared" si="108"/>
        <v>760.33036202182177</v>
      </c>
      <c r="N180" s="19">
        <f t="shared" si="108"/>
        <v>773.79675304805426</v>
      </c>
      <c r="O180" s="19">
        <f t="shared" si="108"/>
        <v>787.26314407428595</v>
      </c>
      <c r="P180" s="19">
        <f t="shared" si="108"/>
        <v>800.72953510051786</v>
      </c>
      <c r="Q180" s="19">
        <f t="shared" si="108"/>
        <v>814.19592612675012</v>
      </c>
      <c r="R180" s="19">
        <f t="shared" si="108"/>
        <v>827.6623171529817</v>
      </c>
      <c r="S180" s="19">
        <f t="shared" si="108"/>
        <v>841.12870817921407</v>
      </c>
      <c r="T180" s="19">
        <f t="shared" si="108"/>
        <v>854.59509920544656</v>
      </c>
      <c r="U180" s="19">
        <f t="shared" si="108"/>
        <v>868.06149023167802</v>
      </c>
      <c r="V180" s="19">
        <f t="shared" si="108"/>
        <v>881.52788125791039</v>
      </c>
      <c r="W180" s="19">
        <f t="shared" si="108"/>
        <v>894.99427228414243</v>
      </c>
      <c r="X180" s="186">
        <f t="shared" si="108"/>
        <v>908.46066331037412</v>
      </c>
    </row>
    <row r="181" spans="2:24" x14ac:dyDescent="0.25">
      <c r="B181" s="144">
        <v>14</v>
      </c>
      <c r="C181" s="97" t="s">
        <v>53</v>
      </c>
      <c r="D181" s="194"/>
      <c r="E181" s="19">
        <f t="shared" ref="E181:X181" si="109">+E151*E$138</f>
        <v>0</v>
      </c>
      <c r="F181" s="19">
        <f t="shared" si="109"/>
        <v>2809.8535306554763</v>
      </c>
      <c r="G181" s="19">
        <f t="shared" si="109"/>
        <v>3033.4277417460989</v>
      </c>
      <c r="H181" s="19">
        <f t="shared" si="109"/>
        <v>3682.1008739606496</v>
      </c>
      <c r="I181" s="19">
        <f t="shared" si="109"/>
        <v>4172.3727209768495</v>
      </c>
      <c r="J181" s="19">
        <f t="shared" si="109"/>
        <v>4531.8718838897248</v>
      </c>
      <c r="K181" s="19">
        <f t="shared" si="109"/>
        <v>4611.8952318375623</v>
      </c>
      <c r="L181" s="19">
        <f t="shared" si="109"/>
        <v>4664.3836004468658</v>
      </c>
      <c r="M181" s="19">
        <f t="shared" si="109"/>
        <v>4717.9742685951242</v>
      </c>
      <c r="N181" s="19">
        <f t="shared" si="109"/>
        <v>4772.6903296481505</v>
      </c>
      <c r="O181" s="19">
        <f t="shared" si="109"/>
        <v>4828.5554305319438</v>
      </c>
      <c r="P181" s="19">
        <f t="shared" si="109"/>
        <v>4885.5936990429973</v>
      </c>
      <c r="Q181" s="19">
        <f t="shared" si="109"/>
        <v>4943.82976653469</v>
      </c>
      <c r="R181" s="19">
        <f t="shared" si="109"/>
        <v>5003.2888103021851</v>
      </c>
      <c r="S181" s="19">
        <f t="shared" si="109"/>
        <v>5063.996420218341</v>
      </c>
      <c r="T181" s="19">
        <f t="shared" si="109"/>
        <v>5125.9791779396646</v>
      </c>
      <c r="U181" s="19">
        <f t="shared" si="109"/>
        <v>5189.2624491736833</v>
      </c>
      <c r="V181" s="19">
        <f t="shared" si="109"/>
        <v>5253.879059854019</v>
      </c>
      <c r="W181" s="19">
        <f t="shared" si="109"/>
        <v>5319.8354638604578</v>
      </c>
      <c r="X181" s="186">
        <f t="shared" si="109"/>
        <v>5387.2454417240087</v>
      </c>
    </row>
    <row r="182" spans="2:24" x14ac:dyDescent="0.25">
      <c r="B182" s="144">
        <v>18</v>
      </c>
      <c r="C182" s="97" t="s">
        <v>55</v>
      </c>
      <c r="D182" s="194"/>
      <c r="E182" s="19">
        <f t="shared" ref="E182:X182" si="110">+E152*E$138</f>
        <v>0</v>
      </c>
      <c r="F182" s="19">
        <f t="shared" si="110"/>
        <v>245739.06079992693</v>
      </c>
      <c r="G182" s="19">
        <f t="shared" si="110"/>
        <v>270192.11841105303</v>
      </c>
      <c r="H182" s="19">
        <f t="shared" si="110"/>
        <v>333547.24875852116</v>
      </c>
      <c r="I182" s="19">
        <f t="shared" si="110"/>
        <v>384203.00259527139</v>
      </c>
      <c r="J182" s="19">
        <f t="shared" si="110"/>
        <v>423907.01237138186</v>
      </c>
      <c r="K182" s="19">
        <f t="shared" si="110"/>
        <v>437927.0379298926</v>
      </c>
      <c r="L182" s="19">
        <f t="shared" si="110"/>
        <v>449355.59986040724</v>
      </c>
      <c r="M182" s="19">
        <f t="shared" si="110"/>
        <v>460856.19212645874</v>
      </c>
      <c r="N182" s="19">
        <f t="shared" si="110"/>
        <v>472437.87469408457</v>
      </c>
      <c r="O182" s="19">
        <f t="shared" si="110"/>
        <v>484099.59544461389</v>
      </c>
      <c r="P182" s="19">
        <f t="shared" si="110"/>
        <v>495843.60595996515</v>
      </c>
      <c r="Q182" s="19">
        <f t="shared" si="110"/>
        <v>507671.75912683696</v>
      </c>
      <c r="R182" s="19">
        <f t="shared" si="110"/>
        <v>519585.61086429254</v>
      </c>
      <c r="S182" s="19">
        <f t="shared" si="110"/>
        <v>531587.09196740226</v>
      </c>
      <c r="T182" s="19">
        <f t="shared" si="110"/>
        <v>543678.00595794467</v>
      </c>
      <c r="U182" s="19">
        <f t="shared" si="110"/>
        <v>555860.15117710375</v>
      </c>
      <c r="V182" s="19">
        <f t="shared" si="110"/>
        <v>568135.82888157293</v>
      </c>
      <c r="W182" s="19">
        <f t="shared" si="110"/>
        <v>580505.48640451545</v>
      </c>
      <c r="X182" s="186">
        <f t="shared" si="110"/>
        <v>592977.1198064466</v>
      </c>
    </row>
    <row r="183" spans="2:24" x14ac:dyDescent="0.25">
      <c r="B183" s="144">
        <v>20</v>
      </c>
      <c r="C183" s="97" t="s">
        <v>56</v>
      </c>
      <c r="D183" s="194"/>
      <c r="E183" s="19">
        <f t="shared" ref="E183:X183" si="111">+E153*E$138</f>
        <v>0</v>
      </c>
      <c r="F183" s="19">
        <f t="shared" si="111"/>
        <v>0</v>
      </c>
      <c r="G183" s="19">
        <f t="shared" si="111"/>
        <v>0</v>
      </c>
      <c r="H183" s="19">
        <f t="shared" si="111"/>
        <v>0</v>
      </c>
      <c r="I183" s="19">
        <f t="shared" si="111"/>
        <v>0</v>
      </c>
      <c r="J183" s="19">
        <f t="shared" si="111"/>
        <v>0</v>
      </c>
      <c r="K183" s="19">
        <f t="shared" si="111"/>
        <v>0</v>
      </c>
      <c r="L183" s="19">
        <f t="shared" si="111"/>
        <v>0</v>
      </c>
      <c r="M183" s="19">
        <f t="shared" si="111"/>
        <v>0</v>
      </c>
      <c r="N183" s="19">
        <f t="shared" si="111"/>
        <v>0</v>
      </c>
      <c r="O183" s="19">
        <f t="shared" si="111"/>
        <v>0</v>
      </c>
      <c r="P183" s="19">
        <f t="shared" si="111"/>
        <v>0</v>
      </c>
      <c r="Q183" s="19">
        <f t="shared" si="111"/>
        <v>0</v>
      </c>
      <c r="R183" s="19">
        <f t="shared" si="111"/>
        <v>0</v>
      </c>
      <c r="S183" s="19">
        <f t="shared" si="111"/>
        <v>0</v>
      </c>
      <c r="T183" s="19">
        <f t="shared" si="111"/>
        <v>0</v>
      </c>
      <c r="U183" s="19">
        <f t="shared" si="111"/>
        <v>0</v>
      </c>
      <c r="V183" s="19">
        <f t="shared" si="111"/>
        <v>0</v>
      </c>
      <c r="W183" s="19">
        <f t="shared" si="111"/>
        <v>0</v>
      </c>
      <c r="X183" s="186">
        <f t="shared" si="111"/>
        <v>0</v>
      </c>
    </row>
    <row r="184" spans="2:24" x14ac:dyDescent="0.25">
      <c r="B184" s="144">
        <v>21</v>
      </c>
      <c r="C184" s="97" t="s">
        <v>57</v>
      </c>
      <c r="D184" s="194"/>
      <c r="E184" s="19">
        <f t="shared" ref="E184:X184" si="112">+E154*E$138</f>
        <v>0</v>
      </c>
      <c r="F184" s="19">
        <f t="shared" si="112"/>
        <v>417.97372233849291</v>
      </c>
      <c r="G184" s="19">
        <f t="shared" si="112"/>
        <v>464.94264410542422</v>
      </c>
      <c r="H184" s="19">
        <f t="shared" si="112"/>
        <v>580.53910325032984</v>
      </c>
      <c r="I184" s="19">
        <f t="shared" si="112"/>
        <v>675.61830459724115</v>
      </c>
      <c r="J184" s="19">
        <f t="shared" si="112"/>
        <v>752.59054261265067</v>
      </c>
      <c r="K184" s="19">
        <f t="shared" si="112"/>
        <v>784.42929592143491</v>
      </c>
      <c r="L184" s="19">
        <f t="shared" si="112"/>
        <v>811.52827401732895</v>
      </c>
      <c r="M184" s="19">
        <f t="shared" si="112"/>
        <v>838.62725211322277</v>
      </c>
      <c r="N184" s="19">
        <f t="shared" si="112"/>
        <v>865.72623020911544</v>
      </c>
      <c r="O184" s="19">
        <f t="shared" si="112"/>
        <v>892.82520830500755</v>
      </c>
      <c r="P184" s="19">
        <f t="shared" si="112"/>
        <v>919.92418640090114</v>
      </c>
      <c r="Q184" s="19">
        <f t="shared" si="112"/>
        <v>947.0231644967954</v>
      </c>
      <c r="R184" s="19">
        <f t="shared" si="112"/>
        <v>974.1221425926899</v>
      </c>
      <c r="S184" s="19">
        <f t="shared" si="112"/>
        <v>1001.2211206885834</v>
      </c>
      <c r="T184" s="19">
        <f t="shared" si="112"/>
        <v>1028.3200987844752</v>
      </c>
      <c r="U184" s="19">
        <f t="shared" si="112"/>
        <v>1055.4190768803683</v>
      </c>
      <c r="V184" s="19">
        <f t="shared" si="112"/>
        <v>1082.5180549762615</v>
      </c>
      <c r="W184" s="19">
        <f t="shared" si="112"/>
        <v>1109.6170330721557</v>
      </c>
      <c r="X184" s="186">
        <f t="shared" si="112"/>
        <v>1136.7160111680498</v>
      </c>
    </row>
    <row r="185" spans="2:24" x14ac:dyDescent="0.25">
      <c r="B185" s="144">
        <v>22</v>
      </c>
      <c r="C185" s="97" t="s">
        <v>58</v>
      </c>
      <c r="D185" s="194"/>
      <c r="E185" s="19">
        <f t="shared" ref="E185:X185" si="113">+E155*E$138</f>
        <v>0</v>
      </c>
      <c r="F185" s="19">
        <f t="shared" si="113"/>
        <v>10340.512336061523</v>
      </c>
      <c r="G185" s="19">
        <f t="shared" si="113"/>
        <v>11402.302263473415</v>
      </c>
      <c r="H185" s="19">
        <f t="shared" si="113"/>
        <v>14124.317171553166</v>
      </c>
      <c r="I185" s="19">
        <f t="shared" si="113"/>
        <v>16319.226568341101</v>
      </c>
      <c r="J185" s="19">
        <f t="shared" si="113"/>
        <v>18058.800126761664</v>
      </c>
      <c r="K185" s="19">
        <f t="shared" si="113"/>
        <v>18709.077113886713</v>
      </c>
      <c r="L185" s="19">
        <f t="shared" si="113"/>
        <v>19249.138159844479</v>
      </c>
      <c r="M185" s="19">
        <f t="shared" si="113"/>
        <v>19793.087879790342</v>
      </c>
      <c r="N185" s="19">
        <f t="shared" si="113"/>
        <v>20341.007742116191</v>
      </c>
      <c r="O185" s="19">
        <f t="shared" si="113"/>
        <v>20892.981168054412</v>
      </c>
      <c r="P185" s="19">
        <f t="shared" si="113"/>
        <v>21449.093275244421</v>
      </c>
      <c r="Q185" s="19">
        <f t="shared" si="113"/>
        <v>22009.430957765202</v>
      </c>
      <c r="R185" s="19">
        <f t="shared" si="113"/>
        <v>22574.083035659958</v>
      </c>
      <c r="S185" s="19">
        <f t="shared" si="113"/>
        <v>23143.139784456824</v>
      </c>
      <c r="T185" s="19">
        <f t="shared" si="113"/>
        <v>23716.694978481646</v>
      </c>
      <c r="U185" s="19">
        <f t="shared" si="113"/>
        <v>24294.838102455742</v>
      </c>
      <c r="V185" s="19">
        <f t="shared" si="113"/>
        <v>24877.684959162088</v>
      </c>
      <c r="W185" s="19">
        <f t="shared" si="113"/>
        <v>25465.25831649049</v>
      </c>
      <c r="X185" s="186">
        <f t="shared" si="113"/>
        <v>26057.959567506521</v>
      </c>
    </row>
    <row r="186" spans="2:24" x14ac:dyDescent="0.25">
      <c r="B186" s="144">
        <v>23</v>
      </c>
      <c r="C186" s="97" t="s">
        <v>59</v>
      </c>
      <c r="D186" s="194"/>
      <c r="E186" s="19">
        <f t="shared" ref="E186:X186" si="114">+E156*E$138</f>
        <v>0</v>
      </c>
      <c r="F186" s="19">
        <f t="shared" si="114"/>
        <v>39102.833347721411</v>
      </c>
      <c r="G186" s="19">
        <f t="shared" si="114"/>
        <v>43779.468661615319</v>
      </c>
      <c r="H186" s="19">
        <f t="shared" si="114"/>
        <v>54994.423050910373</v>
      </c>
      <c r="I186" s="19">
        <f t="shared" si="114"/>
        <v>64365.353326229066</v>
      </c>
      <c r="J186" s="19">
        <f t="shared" si="114"/>
        <v>72081.287993612685</v>
      </c>
      <c r="K186" s="19">
        <f t="shared" si="114"/>
        <v>75507.199741399352</v>
      </c>
      <c r="L186" s="19">
        <f t="shared" si="114"/>
        <v>78488.557283619011</v>
      </c>
      <c r="M186" s="19">
        <f t="shared" si="114"/>
        <v>81480.754202877448</v>
      </c>
      <c r="N186" s="19">
        <f t="shared" si="114"/>
        <v>84484.035359059388</v>
      </c>
      <c r="O186" s="19">
        <f t="shared" si="114"/>
        <v>87498.640561121312</v>
      </c>
      <c r="P186" s="19">
        <f t="shared" si="114"/>
        <v>90524.810276485514</v>
      </c>
      <c r="Q186" s="19">
        <f t="shared" si="114"/>
        <v>93562.788351137599</v>
      </c>
      <c r="R186" s="19">
        <f t="shared" si="114"/>
        <v>96612.823397331536</v>
      </c>
      <c r="S186" s="19">
        <f t="shared" si="114"/>
        <v>99675.167855532301</v>
      </c>
      <c r="T186" s="19">
        <f t="shared" si="114"/>
        <v>102750.08385112869</v>
      </c>
      <c r="U186" s="19">
        <f t="shared" si="114"/>
        <v>105837.82148544655</v>
      </c>
      <c r="V186" s="19">
        <f t="shared" si="114"/>
        <v>108938.70439551937</v>
      </c>
      <c r="W186" s="19">
        <f t="shared" si="114"/>
        <v>112052.79621306855</v>
      </c>
      <c r="X186" s="186">
        <f t="shared" si="114"/>
        <v>115181.21869212165</v>
      </c>
    </row>
    <row r="187" spans="2:24" x14ac:dyDescent="0.25">
      <c r="B187" s="144">
        <v>26</v>
      </c>
      <c r="C187" s="97" t="s">
        <v>60</v>
      </c>
      <c r="D187" s="194"/>
      <c r="E187" s="19">
        <f t="shared" ref="E187:X187" si="115">+E157*E$138</f>
        <v>0</v>
      </c>
      <c r="F187" s="19">
        <f t="shared" si="115"/>
        <v>3144.8968382497078</v>
      </c>
      <c r="G187" s="19">
        <f t="shared" si="115"/>
        <v>3419.5028527559139</v>
      </c>
      <c r="H187" s="19">
        <f t="shared" si="115"/>
        <v>4141.1997821835939</v>
      </c>
      <c r="I187" s="19">
        <f t="shared" si="115"/>
        <v>4789.3402568585661</v>
      </c>
      <c r="J187" s="19">
        <f t="shared" si="115"/>
        <v>5210.3677289085272</v>
      </c>
      <c r="K187" s="19">
        <f t="shared" si="115"/>
        <v>5348.49751678132</v>
      </c>
      <c r="L187" s="19">
        <f t="shared" si="115"/>
        <v>5416.1013238009036</v>
      </c>
      <c r="M187" s="19">
        <f t="shared" si="115"/>
        <v>5504.4307559100507</v>
      </c>
      <c r="N187" s="19">
        <f t="shared" si="115"/>
        <v>5592.8156041290658</v>
      </c>
      <c r="O187" s="19">
        <f t="shared" si="115"/>
        <v>5681.2558684579444</v>
      </c>
      <c r="P187" s="19">
        <f t="shared" si="115"/>
        <v>5775.0714954437417</v>
      </c>
      <c r="Q187" s="19">
        <f t="shared" si="115"/>
        <v>5867.4463035730469</v>
      </c>
      <c r="R187" s="19">
        <f t="shared" si="115"/>
        <v>5997.8697371914732</v>
      </c>
      <c r="S187" s="19">
        <f t="shared" si="115"/>
        <v>6131.2488964383228</v>
      </c>
      <c r="T187" s="19">
        <f t="shared" si="115"/>
        <v>6265.2985308107236</v>
      </c>
      <c r="U187" s="19">
        <f t="shared" si="115"/>
        <v>6402.2306790576631</v>
      </c>
      <c r="V187" s="19">
        <f t="shared" si="115"/>
        <v>6446.057630271931</v>
      </c>
      <c r="W187" s="19">
        <f t="shared" si="115"/>
        <v>6499.7999713653026</v>
      </c>
      <c r="X187" s="186">
        <f t="shared" si="115"/>
        <v>6554.0060286393109</v>
      </c>
    </row>
    <row r="188" spans="2:24" x14ac:dyDescent="0.25">
      <c r="B188" s="144">
        <v>28</v>
      </c>
      <c r="C188" s="97" t="s">
        <v>61</v>
      </c>
      <c r="D188" s="194"/>
      <c r="E188" s="19">
        <f t="shared" ref="E188:X188" si="116">+E158*E$138</f>
        <v>0</v>
      </c>
      <c r="F188" s="19">
        <f t="shared" si="116"/>
        <v>1474.2707851046271</v>
      </c>
      <c r="G188" s="19">
        <f t="shared" si="116"/>
        <v>1574.5036380207041</v>
      </c>
      <c r="H188" s="19">
        <f t="shared" si="116"/>
        <v>1890.5072221622015</v>
      </c>
      <c r="I188" s="19">
        <f t="shared" si="116"/>
        <v>2118.8032764151126</v>
      </c>
      <c r="J188" s="19">
        <f t="shared" si="116"/>
        <v>2275.9545539328183</v>
      </c>
      <c r="K188" s="19">
        <f t="shared" si="116"/>
        <v>2290.3250097937912</v>
      </c>
      <c r="L188" s="19">
        <f t="shared" si="116"/>
        <v>2290.3250097937912</v>
      </c>
      <c r="M188" s="19">
        <f t="shared" si="116"/>
        <v>2290.3250097937912</v>
      </c>
      <c r="N188" s="19">
        <f t="shared" si="116"/>
        <v>2290.3250097937912</v>
      </c>
      <c r="O188" s="19">
        <f t="shared" si="116"/>
        <v>2290.3250097937912</v>
      </c>
      <c r="P188" s="19">
        <f t="shared" si="116"/>
        <v>2290.3250097937912</v>
      </c>
      <c r="Q188" s="19">
        <f t="shared" si="116"/>
        <v>2290.3250097937912</v>
      </c>
      <c r="R188" s="19">
        <f t="shared" si="116"/>
        <v>2290.3250097937912</v>
      </c>
      <c r="S188" s="19">
        <f t="shared" si="116"/>
        <v>2290.3250097937912</v>
      </c>
      <c r="T188" s="19">
        <f t="shared" si="116"/>
        <v>2290.3250097937912</v>
      </c>
      <c r="U188" s="19">
        <f t="shared" si="116"/>
        <v>2290.3250097937912</v>
      </c>
      <c r="V188" s="19">
        <f t="shared" si="116"/>
        <v>2290.3250097937912</v>
      </c>
      <c r="W188" s="19">
        <f t="shared" si="116"/>
        <v>2290.3250097937912</v>
      </c>
      <c r="X188" s="186">
        <f t="shared" si="116"/>
        <v>2290.3250097937912</v>
      </c>
    </row>
    <row r="189" spans="2:24" x14ac:dyDescent="0.25">
      <c r="B189" s="144">
        <v>29</v>
      </c>
      <c r="C189" s="97" t="s">
        <v>62</v>
      </c>
      <c r="D189" s="194"/>
      <c r="E189" s="19">
        <f t="shared" ref="E189:X189" si="117">+E159*E$138</f>
        <v>0</v>
      </c>
      <c r="F189" s="19">
        <f t="shared" si="117"/>
        <v>2584.079124513511</v>
      </c>
      <c r="G189" s="19">
        <f t="shared" si="117"/>
        <v>2813.3190532905132</v>
      </c>
      <c r="H189" s="19">
        <f t="shared" si="117"/>
        <v>3446.3264664282146</v>
      </c>
      <c r="I189" s="19">
        <f t="shared" si="117"/>
        <v>3937.3327085162578</v>
      </c>
      <c r="J189" s="19">
        <f t="shared" si="117"/>
        <v>4310.5083944755534</v>
      </c>
      <c r="K189" s="19">
        <f t="shared" si="117"/>
        <v>4419.0783300973962</v>
      </c>
      <c r="L189" s="19">
        <f t="shared" si="117"/>
        <v>4500.5514670425982</v>
      </c>
      <c r="M189" s="19">
        <f t="shared" si="117"/>
        <v>4581.9772365632025</v>
      </c>
      <c r="N189" s="19">
        <f t="shared" si="117"/>
        <v>4663.4217188613175</v>
      </c>
      <c r="O189" s="19">
        <f t="shared" si="117"/>
        <v>4744.8588085674701</v>
      </c>
      <c r="P189" s="19">
        <f t="shared" si="117"/>
        <v>4826.2988187602159</v>
      </c>
      <c r="Q189" s="19">
        <f t="shared" si="117"/>
        <v>4907.7376751976972</v>
      </c>
      <c r="R189" s="19">
        <f t="shared" si="117"/>
        <v>4989.1769874329202</v>
      </c>
      <c r="S189" s="19">
        <f t="shared" si="117"/>
        <v>5070.616119602596</v>
      </c>
      <c r="T189" s="19">
        <f t="shared" si="117"/>
        <v>5152.0553229082061</v>
      </c>
      <c r="U189" s="19">
        <f t="shared" si="117"/>
        <v>5233.4944981111548</v>
      </c>
      <c r="V189" s="19">
        <f t="shared" si="117"/>
        <v>5314.9336844162299</v>
      </c>
      <c r="W189" s="19">
        <f t="shared" si="117"/>
        <v>5396.372866335344</v>
      </c>
      <c r="X189" s="186">
        <f t="shared" si="117"/>
        <v>5477.8120499871484</v>
      </c>
    </row>
    <row r="190" spans="2:24" x14ac:dyDescent="0.25">
      <c r="B190" s="144">
        <v>31</v>
      </c>
      <c r="C190" s="97" t="s">
        <v>63</v>
      </c>
      <c r="D190" s="194"/>
      <c r="E190" s="19">
        <f t="shared" ref="E190:X190" si="118">+E160*E$138</f>
        <v>0</v>
      </c>
      <c r="F190" s="19">
        <f t="shared" si="118"/>
        <v>2630.9556354270544</v>
      </c>
      <c r="G190" s="19">
        <f t="shared" si="118"/>
        <v>2871.0940303296015</v>
      </c>
      <c r="H190" s="19">
        <f t="shared" si="118"/>
        <v>3520.1352780423535</v>
      </c>
      <c r="I190" s="19">
        <f t="shared" si="118"/>
        <v>4027.7186196979483</v>
      </c>
      <c r="J190" s="19">
        <f t="shared" si="118"/>
        <v>4416.6214377119786</v>
      </c>
      <c r="K190" s="19">
        <f t="shared" si="118"/>
        <v>4537.0500639784659</v>
      </c>
      <c r="L190" s="19">
        <f t="shared" si="118"/>
        <v>4631.5010323998004</v>
      </c>
      <c r="M190" s="19">
        <f t="shared" si="118"/>
        <v>4727.9241626931162</v>
      </c>
      <c r="N190" s="19">
        <f t="shared" si="118"/>
        <v>4826.3683481767557</v>
      </c>
      <c r="O190" s="19">
        <f t="shared" si="118"/>
        <v>4926.8785910211673</v>
      </c>
      <c r="P190" s="19">
        <f t="shared" si="118"/>
        <v>5029.4991231862641</v>
      </c>
      <c r="Q190" s="19">
        <f t="shared" si="118"/>
        <v>5134.2745353614391</v>
      </c>
      <c r="R190" s="19">
        <f t="shared" si="118"/>
        <v>5241.2502173403873</v>
      </c>
      <c r="S190" s="19">
        <f t="shared" si="118"/>
        <v>5350.4722399315169</v>
      </c>
      <c r="T190" s="19">
        <f t="shared" si="118"/>
        <v>5461.9884377828566</v>
      </c>
      <c r="U190" s="19">
        <f t="shared" si="118"/>
        <v>5575.8444510883355</v>
      </c>
      <c r="V190" s="19">
        <f t="shared" si="118"/>
        <v>5692.0993394860116</v>
      </c>
      <c r="W190" s="19">
        <f t="shared" si="118"/>
        <v>5810.7647158322834</v>
      </c>
      <c r="X190" s="186">
        <f t="shared" si="118"/>
        <v>5932.0452845344716</v>
      </c>
    </row>
    <row r="191" spans="2:24" x14ac:dyDescent="0.25">
      <c r="B191" s="144">
        <v>32</v>
      </c>
      <c r="C191" s="97" t="s">
        <v>64</v>
      </c>
      <c r="D191" s="194"/>
      <c r="E191" s="19">
        <f t="shared" ref="E191:X191" si="119">+E161*E$138</f>
        <v>0</v>
      </c>
      <c r="F191" s="19">
        <f t="shared" si="119"/>
        <v>8049.9650264268003</v>
      </c>
      <c r="G191" s="19">
        <f t="shared" si="119"/>
        <v>8821.4412722330017</v>
      </c>
      <c r="H191" s="19">
        <f t="shared" si="119"/>
        <v>10866.514184253558</v>
      </c>
      <c r="I191" s="19">
        <f t="shared" si="119"/>
        <v>12493.040969768048</v>
      </c>
      <c r="J191" s="19">
        <f t="shared" si="119"/>
        <v>13764.326475337863</v>
      </c>
      <c r="K191" s="19">
        <f t="shared" si="119"/>
        <v>14205.378584424965</v>
      </c>
      <c r="L191" s="19">
        <f t="shared" si="119"/>
        <v>14566.958096443199</v>
      </c>
      <c r="M191" s="19">
        <f t="shared" si="119"/>
        <v>14936.131079928642</v>
      </c>
      <c r="N191" s="19">
        <f t="shared" si="119"/>
        <v>15313.056619420591</v>
      </c>
      <c r="O191" s="19">
        <f t="shared" si="119"/>
        <v>15697.897612798886</v>
      </c>
      <c r="P191" s="19">
        <f t="shared" si="119"/>
        <v>16090.820270542485</v>
      </c>
      <c r="Q191" s="19">
        <f t="shared" si="119"/>
        <v>16491.994272010215</v>
      </c>
      <c r="R191" s="19">
        <f t="shared" si="119"/>
        <v>16901.593057420199</v>
      </c>
      <c r="S191" s="19">
        <f t="shared" si="119"/>
        <v>17319.792909137228</v>
      </c>
      <c r="T191" s="19">
        <f t="shared" si="119"/>
        <v>17746.776941680575</v>
      </c>
      <c r="U191" s="19">
        <f t="shared" si="119"/>
        <v>18182.719893194953</v>
      </c>
      <c r="V191" s="19">
        <f t="shared" si="119"/>
        <v>18627.847893494934</v>
      </c>
      <c r="W191" s="19">
        <f t="shared" si="119"/>
        <v>19082.205401777264</v>
      </c>
      <c r="X191" s="186">
        <f t="shared" si="119"/>
        <v>19546.576224244411</v>
      </c>
    </row>
    <row r="192" spans="2:24" x14ac:dyDescent="0.25">
      <c r="B192" s="144">
        <v>33</v>
      </c>
      <c r="C192" s="97" t="s">
        <v>65</v>
      </c>
      <c r="D192" s="194"/>
      <c r="E192" s="19">
        <f t="shared" ref="E192:X192" si="120">+E162*E$138</f>
        <v>0</v>
      </c>
      <c r="F192" s="19">
        <f t="shared" si="120"/>
        <v>4725.3280335078916</v>
      </c>
      <c r="G192" s="19">
        <f t="shared" si="120"/>
        <v>5355.3855932209099</v>
      </c>
      <c r="H192" s="19">
        <f t="shared" si="120"/>
        <v>6921.0226108708166</v>
      </c>
      <c r="I192" s="19">
        <f t="shared" si="120"/>
        <v>8301.2331279574646</v>
      </c>
      <c r="J192" s="19">
        <f t="shared" si="120"/>
        <v>9404.409302079679</v>
      </c>
      <c r="K192" s="19">
        <f t="shared" si="120"/>
        <v>9954.8204967968049</v>
      </c>
      <c r="L192" s="19">
        <f t="shared" si="120"/>
        <v>10446.343595373966</v>
      </c>
      <c r="M192" s="19">
        <f t="shared" si="120"/>
        <v>10792.654821640064</v>
      </c>
      <c r="N192" s="19">
        <f t="shared" si="120"/>
        <v>11139.479449940272</v>
      </c>
      <c r="O192" s="19">
        <f t="shared" si="120"/>
        <v>11486.828289377401</v>
      </c>
      <c r="P192" s="19">
        <f t="shared" si="120"/>
        <v>11834.712351320863</v>
      </c>
      <c r="Q192" s="19">
        <f t="shared" si="120"/>
        <v>12183.142873783903</v>
      </c>
      <c r="R192" s="19">
        <f t="shared" si="120"/>
        <v>12532.131343292105</v>
      </c>
      <c r="S192" s="19">
        <f t="shared" si="120"/>
        <v>12881.689434496922</v>
      </c>
      <c r="T192" s="19">
        <f t="shared" si="120"/>
        <v>13231.82927450384</v>
      </c>
      <c r="U192" s="19">
        <f t="shared" si="120"/>
        <v>13582.562435674037</v>
      </c>
      <c r="V192" s="19">
        <f t="shared" si="120"/>
        <v>13933.903893877454</v>
      </c>
      <c r="W192" s="19">
        <f t="shared" si="120"/>
        <v>14285.856593507597</v>
      </c>
      <c r="X192" s="186">
        <f t="shared" si="120"/>
        <v>14638.47244359608</v>
      </c>
    </row>
    <row r="193" spans="2:24" x14ac:dyDescent="0.25">
      <c r="B193" s="144">
        <v>34</v>
      </c>
      <c r="C193" s="97" t="s">
        <v>66</v>
      </c>
      <c r="D193" s="194"/>
      <c r="E193" s="19">
        <f t="shared" ref="E193:X193" si="121">+E163*E$138</f>
        <v>0</v>
      </c>
      <c r="F193" s="19">
        <f t="shared" si="121"/>
        <v>1878.8335477312692</v>
      </c>
      <c r="G193" s="19">
        <f t="shared" si="121"/>
        <v>2111.1298026002173</v>
      </c>
      <c r="H193" s="19">
        <f t="shared" si="121"/>
        <v>2662.1700765430478</v>
      </c>
      <c r="I193" s="19">
        <f t="shared" si="121"/>
        <v>3128.3571343220451</v>
      </c>
      <c r="J193" s="19">
        <f t="shared" si="121"/>
        <v>3517.9445579951589</v>
      </c>
      <c r="K193" s="19">
        <f t="shared" si="121"/>
        <v>3700.835901501147</v>
      </c>
      <c r="L193" s="19">
        <f t="shared" si="121"/>
        <v>3863.6350892128908</v>
      </c>
      <c r="M193" s="19">
        <f t="shared" si="121"/>
        <v>4028.5513662387248</v>
      </c>
      <c r="N193" s="19">
        <f t="shared" si="121"/>
        <v>4195.5834878015248</v>
      </c>
      <c r="O193" s="19">
        <f t="shared" si="121"/>
        <v>4364.7322375687108</v>
      </c>
      <c r="P193" s="19">
        <f t="shared" si="121"/>
        <v>4536.0002706597161</v>
      </c>
      <c r="Q193" s="19">
        <f t="shared" si="121"/>
        <v>4709.3920321113683</v>
      </c>
      <c r="R193" s="19">
        <f t="shared" si="121"/>
        <v>4884.9137003425503</v>
      </c>
      <c r="S193" s="19">
        <f t="shared" si="121"/>
        <v>5062.5730203161402</v>
      </c>
      <c r="T193" s="19">
        <f t="shared" si="121"/>
        <v>5242.3796350397561</v>
      </c>
      <c r="U193" s="19">
        <f t="shared" si="121"/>
        <v>5424.3434951335485</v>
      </c>
      <c r="V193" s="19">
        <f t="shared" si="121"/>
        <v>5608.4808630907055</v>
      </c>
      <c r="W193" s="19">
        <f t="shared" si="121"/>
        <v>5794.7904832767181</v>
      </c>
      <c r="X193" s="186">
        <f t="shared" si="121"/>
        <v>5983.3481662233698</v>
      </c>
    </row>
    <row r="194" spans="2:24" x14ac:dyDescent="0.25">
      <c r="B194" s="144">
        <v>35</v>
      </c>
      <c r="C194" s="145" t="s">
        <v>67</v>
      </c>
      <c r="D194" s="194"/>
      <c r="E194" s="19">
        <f t="shared" ref="E194:X194" si="122">+E164*E$138</f>
        <v>0</v>
      </c>
      <c r="F194" s="19">
        <f t="shared" si="122"/>
        <v>1990.5258979877112</v>
      </c>
      <c r="G194" s="19">
        <f t="shared" si="122"/>
        <v>2200.917362689233</v>
      </c>
      <c r="H194" s="19">
        <f t="shared" si="122"/>
        <v>2736.2503454240182</v>
      </c>
      <c r="I194" s="19">
        <f t="shared" si="122"/>
        <v>3174.0989176585922</v>
      </c>
      <c r="J194" s="19">
        <f t="shared" si="122"/>
        <v>3527.7915325285876</v>
      </c>
      <c r="K194" s="19">
        <f t="shared" si="122"/>
        <v>3672.0181052903281</v>
      </c>
      <c r="L194" s="19">
        <f t="shared" si="122"/>
        <v>3796.980128767128</v>
      </c>
      <c r="M194" s="19">
        <f t="shared" si="122"/>
        <v>3925.0191206226896</v>
      </c>
      <c r="N194" s="19">
        <f t="shared" si="122"/>
        <v>4056.206193478396</v>
      </c>
      <c r="O194" s="19">
        <f t="shared" si="122"/>
        <v>4190.6135279310129</v>
      </c>
      <c r="P194" s="19">
        <f t="shared" si="122"/>
        <v>4328.3152184947267</v>
      </c>
      <c r="Q194" s="19">
        <f t="shared" si="122"/>
        <v>4469.3871088842216</v>
      </c>
      <c r="R194" s="19">
        <f t="shared" si="122"/>
        <v>4613.9068604394433</v>
      </c>
      <c r="S194" s="19">
        <f t="shared" si="122"/>
        <v>4761.9540705785948</v>
      </c>
      <c r="T194" s="19">
        <f t="shared" si="122"/>
        <v>4913.6099552236119</v>
      </c>
      <c r="U194" s="19">
        <f t="shared" si="122"/>
        <v>5068.9588073929444</v>
      </c>
      <c r="V194" s="19">
        <f t="shared" si="122"/>
        <v>5228.0824886335395</v>
      </c>
      <c r="W194" s="19">
        <f t="shared" si="122"/>
        <v>5391.0822230380363</v>
      </c>
      <c r="X194" s="186">
        <f t="shared" si="122"/>
        <v>5557.9934079230788</v>
      </c>
    </row>
    <row r="195" spans="2:24" x14ac:dyDescent="0.25">
      <c r="B195" s="144">
        <v>36</v>
      </c>
      <c r="C195" s="97" t="s">
        <v>68</v>
      </c>
      <c r="D195" s="194"/>
      <c r="E195" s="19">
        <f t="shared" ref="E195:X195" si="123">+E165*E$138</f>
        <v>0</v>
      </c>
      <c r="F195" s="19">
        <f t="shared" si="123"/>
        <v>714.81118574749939</v>
      </c>
      <c r="G195" s="19">
        <f t="shared" si="123"/>
        <v>805.94718228928775</v>
      </c>
      <c r="H195" s="19">
        <f t="shared" si="123"/>
        <v>1018.4052928426809</v>
      </c>
      <c r="I195" s="19">
        <f t="shared" si="123"/>
        <v>1197.7646807519648</v>
      </c>
      <c r="J195" s="19">
        <f t="shared" si="123"/>
        <v>1346.6748671194143</v>
      </c>
      <c r="K195" s="19">
        <f t="shared" si="123"/>
        <v>1415.1274141646945</v>
      </c>
      <c r="L195" s="19">
        <f t="shared" si="123"/>
        <v>1474.5649820550543</v>
      </c>
      <c r="M195" s="19">
        <f t="shared" si="123"/>
        <v>1533.4796679067431</v>
      </c>
      <c r="N195" s="19">
        <f t="shared" si="123"/>
        <v>1591.8605172507009</v>
      </c>
      <c r="O195" s="19">
        <f t="shared" si="123"/>
        <v>1649.6963130334525</v>
      </c>
      <c r="P195" s="19">
        <f t="shared" si="123"/>
        <v>1706.975610097868</v>
      </c>
      <c r="Q195" s="19">
        <f t="shared" si="123"/>
        <v>1763.6867244217706</v>
      </c>
      <c r="R195" s="19">
        <f t="shared" si="123"/>
        <v>1819.8177130123834</v>
      </c>
      <c r="S195" s="19">
        <f t="shared" si="123"/>
        <v>1875.3564371683715</v>
      </c>
      <c r="T195" s="19">
        <f t="shared" si="123"/>
        <v>1930.2902877301944</v>
      </c>
      <c r="U195" s="19">
        <f t="shared" si="123"/>
        <v>1984.607232330613</v>
      </c>
      <c r="V195" s="19">
        <f t="shared" si="123"/>
        <v>2038.2916998018181</v>
      </c>
      <c r="W195" s="19">
        <f t="shared" si="123"/>
        <v>2091.3406287093217</v>
      </c>
      <c r="X195" s="186">
        <f t="shared" si="123"/>
        <v>2143.7000466128784</v>
      </c>
    </row>
    <row r="196" spans="2:24" x14ac:dyDescent="0.25">
      <c r="B196" s="144">
        <v>39</v>
      </c>
      <c r="C196" s="97" t="s">
        <v>69</v>
      </c>
      <c r="D196" s="194"/>
      <c r="E196" s="19">
        <f t="shared" ref="E196:X196" si="124">+E166*E$138</f>
        <v>0</v>
      </c>
      <c r="F196" s="19">
        <f t="shared" si="124"/>
        <v>1435.5862728748175</v>
      </c>
      <c r="G196" s="19">
        <f t="shared" si="124"/>
        <v>1611.0275911283115</v>
      </c>
      <c r="H196" s="19">
        <f t="shared" si="124"/>
        <v>2027.5613597437457</v>
      </c>
      <c r="I196" s="19">
        <f t="shared" si="124"/>
        <v>2376.542266554668</v>
      </c>
      <c r="J196" s="19">
        <f t="shared" si="124"/>
        <v>2664.320984905899</v>
      </c>
      <c r="K196" s="19">
        <f t="shared" si="124"/>
        <v>2793.0010813564313</v>
      </c>
      <c r="L196" s="19">
        <f t="shared" si="124"/>
        <v>2904.4937512600354</v>
      </c>
      <c r="M196" s="19">
        <f t="shared" si="124"/>
        <v>3015.6138758184702</v>
      </c>
      <c r="N196" s="19">
        <f t="shared" si="124"/>
        <v>3126.3536501423787</v>
      </c>
      <c r="O196" s="19">
        <f t="shared" si="124"/>
        <v>3236.7050822550846</v>
      </c>
      <c r="P196" s="19">
        <f t="shared" si="124"/>
        <v>3346.6600176595907</v>
      </c>
      <c r="Q196" s="19">
        <f t="shared" si="124"/>
        <v>3456.2101316712501</v>
      </c>
      <c r="R196" s="19">
        <f t="shared" si="124"/>
        <v>3565.3469150929036</v>
      </c>
      <c r="S196" s="19">
        <f t="shared" si="124"/>
        <v>3674.0617192880536</v>
      </c>
      <c r="T196" s="19">
        <f t="shared" si="124"/>
        <v>3782.3455604260416</v>
      </c>
      <c r="U196" s="19">
        <f t="shared" si="124"/>
        <v>3890.1898656317671</v>
      </c>
      <c r="V196" s="19">
        <f t="shared" si="124"/>
        <v>3997.5835406896035</v>
      </c>
      <c r="W196" s="19">
        <f t="shared" si="124"/>
        <v>4104.5244043749426</v>
      </c>
      <c r="X196" s="186">
        <f t="shared" si="124"/>
        <v>4210.9740021609596</v>
      </c>
    </row>
    <row r="197" spans="2:24" x14ac:dyDescent="0.25">
      <c r="B197" s="144">
        <v>40</v>
      </c>
      <c r="C197" s="97" t="s">
        <v>70</v>
      </c>
      <c r="D197" s="194"/>
      <c r="E197" s="19">
        <f t="shared" ref="E197:X197" si="125">+E167*E$138</f>
        <v>0</v>
      </c>
      <c r="F197" s="19">
        <f t="shared" si="125"/>
        <v>685.2051113066824</v>
      </c>
      <c r="G197" s="19">
        <f t="shared" si="125"/>
        <v>778.84992470190718</v>
      </c>
      <c r="H197" s="19">
        <f t="shared" si="125"/>
        <v>983.19653855144315</v>
      </c>
      <c r="I197" s="19">
        <f t="shared" si="125"/>
        <v>1155.7749239125087</v>
      </c>
      <c r="J197" s="19">
        <f t="shared" si="125"/>
        <v>1299.36063777803</v>
      </c>
      <c r="K197" s="19">
        <f t="shared" si="125"/>
        <v>1365.8123215573398</v>
      </c>
      <c r="L197" s="19">
        <f t="shared" si="125"/>
        <v>1424.0803296960257</v>
      </c>
      <c r="M197" s="19">
        <f t="shared" si="125"/>
        <v>1482.369285105576</v>
      </c>
      <c r="N197" s="19">
        <f t="shared" si="125"/>
        <v>1540.6796318535542</v>
      </c>
      <c r="O197" s="19">
        <f t="shared" si="125"/>
        <v>1599.0118180921961</v>
      </c>
      <c r="P197" s="19">
        <f t="shared" si="125"/>
        <v>1657.3663027161829</v>
      </c>
      <c r="Q197" s="19">
        <f t="shared" si="125"/>
        <v>1715.7435539520202</v>
      </c>
      <c r="R197" s="19">
        <f t="shared" si="125"/>
        <v>1774.1440497982928</v>
      </c>
      <c r="S197" s="19">
        <f t="shared" si="125"/>
        <v>1832.5682788481768</v>
      </c>
      <c r="T197" s="19">
        <f t="shared" si="125"/>
        <v>1891.0167377013877</v>
      </c>
      <c r="U197" s="19">
        <f t="shared" si="125"/>
        <v>1949.489942204289</v>
      </c>
      <c r="V197" s="19">
        <f t="shared" si="125"/>
        <v>2007.9883846064172</v>
      </c>
      <c r="W197" s="19">
        <f t="shared" si="125"/>
        <v>2066.5127019312158</v>
      </c>
      <c r="X197" s="186">
        <f t="shared" si="125"/>
        <v>2125.0630194233458</v>
      </c>
    </row>
    <row r="198" spans="2:24" x14ac:dyDescent="0.25">
      <c r="B198" s="144">
        <v>45</v>
      </c>
      <c r="C198" s="97" t="s">
        <v>71</v>
      </c>
      <c r="D198" s="194"/>
      <c r="E198" s="19">
        <f t="shared" ref="E198:X198" si="126">+E168*E$138</f>
        <v>0</v>
      </c>
      <c r="F198" s="19">
        <f t="shared" si="126"/>
        <v>0</v>
      </c>
      <c r="G198" s="19">
        <f t="shared" si="126"/>
        <v>0</v>
      </c>
      <c r="H198" s="19">
        <f t="shared" si="126"/>
        <v>0</v>
      </c>
      <c r="I198" s="19">
        <f t="shared" si="126"/>
        <v>0</v>
      </c>
      <c r="J198" s="19">
        <f t="shared" si="126"/>
        <v>0</v>
      </c>
      <c r="K198" s="19">
        <f t="shared" si="126"/>
        <v>0</v>
      </c>
      <c r="L198" s="19">
        <f t="shared" si="126"/>
        <v>0</v>
      </c>
      <c r="M198" s="19">
        <f t="shared" si="126"/>
        <v>0</v>
      </c>
      <c r="N198" s="19">
        <f t="shared" si="126"/>
        <v>0</v>
      </c>
      <c r="O198" s="19">
        <f t="shared" si="126"/>
        <v>0</v>
      </c>
      <c r="P198" s="19">
        <f t="shared" si="126"/>
        <v>0</v>
      </c>
      <c r="Q198" s="19">
        <f t="shared" si="126"/>
        <v>0</v>
      </c>
      <c r="R198" s="19">
        <f t="shared" si="126"/>
        <v>0</v>
      </c>
      <c r="S198" s="19">
        <f t="shared" si="126"/>
        <v>0</v>
      </c>
      <c r="T198" s="19">
        <f t="shared" si="126"/>
        <v>0</v>
      </c>
      <c r="U198" s="19">
        <f t="shared" si="126"/>
        <v>0</v>
      </c>
      <c r="V198" s="19">
        <f t="shared" si="126"/>
        <v>0</v>
      </c>
      <c r="W198" s="19">
        <f t="shared" si="126"/>
        <v>0</v>
      </c>
      <c r="X198" s="186">
        <f t="shared" si="126"/>
        <v>0</v>
      </c>
    </row>
    <row r="199" spans="2:24" ht="15.75" thickBot="1" x14ac:dyDescent="0.3">
      <c r="B199" s="146">
        <v>46</v>
      </c>
      <c r="C199" s="97" t="s">
        <v>72</v>
      </c>
      <c r="D199" s="194"/>
      <c r="E199" s="19">
        <f t="shared" ref="E199:X199" si="127">+E169*E$138</f>
        <v>0</v>
      </c>
      <c r="F199" s="19">
        <f t="shared" si="127"/>
        <v>0</v>
      </c>
      <c r="G199" s="19">
        <f t="shared" si="127"/>
        <v>0</v>
      </c>
      <c r="H199" s="19">
        <f t="shared" si="127"/>
        <v>0</v>
      </c>
      <c r="I199" s="19">
        <f t="shared" si="127"/>
        <v>0</v>
      </c>
      <c r="J199" s="19">
        <f t="shared" si="127"/>
        <v>0</v>
      </c>
      <c r="K199" s="19">
        <f t="shared" si="127"/>
        <v>0</v>
      </c>
      <c r="L199" s="19">
        <f t="shared" si="127"/>
        <v>0</v>
      </c>
      <c r="M199" s="19">
        <f t="shared" si="127"/>
        <v>0</v>
      </c>
      <c r="N199" s="19">
        <f t="shared" si="127"/>
        <v>0</v>
      </c>
      <c r="O199" s="19">
        <f t="shared" si="127"/>
        <v>0</v>
      </c>
      <c r="P199" s="19">
        <f t="shared" si="127"/>
        <v>0</v>
      </c>
      <c r="Q199" s="19">
        <f t="shared" si="127"/>
        <v>0</v>
      </c>
      <c r="R199" s="19">
        <f t="shared" si="127"/>
        <v>0</v>
      </c>
      <c r="S199" s="19">
        <f t="shared" si="127"/>
        <v>0</v>
      </c>
      <c r="T199" s="19">
        <f t="shared" si="127"/>
        <v>0</v>
      </c>
      <c r="U199" s="19">
        <f t="shared" si="127"/>
        <v>0</v>
      </c>
      <c r="V199" s="19">
        <f t="shared" si="127"/>
        <v>0</v>
      </c>
      <c r="W199" s="19">
        <f t="shared" si="127"/>
        <v>0</v>
      </c>
      <c r="X199" s="186">
        <f t="shared" si="127"/>
        <v>0</v>
      </c>
    </row>
    <row r="200" spans="2:24" ht="15.75" thickBot="1" x14ac:dyDescent="0.3">
      <c r="B200" s="147"/>
      <c r="C200" s="148" t="s">
        <v>73</v>
      </c>
      <c r="D200" s="195"/>
      <c r="E200" s="24">
        <f t="shared" ref="E200:X200" si="128">+SUM(E176:E199)</f>
        <v>0</v>
      </c>
      <c r="F200" s="24">
        <f t="shared" si="128"/>
        <v>606490.19566036842</v>
      </c>
      <c r="G200" s="24">
        <f t="shared" si="128"/>
        <v>662274.8852200642</v>
      </c>
      <c r="H200" s="24">
        <f t="shared" si="128"/>
        <v>812648.58697048889</v>
      </c>
      <c r="I200" s="24">
        <f t="shared" si="128"/>
        <v>930706.09834593057</v>
      </c>
      <c r="J200" s="24">
        <f t="shared" si="128"/>
        <v>1021136.3935267229</v>
      </c>
      <c r="K200" s="24">
        <f t="shared" si="128"/>
        <v>1049357.511526373</v>
      </c>
      <c r="L200" s="24">
        <f t="shared" si="128"/>
        <v>1071317.0517531298</v>
      </c>
      <c r="M200" s="24">
        <f t="shared" si="128"/>
        <v>1093365.0621609993</v>
      </c>
      <c r="N200" s="24">
        <f t="shared" si="128"/>
        <v>1115638.7350914127</v>
      </c>
      <c r="O200" s="24">
        <f t="shared" si="128"/>
        <v>1138140.0244440658</v>
      </c>
      <c r="P200" s="24">
        <f t="shared" si="128"/>
        <v>1160879.5862785482</v>
      </c>
      <c r="Q200" s="24">
        <f t="shared" si="128"/>
        <v>1183855.585949596</v>
      </c>
      <c r="R200" s="24">
        <f t="shared" si="128"/>
        <v>1207112.2717126107</v>
      </c>
      <c r="S200" s="24">
        <f t="shared" si="128"/>
        <v>1230619.7357814854</v>
      </c>
      <c r="T200" s="24">
        <f t="shared" si="128"/>
        <v>1254380.877577743</v>
      </c>
      <c r="U200" s="24">
        <f t="shared" si="128"/>
        <v>1278402.9410874264</v>
      </c>
      <c r="V200" s="24">
        <f t="shared" si="128"/>
        <v>1302596.4006624548</v>
      </c>
      <c r="W200" s="24">
        <f t="shared" si="128"/>
        <v>1327065.6232364916</v>
      </c>
      <c r="X200" s="196">
        <f t="shared" si="128"/>
        <v>1351823.3452956611</v>
      </c>
    </row>
    <row r="201" spans="2:24" ht="15.75" thickBot="1" x14ac:dyDescent="0.3">
      <c r="B201" s="71"/>
      <c r="C201" s="22" t="s">
        <v>135</v>
      </c>
      <c r="D201" s="167"/>
      <c r="E201" s="167">
        <f t="shared" ref="E201:X201" si="129">+E139-E200</f>
        <v>0</v>
      </c>
      <c r="F201" s="167">
        <f t="shared" si="129"/>
        <v>0</v>
      </c>
      <c r="G201" s="167">
        <f t="shared" si="129"/>
        <v>0</v>
      </c>
      <c r="H201" s="167">
        <f t="shared" si="129"/>
        <v>0</v>
      </c>
      <c r="I201" s="167">
        <f t="shared" si="129"/>
        <v>0</v>
      </c>
      <c r="J201" s="167">
        <f t="shared" si="129"/>
        <v>0</v>
      </c>
      <c r="K201" s="167">
        <f t="shared" si="129"/>
        <v>0</v>
      </c>
      <c r="L201" s="167">
        <f t="shared" si="129"/>
        <v>0</v>
      </c>
      <c r="M201" s="167">
        <f t="shared" si="129"/>
        <v>0</v>
      </c>
      <c r="N201" s="167">
        <f t="shared" si="129"/>
        <v>0</v>
      </c>
      <c r="O201" s="167">
        <f t="shared" si="129"/>
        <v>0</v>
      </c>
      <c r="P201" s="167">
        <f t="shared" si="129"/>
        <v>0</v>
      </c>
      <c r="Q201" s="167">
        <f t="shared" si="129"/>
        <v>0</v>
      </c>
      <c r="R201" s="167">
        <f t="shared" si="129"/>
        <v>0</v>
      </c>
      <c r="S201" s="167">
        <f t="shared" si="129"/>
        <v>0</v>
      </c>
      <c r="T201" s="167">
        <f t="shared" si="129"/>
        <v>0</v>
      </c>
      <c r="U201" s="167">
        <f t="shared" si="129"/>
        <v>0</v>
      </c>
      <c r="V201" s="167">
        <f t="shared" si="129"/>
        <v>0</v>
      </c>
      <c r="W201" s="167">
        <f t="shared" si="129"/>
        <v>0</v>
      </c>
      <c r="X201" s="197">
        <f t="shared" si="129"/>
        <v>0</v>
      </c>
    </row>
  </sheetData>
  <hyperlinks>
    <hyperlink ref="A1" location="Indice!A1" display="Índice" xr:uid="{9DE3C818-704B-4437-8DB8-40C92E87EE40}"/>
  </hyperlinks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X67"/>
  <sheetViews>
    <sheetView showGridLines="0" zoomScale="85" zoomScaleNormal="85" workbookViewId="0"/>
  </sheetViews>
  <sheetFormatPr baseColWidth="10" defaultColWidth="11.42578125" defaultRowHeight="15" x14ac:dyDescent="0.25"/>
  <cols>
    <col min="3" max="3" width="16.28515625" bestFit="1" customWidth="1"/>
    <col min="4" max="4" width="16.28515625" customWidth="1"/>
  </cols>
  <sheetData>
    <row r="1" spans="1:24" ht="15.75" thickBot="1" x14ac:dyDescent="0.3">
      <c r="A1" s="67" t="s">
        <v>34</v>
      </c>
    </row>
    <row r="3" spans="1:24" x14ac:dyDescent="0.25">
      <c r="B3" s="12" t="s">
        <v>197</v>
      </c>
    </row>
    <row r="4" spans="1:24" ht="15.75" thickBot="1" x14ac:dyDescent="0.3"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4" ht="15.75" thickBot="1" x14ac:dyDescent="0.3">
      <c r="B5" s="104" t="s">
        <v>37</v>
      </c>
      <c r="C5" s="105" t="s">
        <v>38</v>
      </c>
      <c r="D5" s="106">
        <v>2024</v>
      </c>
      <c r="E5" s="106">
        <f t="shared" ref="E5" si="0">+D5+1</f>
        <v>2025</v>
      </c>
      <c r="F5" s="106">
        <f t="shared" ref="F5" si="1">+E5+1</f>
        <v>2026</v>
      </c>
      <c r="G5" s="106">
        <f t="shared" ref="G5" si="2">+F5+1</f>
        <v>2027</v>
      </c>
      <c r="H5" s="106">
        <f t="shared" ref="H5" si="3">+G5+1</f>
        <v>2028</v>
      </c>
      <c r="I5" s="106">
        <f t="shared" ref="I5" si="4">+H5+1</f>
        <v>2029</v>
      </c>
      <c r="J5" s="106">
        <f t="shared" ref="J5" si="5">+I5+1</f>
        <v>2030</v>
      </c>
      <c r="K5" s="106">
        <f t="shared" ref="K5" si="6">+J5+1</f>
        <v>2031</v>
      </c>
      <c r="L5" s="106">
        <f t="shared" ref="L5" si="7">+K5+1</f>
        <v>2032</v>
      </c>
      <c r="M5" s="106">
        <f t="shared" ref="M5" si="8">+L5+1</f>
        <v>2033</v>
      </c>
      <c r="N5" s="106">
        <f t="shared" ref="N5" si="9">+M5+1</f>
        <v>2034</v>
      </c>
      <c r="O5" s="106">
        <f t="shared" ref="O5" si="10">+N5+1</f>
        <v>2035</v>
      </c>
      <c r="P5" s="106">
        <f t="shared" ref="P5" si="11">+O5+1</f>
        <v>2036</v>
      </c>
      <c r="Q5" s="106">
        <f t="shared" ref="Q5" si="12">+P5+1</f>
        <v>2037</v>
      </c>
      <c r="R5" s="106">
        <f t="shared" ref="R5" si="13">+Q5+1</f>
        <v>2038</v>
      </c>
      <c r="S5" s="106">
        <f t="shared" ref="S5" si="14">+R5+1</f>
        <v>2039</v>
      </c>
      <c r="T5" s="106">
        <f t="shared" ref="T5" si="15">+S5+1</f>
        <v>2040</v>
      </c>
      <c r="U5" s="106">
        <f t="shared" ref="U5" si="16">+T5+1</f>
        <v>2041</v>
      </c>
      <c r="V5" s="106">
        <f t="shared" ref="V5" si="17">+U5+1</f>
        <v>2042</v>
      </c>
      <c r="W5" s="106">
        <f t="shared" ref="W5" si="18">+V5+1</f>
        <v>2043</v>
      </c>
      <c r="X5" s="106">
        <f t="shared" ref="X5" si="19">+W5+1</f>
        <v>2044</v>
      </c>
    </row>
    <row r="6" spans="1:24" x14ac:dyDescent="0.25">
      <c r="B6" s="92">
        <v>6</v>
      </c>
      <c r="C6" s="176" t="s">
        <v>46</v>
      </c>
      <c r="D6" s="262">
        <f>+[3]Resultado!Z3</f>
        <v>77938.510355356819</v>
      </c>
      <c r="E6" s="262">
        <f>+[3]Resultado!AA3</f>
        <v>89929.255772245349</v>
      </c>
      <c r="F6" s="262">
        <f>+[3]Resultado!AB3</f>
        <v>100188.70340921161</v>
      </c>
      <c r="G6" s="262">
        <f>+[3]Resultado!AC3</f>
        <v>110448.1510461779</v>
      </c>
      <c r="H6" s="262">
        <f>+[3]Resultado!AD3</f>
        <v>132188.94994625513</v>
      </c>
      <c r="I6" s="262">
        <f>+[3]Resultado!AE3</f>
        <v>156255.51499497879</v>
      </c>
      <c r="J6" s="262">
        <f>+[3]Resultado!AF3</f>
        <v>182402.18081833542</v>
      </c>
      <c r="K6" s="262">
        <f>+[3]Resultado!AG3</f>
        <v>193158.3834478638</v>
      </c>
      <c r="L6" s="262">
        <f>+[3]Resultado!AH3</f>
        <v>205266.98058058048</v>
      </c>
      <c r="M6" s="262">
        <f>+[3]Resultado!AI3</f>
        <v>213201.45006743926</v>
      </c>
      <c r="N6" s="262">
        <f>+[3]Resultado!AJ3</f>
        <v>220787.97684185297</v>
      </c>
      <c r="O6" s="262">
        <f>+[3]Resultado!AK3</f>
        <v>230580.33975603429</v>
      </c>
      <c r="P6" s="262">
        <f>+[3]Resultado!AL3</f>
        <v>243416.32631732663</v>
      </c>
      <c r="Q6" s="262">
        <f>+[3]Resultado!AM3</f>
        <v>255693.23689392753</v>
      </c>
      <c r="R6" s="262">
        <f>+[3]Resultado!AN3</f>
        <v>269704.52114845847</v>
      </c>
      <c r="S6" s="262">
        <f>+[3]Resultado!AO3</f>
        <v>280664.27055164427</v>
      </c>
      <c r="T6" s="262">
        <f>+[3]Resultado!AP3</f>
        <v>291198.52831015724</v>
      </c>
      <c r="U6" s="262">
        <f>+[3]Resultado!AQ3</f>
        <v>298650.61447195179</v>
      </c>
      <c r="V6" s="262">
        <f>+[3]Resultado!AR3</f>
        <v>305883.94740216405</v>
      </c>
      <c r="W6" s="262">
        <f>+[3]Resultado!AS3</f>
        <v>312777.5062059323</v>
      </c>
      <c r="X6" s="262">
        <f>+[3]Resultado!AT3</f>
        <v>322671.20632980287</v>
      </c>
    </row>
    <row r="7" spans="1:24" x14ac:dyDescent="0.25">
      <c r="B7" s="92">
        <v>8</v>
      </c>
      <c r="C7" s="3" t="s">
        <v>48</v>
      </c>
      <c r="D7" s="263">
        <f>+[3]Resultado!Z4</f>
        <v>676.85439907394425</v>
      </c>
      <c r="E7" s="263">
        <f>+[3]Resultado!AA4</f>
        <v>780.98762854666916</v>
      </c>
      <c r="F7" s="263">
        <f>+[3]Resultado!AB4</f>
        <v>870.08546007421432</v>
      </c>
      <c r="G7" s="263">
        <f>+[3]Resultado!AC4</f>
        <v>959.18329160175938</v>
      </c>
      <c r="H7" s="263">
        <f>+[3]Resultado!AD4</f>
        <v>1147.9905360282351</v>
      </c>
      <c r="I7" s="263">
        <f>+[3]Resultado!AE4</f>
        <v>1356.9958191617766</v>
      </c>
      <c r="J7" s="263">
        <f>+[3]Resultado!AF4</f>
        <v>1584.0656682384972</v>
      </c>
      <c r="K7" s="262">
        <f>+[3]Resultado!AG4</f>
        <v>1677.4775519649431</v>
      </c>
      <c r="L7" s="262">
        <f>+[3]Resultado!AH4</f>
        <v>1782.6342607411991</v>
      </c>
      <c r="M7" s="262">
        <f>+[3]Resultado!AI4</f>
        <v>1851.5408969087609</v>
      </c>
      <c r="N7" s="262">
        <f>+[3]Resultado!AJ4</f>
        <v>1917.4258361710274</v>
      </c>
      <c r="O7" s="262">
        <f>+[3]Resultado!AK4</f>
        <v>2002.4672859700047</v>
      </c>
      <c r="P7" s="262">
        <f>+[3]Resultado!AL4</f>
        <v>2113.9409840282792</v>
      </c>
      <c r="Q7" s="262">
        <f>+[3]Resultado!AM4</f>
        <v>2220.5594053057989</v>
      </c>
      <c r="R7" s="262">
        <f>+[3]Resultado!AN4</f>
        <v>2342.2399370623684</v>
      </c>
      <c r="S7" s="262">
        <f>+[3]Resultado!AO4</f>
        <v>2437.4195159697883</v>
      </c>
      <c r="T7" s="262">
        <f>+[3]Resultado!AP4</f>
        <v>2528.9039268511183</v>
      </c>
      <c r="U7" s="262">
        <f>+[3]Resultado!AQ4</f>
        <v>2593.6213210878182</v>
      </c>
      <c r="V7" s="262">
        <f>+[3]Resultado!AR4</f>
        <v>2656.4389601658281</v>
      </c>
      <c r="W7" s="262">
        <f>+[3]Resultado!AS4</f>
        <v>2716.3058421517853</v>
      </c>
      <c r="X7" s="262">
        <f>+[3]Resultado!AT4</f>
        <v>2802.2273515753991</v>
      </c>
    </row>
    <row r="8" spans="1:24" x14ac:dyDescent="0.25">
      <c r="B8" s="92">
        <v>9</v>
      </c>
      <c r="C8" s="13" t="s">
        <v>49</v>
      </c>
      <c r="D8" s="263">
        <f>+[3]Resultado!Z5</f>
        <v>4236.2623686642519</v>
      </c>
      <c r="E8" s="263">
        <f>+[3]Resultado!AA5</f>
        <v>4888.0062030048957</v>
      </c>
      <c r="F8" s="263">
        <f>+[3]Resultado!AB5</f>
        <v>5445.6472427117114</v>
      </c>
      <c r="G8" s="263">
        <f>+[3]Resultado!AC5</f>
        <v>6003.2882824185281</v>
      </c>
      <c r="H8" s="263">
        <f>+[3]Resultado!AD5</f>
        <v>7184.9855951484005</v>
      </c>
      <c r="I8" s="262">
        <f>+[3]Resultado!AE5</f>
        <v>8493.0973796060698</v>
      </c>
      <c r="J8" s="262">
        <f>+[3]Resultado!AF5</f>
        <v>9914.2707634506114</v>
      </c>
      <c r="K8" s="262">
        <f>+[3]Resultado!AG5</f>
        <v>10498.912376710115</v>
      </c>
      <c r="L8" s="262">
        <f>+[3]Resultado!AH5</f>
        <v>11157.061911988194</v>
      </c>
      <c r="M8" s="262">
        <f>+[3]Resultado!AI5</f>
        <v>11588.331310764745</v>
      </c>
      <c r="N8" s="262">
        <f>+[3]Resultado!AJ5</f>
        <v>12000.68866448858</v>
      </c>
      <c r="O8" s="262">
        <f>+[3]Resultado!AK5</f>
        <v>12532.941825660249</v>
      </c>
      <c r="P8" s="262">
        <f>+[3]Resultado!AL5</f>
        <v>13230.627816659504</v>
      </c>
      <c r="Q8" s="262">
        <f>+[3]Resultado!AM5</f>
        <v>13897.925844835583</v>
      </c>
      <c r="R8" s="262">
        <f>+[3]Resultado!AN5</f>
        <v>14659.493854712842</v>
      </c>
      <c r="S8" s="262">
        <f>+[3]Resultado!AO5</f>
        <v>15255.199029921079</v>
      </c>
      <c r="T8" s="262">
        <f>+[3]Resultado!AP5</f>
        <v>15827.777072800369</v>
      </c>
      <c r="U8" s="262">
        <f>+[3]Resultado!AQ5</f>
        <v>16232.827054270594</v>
      </c>
      <c r="V8" s="262">
        <f>+[3]Resultado!AR5</f>
        <v>16625.986943426367</v>
      </c>
      <c r="W8" s="262">
        <f>+[3]Resultado!AS5</f>
        <v>17000.678782074916</v>
      </c>
      <c r="X8" s="262">
        <f>+[3]Resultado!AT5</f>
        <v>17538.440016290253</v>
      </c>
    </row>
    <row r="9" spans="1:24" x14ac:dyDescent="0.25">
      <c r="B9" s="92">
        <v>10</v>
      </c>
      <c r="C9" s="13" t="s">
        <v>50</v>
      </c>
      <c r="D9" s="262">
        <f>+[3]Resultado!Z6</f>
        <v>137249.65343086433</v>
      </c>
      <c r="E9" s="262">
        <f>+[3]Resultado!AA6</f>
        <v>548929.45751564018</v>
      </c>
      <c r="F9" s="262">
        <f>+[3]Resultado!AB6</f>
        <v>885929.66146302619</v>
      </c>
      <c r="G9" s="262">
        <f>+[3]Resultado!AC6</f>
        <v>1222929.8654104122</v>
      </c>
      <c r="H9" s="262">
        <f>+[3]Resultado!AD6</f>
        <v>1551170.9480722414</v>
      </c>
      <c r="I9" s="262">
        <f>+[3]Resultado!AE6</f>
        <v>1841258.1065316214</v>
      </c>
      <c r="J9" s="262">
        <f>+[3]Resultado!AF6</f>
        <v>2208121.8933641342</v>
      </c>
      <c r="K9" s="262">
        <f>+[3]Resultado!AG6</f>
        <v>2390996.3291900279</v>
      </c>
      <c r="L9" s="262">
        <f>+[3]Resultado!AH6</f>
        <v>2593139.6562256729</v>
      </c>
      <c r="M9" s="262">
        <f>+[3]Resultado!AI6</f>
        <v>2702889.5307463966</v>
      </c>
      <c r="N9" s="262">
        <f>+[3]Resultado!AJ6</f>
        <v>2778135.9037453406</v>
      </c>
      <c r="O9" s="262">
        <f>+[3]Resultado!AK6</f>
        <v>2900245.9860268007</v>
      </c>
      <c r="P9" s="262">
        <f>+[3]Resultado!AL6</f>
        <v>3008490.4353567767</v>
      </c>
      <c r="Q9" s="262">
        <f>+[3]Resultado!AM6</f>
        <v>3071110.6386140166</v>
      </c>
      <c r="R9" s="262">
        <f>+[3]Resultado!AN6</f>
        <v>3118040.1391147762</v>
      </c>
      <c r="S9" s="262">
        <f>+[3]Resultado!AO6</f>
        <v>3168921.383435016</v>
      </c>
      <c r="T9" s="262">
        <f>+[3]Resultado!AP6</f>
        <v>3219218.4590747729</v>
      </c>
      <c r="U9" s="262">
        <f>+[3]Resultado!AQ6</f>
        <v>3268905.2320409194</v>
      </c>
      <c r="V9" s="262">
        <f>+[3]Resultado!AR6</f>
        <v>3324162.7023114427</v>
      </c>
      <c r="W9" s="262">
        <f>+[3]Resultado!AS6</f>
        <v>3376670.7802409385</v>
      </c>
      <c r="X9" s="262">
        <f>+[3]Resultado!AT6</f>
        <v>3432391.417140414</v>
      </c>
    </row>
    <row r="10" spans="1:24" x14ac:dyDescent="0.25">
      <c r="B10" s="92">
        <v>13</v>
      </c>
      <c r="C10" s="13" t="s">
        <v>52</v>
      </c>
      <c r="D10" s="263">
        <f>+[3]Resultado!Z7</f>
        <v>264.3001024443505</v>
      </c>
      <c r="E10" s="263">
        <f>+[3]Resultado!AA7</f>
        <v>968.1673549559747</v>
      </c>
      <c r="F10" s="263">
        <f>+[3]Resultado!AB7</f>
        <v>1544.529488256105</v>
      </c>
      <c r="G10" s="262">
        <f>+[3]Resultado!AC7</f>
        <v>2120.8916215562353</v>
      </c>
      <c r="H10" s="262">
        <f>+[3]Resultado!AD7</f>
        <v>2686.9823107501315</v>
      </c>
      <c r="I10" s="262">
        <f>+[3]Resultado!AE7</f>
        <v>3189.2172388060389</v>
      </c>
      <c r="J10" s="262">
        <f>+[3]Resultado!AF7</f>
        <v>3822.6579989555353</v>
      </c>
      <c r="K10" s="262">
        <f>+[3]Resultado!AG7</f>
        <v>4137.5029853219494</v>
      </c>
      <c r="L10" s="262">
        <f>+[3]Resultado!AH7</f>
        <v>4485.609978006366</v>
      </c>
      <c r="M10" s="262">
        <f>+[3]Resultado!AI7</f>
        <v>4675.1533221195659</v>
      </c>
      <c r="N10" s="262">
        <f>+[3]Resultado!AJ7</f>
        <v>4805.9678545474271</v>
      </c>
      <c r="O10" s="262">
        <f>+[3]Resultado!AK7</f>
        <v>5017.2444031487585</v>
      </c>
      <c r="P10" s="262">
        <f>+[3]Resultado!AL7</f>
        <v>5206.1961409820415</v>
      </c>
      <c r="Q10" s="262">
        <f>+[3]Resultado!AM7</f>
        <v>5317.4506400109785</v>
      </c>
      <c r="R10" s="262">
        <f>+[3]Resultado!AN7</f>
        <v>5402.7564368420053</v>
      </c>
      <c r="S10" s="262">
        <f>+[3]Resultado!AO7</f>
        <v>5493.5494006522704</v>
      </c>
      <c r="T10" s="262">
        <f>+[3]Resultado!AP7</f>
        <v>5583.1798525745726</v>
      </c>
      <c r="U10" s="262">
        <f>+[3]Resultado!AQ7</f>
        <v>5670.5385191574678</v>
      </c>
      <c r="V10" s="262">
        <f>+[3]Resultado!AR7</f>
        <v>5767.2689324534413</v>
      </c>
      <c r="W10" s="262">
        <f>+[3]Resultado!AS7</f>
        <v>5859.1944923884867</v>
      </c>
      <c r="X10" s="262">
        <f>+[3]Resultado!AT7</f>
        <v>5957.7777689054374</v>
      </c>
    </row>
    <row r="11" spans="1:24" x14ac:dyDescent="0.25">
      <c r="B11" s="92">
        <v>14</v>
      </c>
      <c r="C11" s="13" t="s">
        <v>53</v>
      </c>
      <c r="D11" s="262">
        <f>+[3]Resultado!Z8</f>
        <v>1429.0782937790743</v>
      </c>
      <c r="E11" s="262">
        <f>+[3]Resultado!AA8</f>
        <v>13822.739243492089</v>
      </c>
      <c r="F11" s="262">
        <f>+[3]Resultado!AB8</f>
        <v>22308.831364055037</v>
      </c>
      <c r="G11" s="262">
        <f>+[3]Resultado!AC8</f>
        <v>30794.923484617993</v>
      </c>
      <c r="H11" s="262">
        <f>+[3]Resultado!AD8</f>
        <v>39060.449833250364</v>
      </c>
      <c r="I11" s="262">
        <f>+[3]Resultado!AE8</f>
        <v>46365.212028774069</v>
      </c>
      <c r="J11" s="262">
        <f>+[3]Resultado!AF8</f>
        <v>55603.307004067676</v>
      </c>
      <c r="K11" s="262">
        <f>+[3]Resultado!AG8</f>
        <v>60208.317003280623</v>
      </c>
      <c r="L11" s="262">
        <f>+[3]Resultado!AH8</f>
        <v>65298.542097178142</v>
      </c>
      <c r="M11" s="262">
        <f>+[3]Resultado!AI8</f>
        <v>68062.182992625458</v>
      </c>
      <c r="N11" s="262">
        <f>+[3]Resultado!AJ8</f>
        <v>69956.982003212936</v>
      </c>
      <c r="O11" s="262">
        <f>+[3]Resultado!AK8</f>
        <v>73031.868590675571</v>
      </c>
      <c r="P11" s="262">
        <f>+[3]Resultado!AL8</f>
        <v>75757.600972419765</v>
      </c>
      <c r="Q11" s="262">
        <f>+[3]Resultado!AM8</f>
        <v>77334.45703133264</v>
      </c>
      <c r="R11" s="262">
        <f>+[3]Resultado!AN8</f>
        <v>78516.201314441831</v>
      </c>
      <c r="S11" s="262">
        <f>+[3]Resultado!AO8</f>
        <v>79797.455513854235</v>
      </c>
      <c r="T11" s="262">
        <f>+[3]Resultado!AP8</f>
        <v>81063.999605740129</v>
      </c>
      <c r="U11" s="262">
        <f>+[3]Resultado!AQ8</f>
        <v>82315.1755030403</v>
      </c>
      <c r="V11" s="262">
        <f>+[3]Resultado!AR8</f>
        <v>83706.628616635862</v>
      </c>
      <c r="W11" s="262">
        <f>+[3]Resultado!AS8</f>
        <v>85028.848547556045</v>
      </c>
      <c r="X11" s="262">
        <f>+[3]Resultado!AT8</f>
        <v>86431.964783708856</v>
      </c>
    </row>
    <row r="12" spans="1:24" x14ac:dyDescent="0.25">
      <c r="B12" s="92">
        <v>18</v>
      </c>
      <c r="C12" s="13" t="s">
        <v>55</v>
      </c>
      <c r="D12" s="262">
        <f>+[3]Resultado!Z9</f>
        <v>342795.91354234464</v>
      </c>
      <c r="E12" s="262">
        <f>+[3]Resultado!AA9</f>
        <v>690196.69061971572</v>
      </c>
      <c r="F12" s="262">
        <f>+[3]Resultado!AB9</f>
        <v>1015406.1877719244</v>
      </c>
      <c r="G12" s="262">
        <f>+[3]Resultado!AC9</f>
        <v>1340615.6849241324</v>
      </c>
      <c r="H12" s="262">
        <f>+[3]Resultado!AD9</f>
        <v>1710760.8091479167</v>
      </c>
      <c r="I12" s="262">
        <f>+[3]Resultado!AE9</f>
        <v>2006871.0700632925</v>
      </c>
      <c r="J12" s="262">
        <f>+[3]Resultado!AF9</f>
        <v>2354619.6979016149</v>
      </c>
      <c r="K12" s="262">
        <f>+[3]Resultado!AG9</f>
        <v>2540523.2232542238</v>
      </c>
      <c r="L12" s="262">
        <f>+[3]Resultado!AH9</f>
        <v>2687785.8226392348</v>
      </c>
      <c r="M12" s="262">
        <f>+[3]Resultado!AI9</f>
        <v>2786565.2470642431</v>
      </c>
      <c r="N12" s="262">
        <f>+[3]Resultado!AJ9</f>
        <v>2869711.6951170582</v>
      </c>
      <c r="O12" s="262">
        <f>+[3]Resultado!AK9</f>
        <v>2953072.5947337602</v>
      </c>
      <c r="P12" s="262">
        <f>+[3]Resultado!AL9</f>
        <v>3041947.2666921695</v>
      </c>
      <c r="Q12" s="262">
        <f>+[3]Resultado!AM9</f>
        <v>3110603.7864994304</v>
      </c>
      <c r="R12" s="262">
        <f>+[3]Resultado!AN9</f>
        <v>3173749.3168043438</v>
      </c>
      <c r="S12" s="262">
        <f>+[3]Resultado!AO9</f>
        <v>3239722.8059096527</v>
      </c>
      <c r="T12" s="262">
        <f>+[3]Resultado!AP9</f>
        <v>3309165.8274833811</v>
      </c>
      <c r="U12" s="262">
        <f>+[3]Resultado!AQ9</f>
        <v>3378753.7302541495</v>
      </c>
      <c r="V12" s="262">
        <f>+[3]Resultado!AR9</f>
        <v>3470318.0672548721</v>
      </c>
      <c r="W12" s="262">
        <f>+[3]Resultado!AS9</f>
        <v>3541570.3572301622</v>
      </c>
      <c r="X12" s="262">
        <f>+[3]Resultado!AT9</f>
        <v>3612436.8339705523</v>
      </c>
    </row>
    <row r="13" spans="1:24" x14ac:dyDescent="0.25">
      <c r="B13" s="92">
        <v>20</v>
      </c>
      <c r="C13" s="13" t="s">
        <v>56</v>
      </c>
      <c r="D13" s="263">
        <f>+[3]Resultado!Z10</f>
        <v>40.954508415924465</v>
      </c>
      <c r="E13" s="263">
        <f>+[3]Resultado!AA10</f>
        <v>50.772386623249126</v>
      </c>
      <c r="F13" s="263">
        <f>+[3]Resultado!AB10</f>
        <v>65.725723382242336</v>
      </c>
      <c r="G13" s="263">
        <f>+[3]Resultado!AC10</f>
        <v>80.67906014123551</v>
      </c>
      <c r="H13" s="263">
        <f>+[3]Resultado!AD10</f>
        <v>112.04095377410808</v>
      </c>
      <c r="I13" s="263">
        <f>+[3]Resultado!AE10</f>
        <v>135.57312781935082</v>
      </c>
      <c r="J13" s="263">
        <f>+[3]Resultado!AF10</f>
        <v>162.29974654952915</v>
      </c>
      <c r="K13" s="263">
        <f>+[3]Resultado!AG10</f>
        <v>168.36404346936104</v>
      </c>
      <c r="L13" s="263">
        <f>+[3]Resultado!AH10</f>
        <v>175.22410823199615</v>
      </c>
      <c r="M13" s="263">
        <f>+[3]Resultado!AI10</f>
        <v>185.79325846737555</v>
      </c>
      <c r="N13" s="263">
        <f>+[3]Resultado!AJ10</f>
        <v>198.39555956107813</v>
      </c>
      <c r="O13" s="263">
        <f>+[3]Resultado!AK10</f>
        <v>206.6255616170431</v>
      </c>
      <c r="P13" s="263">
        <f>+[3]Resultado!AL10</f>
        <v>219.61811791135494</v>
      </c>
      <c r="Q13" s="263">
        <f>+[3]Resultado!AM10</f>
        <v>240.24906564103298</v>
      </c>
      <c r="R13" s="263">
        <f>+[3]Resultado!AN10</f>
        <v>259.40712102176957</v>
      </c>
      <c r="S13" s="263">
        <f>+[3]Resultado!AO10</f>
        <v>270.29808755793584</v>
      </c>
      <c r="T13" s="263">
        <f>+[3]Resultado!AP10</f>
        <v>281.71831040232303</v>
      </c>
      <c r="U13" s="263">
        <f>+[3]Resultado!AQ10</f>
        <v>293.10736541246803</v>
      </c>
      <c r="V13" s="263">
        <f>+[3]Resultado!AR10</f>
        <v>305.07945278636595</v>
      </c>
      <c r="W13" s="263">
        <f>+[3]Resultado!AS10</f>
        <v>322.36183690854944</v>
      </c>
      <c r="X13" s="263">
        <f>+[3]Resultado!AT10</f>
        <v>343.11770994446113</v>
      </c>
    </row>
    <row r="14" spans="1:24" x14ac:dyDescent="0.25">
      <c r="B14" s="92">
        <v>21</v>
      </c>
      <c r="C14" s="13" t="s">
        <v>57</v>
      </c>
      <c r="D14" s="262">
        <f>+[3]Resultado!Z11</f>
        <v>865.96690150652864</v>
      </c>
      <c r="E14" s="262">
        <f>+[3]Resultado!AA11</f>
        <v>1549.167850233315</v>
      </c>
      <c r="F14" s="262">
        <f>+[3]Resultado!AB11</f>
        <v>2230.2972313692976</v>
      </c>
      <c r="G14" s="262">
        <f>+[3]Resultado!AC11</f>
        <v>2911.4266125052791</v>
      </c>
      <c r="H14" s="262">
        <f>+[3]Resultado!AD11</f>
        <v>3894.2088128195915</v>
      </c>
      <c r="I14" s="262">
        <f>+[3]Resultado!AE11</f>
        <v>4779.0471968770362</v>
      </c>
      <c r="J14" s="262">
        <f>+[3]Resultado!AF11</f>
        <v>6704.5187388525028</v>
      </c>
      <c r="K14" s="262">
        <f>+[3]Resultado!AG11</f>
        <v>7138.521360934521</v>
      </c>
      <c r="L14" s="262">
        <f>+[3]Resultado!AH11</f>
        <v>7489.0996919997351</v>
      </c>
      <c r="M14" s="262">
        <f>+[3]Resultado!AI11</f>
        <v>7749.1102467165683</v>
      </c>
      <c r="N14" s="262">
        <f>+[3]Resultado!AJ11</f>
        <v>8014.1583222351237</v>
      </c>
      <c r="O14" s="262">
        <f>+[3]Resultado!AK11</f>
        <v>8337.3130526299119</v>
      </c>
      <c r="P14" s="262">
        <f>+[3]Resultado!AL11</f>
        <v>8652.6382487898882</v>
      </c>
      <c r="Q14" s="262">
        <f>+[3]Resultado!AM11</f>
        <v>8895.7083356442181</v>
      </c>
      <c r="R14" s="262">
        <f>+[3]Resultado!AN11</f>
        <v>9158.1314685857797</v>
      </c>
      <c r="S14" s="262">
        <f>+[3]Resultado!AO11</f>
        <v>9412.4312482874011</v>
      </c>
      <c r="T14" s="262">
        <f>+[3]Resultado!AP11</f>
        <v>9731.3679318631494</v>
      </c>
      <c r="U14" s="262">
        <f>+[3]Resultado!AQ11</f>
        <v>10034.775165337802</v>
      </c>
      <c r="V14" s="262">
        <f>+[3]Resultado!AR11</f>
        <v>10307.049998920864</v>
      </c>
      <c r="W14" s="262">
        <f>+[3]Resultado!AS11</f>
        <v>10587.933868206355</v>
      </c>
      <c r="X14" s="262">
        <f>+[3]Resultado!AT11</f>
        <v>10912.085670829072</v>
      </c>
    </row>
    <row r="15" spans="1:24" x14ac:dyDescent="0.25">
      <c r="B15" s="92">
        <v>22</v>
      </c>
      <c r="C15" s="13" t="s">
        <v>58</v>
      </c>
      <c r="D15" s="262">
        <f>+[3]Resultado!Z12</f>
        <v>10235.217877524487</v>
      </c>
      <c r="E15" s="262">
        <f>+[3]Resultado!AA12</f>
        <v>29317.074213334319</v>
      </c>
      <c r="F15" s="262">
        <f>+[3]Resultado!AB12</f>
        <v>52099.34911460671</v>
      </c>
      <c r="G15" s="262">
        <f>+[3]Resultado!AC12</f>
        <v>74881.62401587909</v>
      </c>
      <c r="H15" s="262">
        <f>+[3]Resultado!AD12</f>
        <v>118356.5971974463</v>
      </c>
      <c r="I15" s="262">
        <f>+[3]Resultado!AE12</f>
        <v>145772.1327681363</v>
      </c>
      <c r="J15" s="262">
        <f>+[3]Resultado!AF12</f>
        <v>179474.50691872012</v>
      </c>
      <c r="K15" s="262">
        <f>+[3]Resultado!AG12</f>
        <v>201725.78334939646</v>
      </c>
      <c r="L15" s="262">
        <f>+[3]Resultado!AH12</f>
        <v>211574.61306526593</v>
      </c>
      <c r="M15" s="262">
        <f>+[3]Resultado!AI12</f>
        <v>216839.08971332732</v>
      </c>
      <c r="N15" s="262">
        <f>+[3]Resultado!AJ12</f>
        <v>219892.21269139164</v>
      </c>
      <c r="O15" s="262">
        <f>+[3]Resultado!AK12</f>
        <v>222468.05527110081</v>
      </c>
      <c r="P15" s="262">
        <f>+[3]Resultado!AL12</f>
        <v>225827.13132100599</v>
      </c>
      <c r="Q15" s="262">
        <f>+[3]Resultado!AM12</f>
        <v>228273.77170955189</v>
      </c>
      <c r="R15" s="262">
        <f>+[3]Resultado!AN12</f>
        <v>230512.61397148477</v>
      </c>
      <c r="S15" s="262">
        <f>+[3]Resultado!AO12</f>
        <v>232854.65504998458</v>
      </c>
      <c r="T15" s="262">
        <f>+[3]Resultado!AP12</f>
        <v>236147.49062346492</v>
      </c>
      <c r="U15" s="262">
        <f>+[3]Resultado!AQ12</f>
        <v>238537.13607981053</v>
      </c>
      <c r="V15" s="262">
        <f>+[3]Resultado!AR12</f>
        <v>240583.97650105512</v>
      </c>
      <c r="W15" s="262">
        <f>+[3]Resultado!AS12</f>
        <v>242999.03236231179</v>
      </c>
      <c r="X15" s="262">
        <f>+[3]Resultado!AT12</f>
        <v>246214.01678907336</v>
      </c>
    </row>
    <row r="16" spans="1:24" x14ac:dyDescent="0.25">
      <c r="B16" s="92">
        <v>23</v>
      </c>
      <c r="C16" s="13" t="s">
        <v>59</v>
      </c>
      <c r="D16" s="262">
        <f>+[3]Resultado!Z13</f>
        <v>25082.834175575619</v>
      </c>
      <c r="E16" s="262">
        <f>+[3]Resultado!AA13</f>
        <v>138016.20508122281</v>
      </c>
      <c r="F16" s="262">
        <f>+[3]Resultado!AB13</f>
        <v>221554.24160808188</v>
      </c>
      <c r="G16" s="262">
        <f>+[3]Resultado!AC13</f>
        <v>305092.27813494089</v>
      </c>
      <c r="H16" s="262">
        <f>+[3]Resultado!AD13</f>
        <v>333577.58031758614</v>
      </c>
      <c r="I16" s="262">
        <f>+[3]Resultado!AE13</f>
        <v>352960.40933483408</v>
      </c>
      <c r="J16" s="262">
        <f>+[3]Resultado!AF13</f>
        <v>376861.62257461797</v>
      </c>
      <c r="K16" s="262">
        <f>+[3]Resultado!AG13</f>
        <v>388686.60993061744</v>
      </c>
      <c r="L16" s="262">
        <f>+[3]Resultado!AH13</f>
        <v>400044.4011910127</v>
      </c>
      <c r="M16" s="262">
        <f>+[3]Resultado!AI13</f>
        <v>408495.69132261787</v>
      </c>
      <c r="N16" s="262">
        <f>+[3]Resultado!AJ13</f>
        <v>415074.42545701755</v>
      </c>
      <c r="O16" s="262">
        <f>+[3]Resultado!AK13</f>
        <v>424704.98061076622</v>
      </c>
      <c r="P16" s="262">
        <f>+[3]Resultado!AL13</f>
        <v>435976.22047167551</v>
      </c>
      <c r="Q16" s="262">
        <f>+[3]Resultado!AM13</f>
        <v>443400.41801388585</v>
      </c>
      <c r="R16" s="262">
        <f>+[3]Resultado!AN13</f>
        <v>452698.63282152847</v>
      </c>
      <c r="S16" s="262">
        <f>+[3]Resultado!AO13</f>
        <v>458241.56421763438</v>
      </c>
      <c r="T16" s="262">
        <f>+[3]Resultado!AP13</f>
        <v>463987.92550840916</v>
      </c>
      <c r="U16" s="262">
        <f>+[3]Resultado!AQ13</f>
        <v>471564.17743827275</v>
      </c>
      <c r="V16" s="262">
        <f>+[3]Resultado!AR13</f>
        <v>486953.20793498895</v>
      </c>
      <c r="W16" s="262">
        <f>+[3]Resultado!AS13</f>
        <v>503223.59222319728</v>
      </c>
      <c r="X16" s="262">
        <f>+[3]Resultado!AT13</f>
        <v>507859.47387268901</v>
      </c>
    </row>
    <row r="17" spans="2:24" x14ac:dyDescent="0.25">
      <c r="B17" s="92">
        <v>26</v>
      </c>
      <c r="C17" s="13" t="s">
        <v>60</v>
      </c>
      <c r="D17" s="263">
        <f>+[3]Resultado!Z14</f>
        <v>888.77687409211751</v>
      </c>
      <c r="E17" s="263">
        <f>+[3]Resultado!AA14</f>
        <v>4172.8676164207909</v>
      </c>
      <c r="F17" s="263">
        <f>+[3]Resultado!AB14</f>
        <v>8193.2923684588641</v>
      </c>
      <c r="G17" s="263">
        <f>+[3]Resultado!AC14</f>
        <v>12213.717120496936</v>
      </c>
      <c r="H17" s="263">
        <f>+[3]Resultado!AD14</f>
        <v>20292.541462422891</v>
      </c>
      <c r="I17" s="262">
        <f>+[3]Resultado!AE14</f>
        <v>25045.314737835146</v>
      </c>
      <c r="J17" s="262">
        <f>+[3]Resultado!AF14</f>
        <v>29993.000405918199</v>
      </c>
      <c r="K17" s="262">
        <f>+[3]Resultado!AG14</f>
        <v>33987.213559710748</v>
      </c>
      <c r="L17" s="262">
        <f>+[3]Resultado!AH14</f>
        <v>35577.358970152723</v>
      </c>
      <c r="M17" s="262">
        <f>+[3]Resultado!AI14</f>
        <v>36217.387106925031</v>
      </c>
      <c r="N17" s="262">
        <f>+[3]Resultado!AJ14</f>
        <v>36539.944197350356</v>
      </c>
      <c r="O17" s="262">
        <f>+[3]Resultado!AK14</f>
        <v>36718.890006290909</v>
      </c>
      <c r="P17" s="262">
        <f>+[3]Resultado!AL14</f>
        <v>36989.50054236556</v>
      </c>
      <c r="Q17" s="262">
        <f>+[3]Resultado!AM14</f>
        <v>37225.138382783392</v>
      </c>
      <c r="R17" s="262">
        <f>+[3]Resultado!AN14</f>
        <v>37402.77865432758</v>
      </c>
      <c r="S17" s="262">
        <f>+[3]Resultado!AO14</f>
        <v>37580.794209068779</v>
      </c>
      <c r="T17" s="262">
        <f>+[3]Resultado!AP14</f>
        <v>37779.291690309838</v>
      </c>
      <c r="U17" s="262">
        <f>+[3]Resultado!AQ14</f>
        <v>37943.692443682194</v>
      </c>
      <c r="V17" s="262">
        <f>+[3]Resultado!AR14</f>
        <v>38105.776113804415</v>
      </c>
      <c r="W17" s="262">
        <f>+[3]Resultado!AS14</f>
        <v>38311.237115809592</v>
      </c>
      <c r="X17" s="262">
        <f>+[3]Resultado!AT14</f>
        <v>38643.295740888178</v>
      </c>
    </row>
    <row r="18" spans="2:24" x14ac:dyDescent="0.25">
      <c r="B18" s="92">
        <v>28</v>
      </c>
      <c r="C18" s="13" t="s">
        <v>61</v>
      </c>
      <c r="D18" s="262">
        <f>+[3]Resultado!Z15</f>
        <v>1818.2890776495769</v>
      </c>
      <c r="E18" s="262">
        <f>+[3]Resultado!AA15</f>
        <v>2098.0306498838559</v>
      </c>
      <c r="F18" s="262">
        <f>+[3]Resultado!AB15</f>
        <v>2337.3814085262593</v>
      </c>
      <c r="G18" s="262">
        <f>+[3]Resultado!AC15</f>
        <v>2576.7321671686645</v>
      </c>
      <c r="H18" s="262">
        <f>+[3]Resultado!AD15</f>
        <v>3083.9404394226049</v>
      </c>
      <c r="I18" s="262">
        <f>+[3]Resultado!AE15</f>
        <v>3645.408347458258</v>
      </c>
      <c r="J18" s="262">
        <f>+[3]Resultado!AF15</f>
        <v>4255.4045696954609</v>
      </c>
      <c r="K18" s="262">
        <f>+[3]Resultado!AG15</f>
        <v>4506.3445179839764</v>
      </c>
      <c r="L18" s="262">
        <f>+[3]Resultado!AH15</f>
        <v>4788.8355459968625</v>
      </c>
      <c r="M18" s="262">
        <f>+[3]Resultado!AI15</f>
        <v>4973.945052697969</v>
      </c>
      <c r="N18" s="262">
        <f>+[3]Resultado!AJ15</f>
        <v>5150.9371289939781</v>
      </c>
      <c r="O18" s="262">
        <f>+[3]Resultado!AK15</f>
        <v>5379.3908991527096</v>
      </c>
      <c r="P18" s="262">
        <f>+[3]Resultado!AL15</f>
        <v>5678.8517697651841</v>
      </c>
      <c r="Q18" s="262">
        <f>+[3]Resultado!AM15</f>
        <v>5965.2695150740647</v>
      </c>
      <c r="R18" s="262">
        <f>+[3]Resultado!AN15</f>
        <v>6292.1498340293274</v>
      </c>
      <c r="S18" s="262">
        <f>+[3]Resultado!AO15</f>
        <v>6547.8384857976071</v>
      </c>
      <c r="T18" s="262">
        <f>+[3]Resultado!AP15</f>
        <v>6793.6005068590312</v>
      </c>
      <c r="U18" s="262">
        <f>+[3]Resultado!AQ15</f>
        <v>6967.456111898362</v>
      </c>
      <c r="V18" s="262">
        <f>+[3]Resultado!AR15</f>
        <v>7136.2082499882572</v>
      </c>
      <c r="W18" s="262">
        <f>+[3]Resultado!AS15</f>
        <v>7297.0335290688627</v>
      </c>
      <c r="X18" s="262">
        <f>+[3]Resultado!AT15</f>
        <v>7527.8514750464201</v>
      </c>
    </row>
    <row r="19" spans="2:24" x14ac:dyDescent="0.25">
      <c r="B19" s="92">
        <v>29</v>
      </c>
      <c r="C19" s="13" t="s">
        <v>62</v>
      </c>
      <c r="D19" s="262">
        <f>+[3]Resultado!Z16</f>
        <v>1784.1497771296854</v>
      </c>
      <c r="E19" s="262">
        <f>+[3]Resultado!AA16</f>
        <v>2065.8471845150311</v>
      </c>
      <c r="F19" s="262">
        <f>+[3]Resultado!AB16</f>
        <v>2461.0736524866043</v>
      </c>
      <c r="G19" s="262">
        <f>+[3]Resultado!AC16</f>
        <v>2856.3001204581769</v>
      </c>
      <c r="H19" s="262">
        <f>+[3]Resultado!AD16</f>
        <v>3442.2504510893077</v>
      </c>
      <c r="I19" s="262">
        <f>+[3]Resultado!AE16</f>
        <v>3849.311050186076</v>
      </c>
      <c r="J19" s="262">
        <f>+[3]Resultado!AF16</f>
        <v>4472.4712938377406</v>
      </c>
      <c r="K19" s="262">
        <f>+[3]Resultado!AG16</f>
        <v>4765.1780980477752</v>
      </c>
      <c r="L19" s="262">
        <f>+[3]Resultado!AH16</f>
        <v>5006.5596785592761</v>
      </c>
      <c r="M19" s="262">
        <f>+[3]Resultado!AI16</f>
        <v>5266.961853068884</v>
      </c>
      <c r="N19" s="262">
        <f>+[3]Resultado!AJ16</f>
        <v>5455.7860735621261</v>
      </c>
      <c r="O19" s="262">
        <f>+[3]Resultado!AK16</f>
        <v>5712.2085165800008</v>
      </c>
      <c r="P19" s="262">
        <f>+[3]Resultado!AL16</f>
        <v>6019.7949926118445</v>
      </c>
      <c r="Q19" s="262">
        <f>+[3]Resultado!AM16</f>
        <v>6366.5398613658681</v>
      </c>
      <c r="R19" s="262">
        <f>+[3]Resultado!AN16</f>
        <v>6599.9888771262358</v>
      </c>
      <c r="S19" s="262">
        <f>+[3]Resultado!AO16</f>
        <v>6853.9107720778593</v>
      </c>
      <c r="T19" s="262">
        <f>+[3]Resultado!AP16</f>
        <v>7076.0542072698854</v>
      </c>
      <c r="U19" s="262">
        <f>+[3]Resultado!AQ16</f>
        <v>7349.5647104290465</v>
      </c>
      <c r="V19" s="262">
        <f>+[3]Resultado!AR16</f>
        <v>7687.6191286666171</v>
      </c>
      <c r="W19" s="262">
        <f>+[3]Resultado!AS16</f>
        <v>8036.40360705082</v>
      </c>
      <c r="X19" s="262">
        <f>+[3]Resultado!AT16</f>
        <v>8432.4757547574718</v>
      </c>
    </row>
    <row r="20" spans="2:24" x14ac:dyDescent="0.25">
      <c r="B20" s="92">
        <v>31</v>
      </c>
      <c r="C20" s="13" t="s">
        <v>63</v>
      </c>
      <c r="D20" s="262">
        <f>+[3]Resultado!Z17</f>
        <v>4577.3352449697077</v>
      </c>
      <c r="E20" s="262">
        <f>+[3]Resultado!AA17</f>
        <v>5300.0455733121744</v>
      </c>
      <c r="F20" s="262">
        <f>+[3]Resultado!AB17</f>
        <v>6314.0210056335573</v>
      </c>
      <c r="G20" s="262">
        <f>+[3]Resultado!AC17</f>
        <v>7327.9964379549392</v>
      </c>
      <c r="H20" s="262">
        <f>+[3]Resultado!AD17</f>
        <v>8831.2845220497838</v>
      </c>
      <c r="I20" s="262">
        <f>+[3]Resultado!AE17</f>
        <v>9875.6210743776355</v>
      </c>
      <c r="J20" s="262">
        <f>+[3]Resultado!AF17</f>
        <v>11474.373254880999</v>
      </c>
      <c r="K20" s="262">
        <f>+[3]Resultado!AG17</f>
        <v>12225.32880162244</v>
      </c>
      <c r="L20" s="262">
        <f>+[3]Resultado!AH17</f>
        <v>12844.606639237232</v>
      </c>
      <c r="M20" s="262">
        <f>+[3]Resultado!AI17</f>
        <v>13512.68286609256</v>
      </c>
      <c r="N20" s="262">
        <f>+[3]Resultado!AJ17</f>
        <v>13997.121880488621</v>
      </c>
      <c r="O20" s="262">
        <f>+[3]Resultado!AK17</f>
        <v>14654.987885390539</v>
      </c>
      <c r="P20" s="262">
        <f>+[3]Resultado!AL17</f>
        <v>15444.118055774348</v>
      </c>
      <c r="Q20" s="262">
        <f>+[3]Resultado!AM17</f>
        <v>16333.711255350678</v>
      </c>
      <c r="R20" s="262">
        <f>+[3]Resultado!AN17</f>
        <v>16932.637657966116</v>
      </c>
      <c r="S20" s="262">
        <f>+[3]Resultado!AO17</f>
        <v>17584.088368063687</v>
      </c>
      <c r="T20" s="262">
        <f>+[3]Resultado!AP17</f>
        <v>18154.009676452359</v>
      </c>
      <c r="U20" s="262">
        <f>+[3]Resultado!AQ17</f>
        <v>18855.716047760463</v>
      </c>
      <c r="V20" s="262">
        <f>+[3]Resultado!AR17</f>
        <v>19723.013414355981</v>
      </c>
      <c r="W20" s="262">
        <f>+[3]Resultado!AS17</f>
        <v>20617.839345604207</v>
      </c>
      <c r="X20" s="262">
        <f>+[3]Resultado!AT17</f>
        <v>21633.984416207615</v>
      </c>
    </row>
    <row r="21" spans="2:24" x14ac:dyDescent="0.25">
      <c r="B21" s="92">
        <v>32</v>
      </c>
      <c r="C21" s="13" t="s">
        <v>64</v>
      </c>
      <c r="D21" s="262">
        <f>+[3]Resultado!Z18</f>
        <v>4890.5211793045955</v>
      </c>
      <c r="E21" s="262">
        <f>+[3]Resultado!AA18</f>
        <v>5731.9560403398755</v>
      </c>
      <c r="F21" s="262">
        <f>+[3]Resultado!AB18</f>
        <v>6907.8579080096461</v>
      </c>
      <c r="G21" s="262">
        <f>+[3]Resultado!AC18</f>
        <v>8083.7597756794139</v>
      </c>
      <c r="H21" s="262">
        <f>+[3]Resultado!AD18</f>
        <v>9755.278724541673</v>
      </c>
      <c r="I21" s="262">
        <f>+[3]Resultado!AE18</f>
        <v>11050.288739150756</v>
      </c>
      <c r="J21" s="262">
        <f>+[3]Resultado!AF18</f>
        <v>13133.109827588281</v>
      </c>
      <c r="K21" s="262">
        <f>+[3]Resultado!AG18</f>
        <v>14279.391868697458</v>
      </c>
      <c r="L21" s="262">
        <f>+[3]Resultado!AH18</f>
        <v>15098.791164839207</v>
      </c>
      <c r="M21" s="262">
        <f>+[3]Resultado!AI18</f>
        <v>16060.854107687059</v>
      </c>
      <c r="N21" s="262">
        <f>+[3]Resultado!AJ18</f>
        <v>16623.686613333011</v>
      </c>
      <c r="O21" s="262">
        <f>+[3]Resultado!AK18</f>
        <v>17329.190152847743</v>
      </c>
      <c r="P21" s="262">
        <f>+[3]Resultado!AL18</f>
        <v>18275.955743604682</v>
      </c>
      <c r="Q21" s="262">
        <f>+[3]Resultado!AM18</f>
        <v>19174.689734484386</v>
      </c>
      <c r="R21" s="262">
        <f>+[3]Resultado!AN18</f>
        <v>19804.389853538181</v>
      </c>
      <c r="S21" s="262">
        <f>+[3]Resultado!AO18</f>
        <v>20525.300048480745</v>
      </c>
      <c r="T21" s="262">
        <f>+[3]Resultado!AP18</f>
        <v>21356.055548742639</v>
      </c>
      <c r="U21" s="262">
        <f>+[3]Resultado!AQ18</f>
        <v>22091.02049863003</v>
      </c>
      <c r="V21" s="262">
        <f>+[3]Resultado!AR18</f>
        <v>22913.107199608061</v>
      </c>
      <c r="W21" s="262">
        <f>+[3]Resultado!AS18</f>
        <v>23800.292447873398</v>
      </c>
      <c r="X21" s="262">
        <f>+[3]Resultado!AT18</f>
        <v>24802.081391775624</v>
      </c>
    </row>
    <row r="22" spans="2:24" x14ac:dyDescent="0.25">
      <c r="B22" s="92">
        <v>33</v>
      </c>
      <c r="C22" s="13" t="s">
        <v>65</v>
      </c>
      <c r="D22" s="262">
        <f>+[3]Resultado!Z19</f>
        <v>10269.590622349402</v>
      </c>
      <c r="E22" s="262">
        <f>+[3]Resultado!AA19</f>
        <v>14042.946827254504</v>
      </c>
      <c r="F22" s="262">
        <f>+[3]Resultado!AB19</f>
        <v>18579.671141181974</v>
      </c>
      <c r="G22" s="262">
        <f>+[3]Resultado!AC19</f>
        <v>23116.39545510945</v>
      </c>
      <c r="H22" s="262">
        <f>+[3]Resultado!AD19</f>
        <v>28984.997852831064</v>
      </c>
      <c r="I22" s="262">
        <f>+[3]Resultado!AE19</f>
        <v>35045.289465966445</v>
      </c>
      <c r="J22" s="262">
        <f>+[3]Resultado!AF19</f>
        <v>46877.688906134237</v>
      </c>
      <c r="K22" s="262">
        <f>+[3]Resultado!AG19</f>
        <v>53081.375365358661</v>
      </c>
      <c r="L22" s="262">
        <f>+[3]Resultado!AH19</f>
        <v>56796.753015858929</v>
      </c>
      <c r="M22" s="262">
        <f>+[3]Resultado!AI19</f>
        <v>61361.220857278196</v>
      </c>
      <c r="N22" s="262">
        <f>+[3]Resultado!AJ19</f>
        <v>63386.299818062827</v>
      </c>
      <c r="O22" s="262">
        <f>+[3]Resultado!AK19</f>
        <v>65397.018918264861</v>
      </c>
      <c r="P22" s="262">
        <f>+[3]Resultado!AL19</f>
        <v>68727.945099637349</v>
      </c>
      <c r="Q22" s="262">
        <f>+[3]Resultado!AM19</f>
        <v>70346.395223914456</v>
      </c>
      <c r="R22" s="262">
        <f>+[3]Resultado!AN19</f>
        <v>71957.785258336356</v>
      </c>
      <c r="S22" s="262">
        <f>+[3]Resultado!AO19</f>
        <v>74026.24160071736</v>
      </c>
      <c r="T22" s="262">
        <f>+[3]Resultado!AP19</f>
        <v>78277.614691390831</v>
      </c>
      <c r="U22" s="262">
        <f>+[3]Resultado!AQ19</f>
        <v>80124.526040178316</v>
      </c>
      <c r="V22" s="262">
        <f>+[3]Resultado!AR19</f>
        <v>81198.178443758472</v>
      </c>
      <c r="W22" s="262">
        <f>+[3]Resultado!AS19</f>
        <v>82733.987961428153</v>
      </c>
      <c r="X22" s="262">
        <f>+[3]Resultado!AT19</f>
        <v>84428.880297334297</v>
      </c>
    </row>
    <row r="23" spans="2:24" x14ac:dyDescent="0.25">
      <c r="B23" s="92">
        <v>34</v>
      </c>
      <c r="C23" s="13" t="s">
        <v>66</v>
      </c>
      <c r="D23" s="263">
        <f>+[3]Resultado!Z20</f>
        <v>841.95981029138341</v>
      </c>
      <c r="E23" s="262">
        <f>+[3]Resultado!AA20</f>
        <v>1264.535794588998</v>
      </c>
      <c r="F23" s="262">
        <f>+[3]Resultado!AB20</f>
        <v>1729.0895274600537</v>
      </c>
      <c r="G23" s="262">
        <f>+[3]Resultado!AC20</f>
        <v>2193.6432603311096</v>
      </c>
      <c r="H23" s="262">
        <f>+[3]Resultado!AD20</f>
        <v>2826.1192489054915</v>
      </c>
      <c r="I23" s="262">
        <f>+[3]Resultado!AE20</f>
        <v>3438.9192291943705</v>
      </c>
      <c r="J23" s="262">
        <f>+[3]Resultado!AF20</f>
        <v>4696.7508505491578</v>
      </c>
      <c r="K23" s="262">
        <f>+[3]Resultado!AG20</f>
        <v>5177.7250540902005</v>
      </c>
      <c r="L23" s="262">
        <f>+[3]Resultado!AH20</f>
        <v>5493.8973436973965</v>
      </c>
      <c r="M23" s="262">
        <f>+[3]Resultado!AI20</f>
        <v>5829.3853120951135</v>
      </c>
      <c r="N23" s="262">
        <f>+[3]Resultado!AJ20</f>
        <v>6024.656895920999</v>
      </c>
      <c r="O23" s="262">
        <f>+[3]Resultado!AK20</f>
        <v>6237.1491740272513</v>
      </c>
      <c r="P23" s="262">
        <f>+[3]Resultado!AL20</f>
        <v>6520.9226633864291</v>
      </c>
      <c r="Q23" s="262">
        <f>+[3]Resultado!AM20</f>
        <v>6686.6746789077388</v>
      </c>
      <c r="R23" s="262">
        <f>+[3]Resultado!AN20</f>
        <v>6858.0350811906683</v>
      </c>
      <c r="S23" s="262">
        <f>+[3]Resultado!AO20</f>
        <v>7052.3948005589136</v>
      </c>
      <c r="T23" s="262">
        <f>+[3]Resultado!AP20</f>
        <v>7388.6787049389823</v>
      </c>
      <c r="U23" s="262">
        <f>+[3]Resultado!AQ20</f>
        <v>7585.9003819302307</v>
      </c>
      <c r="V23" s="262">
        <f>+[3]Resultado!AR20</f>
        <v>7730.2935027400754</v>
      </c>
      <c r="W23" s="262">
        <f>+[3]Resultado!AS20</f>
        <v>7903.1599083640876</v>
      </c>
      <c r="X23" s="262">
        <f>+[3]Resultado!AT20</f>
        <v>8098.3282409804106</v>
      </c>
    </row>
    <row r="24" spans="2:24" x14ac:dyDescent="0.25">
      <c r="B24" s="92">
        <v>35</v>
      </c>
      <c r="C24" s="3" t="s">
        <v>67</v>
      </c>
      <c r="D24" s="262">
        <f>+[3]Resultado!Z21</f>
        <v>1680.9766644485705</v>
      </c>
      <c r="E24" s="262">
        <f>+[3]Resultado!AA21</f>
        <v>5483.9175719387131</v>
      </c>
      <c r="F24" s="262">
        <f>+[3]Resultado!AB21</f>
        <v>7743.1462970398416</v>
      </c>
      <c r="G24" s="262">
        <f>+[3]Resultado!AC21</f>
        <v>10002.375022140972</v>
      </c>
      <c r="H24" s="262">
        <f>+[3]Resultado!AD21</f>
        <v>10791.713144825317</v>
      </c>
      <c r="I24" s="262">
        <f>+[3]Resultado!AE21</f>
        <v>11631.282449241493</v>
      </c>
      <c r="J24" s="262">
        <f>+[3]Resultado!AF21</f>
        <v>12709.112430119236</v>
      </c>
      <c r="K24" s="262">
        <f>+[3]Resultado!AG21</f>
        <v>13346.042921931567</v>
      </c>
      <c r="L24" s="262">
        <f>+[3]Resultado!AH21</f>
        <v>14048.346066180726</v>
      </c>
      <c r="M24" s="262">
        <f>+[3]Resultado!AI21</f>
        <v>14406.559825671378</v>
      </c>
      <c r="N24" s="262">
        <f>+[3]Resultado!AJ21</f>
        <v>14658.267842336207</v>
      </c>
      <c r="O24" s="262">
        <f>+[3]Resultado!AK21</f>
        <v>15216.794407944411</v>
      </c>
      <c r="P24" s="262">
        <f>+[3]Resultado!AL21</f>
        <v>16119.086991934057</v>
      </c>
      <c r="Q24" s="262">
        <f>+[3]Resultado!AM21</f>
        <v>16550.422680952623</v>
      </c>
      <c r="R24" s="262">
        <f>+[3]Resultado!AN21</f>
        <v>17147.870270253214</v>
      </c>
      <c r="S24" s="262">
        <f>+[3]Resultado!AO21</f>
        <v>17299.264193562074</v>
      </c>
      <c r="T24" s="262">
        <f>+[3]Resultado!AP21</f>
        <v>17513.787510348659</v>
      </c>
      <c r="U24" s="262">
        <f>+[3]Resultado!AQ21</f>
        <v>17768.126765023528</v>
      </c>
      <c r="V24" s="262">
        <f>+[3]Resultado!AR21</f>
        <v>18017.049873811844</v>
      </c>
      <c r="W24" s="262">
        <f>+[3]Resultado!AS21</f>
        <v>18241.980324119984</v>
      </c>
      <c r="X24" s="262">
        <f>+[3]Resultado!AT21</f>
        <v>18371.00920528077</v>
      </c>
    </row>
    <row r="25" spans="2:24" x14ac:dyDescent="0.25">
      <c r="B25" s="92">
        <v>36</v>
      </c>
      <c r="C25" s="13" t="s">
        <v>68</v>
      </c>
      <c r="D25" s="262">
        <f>+[3]Resultado!Z22</f>
        <v>1811.468672591669</v>
      </c>
      <c r="E25" s="262">
        <f>+[3]Resultado!AA22</f>
        <v>5909.6268822391366</v>
      </c>
      <c r="F25" s="262">
        <f>+[3]Resultado!AB22</f>
        <v>8344.2365626075607</v>
      </c>
      <c r="G25" s="262">
        <f>+[3]Resultado!AC22</f>
        <v>10778.846242975984</v>
      </c>
      <c r="H25" s="262">
        <f>+[3]Resultado!AD22</f>
        <v>11629.459646222758</v>
      </c>
      <c r="I25" s="262">
        <f>+[3]Resultado!AE22</f>
        <v>12534.203611790172</v>
      </c>
      <c r="J25" s="262">
        <f>+[3]Resultado!AF22</f>
        <v>13695.704116843639</v>
      </c>
      <c r="K25" s="262">
        <f>+[3]Resultado!AG22</f>
        <v>14382.078685234766</v>
      </c>
      <c r="L25" s="262">
        <f>+[3]Resultado!AH22</f>
        <v>15138.900699112821</v>
      </c>
      <c r="M25" s="262">
        <f>+[3]Resultado!AI22</f>
        <v>15524.92212173707</v>
      </c>
      <c r="N25" s="262">
        <f>+[3]Resultado!AJ22</f>
        <v>15796.169900764444</v>
      </c>
      <c r="O25" s="262">
        <f>+[3]Resultado!AK22</f>
        <v>16398.054149253629</v>
      </c>
      <c r="P25" s="262">
        <f>+[3]Resultado!AL22</f>
        <v>17370.390520112884</v>
      </c>
      <c r="Q25" s="262">
        <f>+[3]Resultado!AM22</f>
        <v>17835.2102315062</v>
      </c>
      <c r="R25" s="262">
        <f>+[3]Resultado!AN22</f>
        <v>18479.036891579708</v>
      </c>
      <c r="S25" s="262">
        <f>+[3]Resultado!AO22</f>
        <v>18642.183326086997</v>
      </c>
      <c r="T25" s="262">
        <f>+[3]Resultado!AP22</f>
        <v>18873.359805878787</v>
      </c>
      <c r="U25" s="262">
        <f>+[3]Resultado!AQ22</f>
        <v>19147.443082463105</v>
      </c>
      <c r="V25" s="262">
        <f>+[3]Resultado!AR22</f>
        <v>19415.689764877392</v>
      </c>
      <c r="W25" s="262">
        <f>+[3]Resultado!AS22</f>
        <v>19658.081270281655</v>
      </c>
      <c r="X25" s="262">
        <f>+[3]Resultado!AT22</f>
        <v>19797.126493826741</v>
      </c>
    </row>
    <row r="26" spans="2:24" x14ac:dyDescent="0.25">
      <c r="B26" s="92">
        <v>39</v>
      </c>
      <c r="C26" s="13" t="s">
        <v>69</v>
      </c>
      <c r="D26" s="262">
        <f>+[3]Resultado!Z23</f>
        <v>1999.2030376569776</v>
      </c>
      <c r="E26" s="262">
        <f>+[3]Resultado!AA23</f>
        <v>16483.351209622349</v>
      </c>
      <c r="F26" s="262">
        <f>+[3]Resultado!AB23</f>
        <v>27923.719457804211</v>
      </c>
      <c r="G26" s="262">
        <f>+[3]Resultado!AC23</f>
        <v>39364.087705986065</v>
      </c>
      <c r="H26" s="262">
        <f>+[3]Resultado!AD23</f>
        <v>42920.718635592602</v>
      </c>
      <c r="I26" s="262">
        <f>+[3]Resultado!AE23</f>
        <v>44938.311945407899</v>
      </c>
      <c r="J26" s="262">
        <f>+[3]Resultado!AF23</f>
        <v>47407.800115969803</v>
      </c>
      <c r="K26" s="262">
        <f>+[3]Resultado!AG23</f>
        <v>48406.472058085281</v>
      </c>
      <c r="L26" s="262">
        <f>+[3]Resultado!AH23</f>
        <v>49340.7985076978</v>
      </c>
      <c r="M26" s="262">
        <f>+[3]Resultado!AI23</f>
        <v>50299.543519774335</v>
      </c>
      <c r="N26" s="262">
        <f>+[3]Resultado!AJ23</f>
        <v>51093.4263290444</v>
      </c>
      <c r="O26" s="262">
        <f>+[3]Resultado!AK23</f>
        <v>51994.417149164154</v>
      </c>
      <c r="P26" s="262">
        <f>+[3]Resultado!AL23</f>
        <v>52686.248156075657</v>
      </c>
      <c r="Q26" s="262">
        <f>+[3]Resultado!AM23</f>
        <v>53375.096364503494</v>
      </c>
      <c r="R26" s="262">
        <f>+[3]Resultado!AN23</f>
        <v>54160.551798277244</v>
      </c>
      <c r="S26" s="262">
        <f>+[3]Resultado!AO23</f>
        <v>54921.683293086797</v>
      </c>
      <c r="T26" s="262">
        <f>+[3]Resultado!AP23</f>
        <v>55626.777012637795</v>
      </c>
      <c r="U26" s="262">
        <f>+[3]Resultado!AQ23</f>
        <v>56602.2387552894</v>
      </c>
      <c r="V26" s="262">
        <f>+[3]Resultado!AR23</f>
        <v>58979.111851443718</v>
      </c>
      <c r="W26" s="262">
        <f>+[3]Resultado!AS23</f>
        <v>61545.850523266628</v>
      </c>
      <c r="X26" s="262">
        <f>+[3]Resultado!AT23</f>
        <v>62170.289418826171</v>
      </c>
    </row>
    <row r="27" spans="2:24" x14ac:dyDescent="0.25">
      <c r="B27" s="92">
        <v>40</v>
      </c>
      <c r="C27" s="13" t="s">
        <v>70</v>
      </c>
      <c r="D27" s="263">
        <f>+[3]Resultado!Z24</f>
        <v>1545.0675868448159</v>
      </c>
      <c r="E27" s="263">
        <f>+[3]Resultado!AA24</f>
        <v>13467.405686055463</v>
      </c>
      <c r="F27" s="263">
        <f>+[3]Resultado!AB24</f>
        <v>22949.065381884098</v>
      </c>
      <c r="G27" s="263">
        <f>+[3]Resultado!AC24</f>
        <v>32430.72507771273</v>
      </c>
      <c r="H27" s="263">
        <f>+[3]Resultado!AD24</f>
        <v>35370.860167375045</v>
      </c>
      <c r="I27" s="263">
        <f>+[3]Resultado!AE24</f>
        <v>37004.65758598777</v>
      </c>
      <c r="J27" s="263">
        <f>+[3]Resultado!AF24</f>
        <v>39000.021321382199</v>
      </c>
      <c r="K27" s="263">
        <f>+[3]Resultado!AG24</f>
        <v>39789.470976201912</v>
      </c>
      <c r="L27" s="263">
        <f>+[3]Resultado!AH24</f>
        <v>40518.801623504267</v>
      </c>
      <c r="M27" s="263">
        <f>+[3]Resultado!AI24</f>
        <v>41298.712944260827</v>
      </c>
      <c r="N27" s="263">
        <f>+[3]Resultado!AJ24</f>
        <v>41948.419079671556</v>
      </c>
      <c r="O27" s="263">
        <f>+[3]Resultado!AK24</f>
        <v>42662.052425864429</v>
      </c>
      <c r="P27" s="263">
        <f>+[3]Resultado!AL24</f>
        <v>43168.848900371559</v>
      </c>
      <c r="Q27" s="263">
        <f>+[3]Resultado!AM24</f>
        <v>43714.078436692507</v>
      </c>
      <c r="R27" s="263">
        <f>+[3]Resultado!AN24</f>
        <v>44326.588348764701</v>
      </c>
      <c r="S27" s="263">
        <f>+[3]Resultado!AO24</f>
        <v>44957.31181093186</v>
      </c>
      <c r="T27" s="263">
        <f>+[3]Resultado!AP24</f>
        <v>45535.139372810394</v>
      </c>
      <c r="U27" s="263">
        <f>+[3]Resultado!AQ24</f>
        <v>46338.225799736079</v>
      </c>
      <c r="V27" s="263">
        <f>+[3]Resultado!AR24</f>
        <v>48327.325821545543</v>
      </c>
      <c r="W27" s="263">
        <f>+[3]Resultado!AS24</f>
        <v>50479.131656628575</v>
      </c>
      <c r="X27" s="263">
        <f>+[3]Resultado!AT24</f>
        <v>50996.163153891022</v>
      </c>
    </row>
    <row r="28" spans="2:24" x14ac:dyDescent="0.25">
      <c r="B28" s="92">
        <v>45</v>
      </c>
      <c r="C28" s="13" t="s">
        <v>71</v>
      </c>
      <c r="D28" s="263">
        <f>+[3]Resultado!Z25</f>
        <v>0.28214224701491292</v>
      </c>
      <c r="E28" s="263">
        <f>+[3]Resultado!AA25</f>
        <v>0.64137213241963453</v>
      </c>
      <c r="F28" s="263">
        <f>+[3]Resultado!AB25</f>
        <v>0.9368767012847703</v>
      </c>
      <c r="G28" s="263">
        <f>+[3]Resultado!AC25</f>
        <v>1.2323812701499059</v>
      </c>
      <c r="H28" s="263">
        <f>+[3]Resultado!AD25</f>
        <v>1.4715442579760118</v>
      </c>
      <c r="I28" s="263">
        <f>+[3]Resultado!AE25</f>
        <v>1.6612451914079145</v>
      </c>
      <c r="J28" s="263">
        <f>+[3]Resultado!AF25</f>
        <v>1.7996609302142681</v>
      </c>
      <c r="K28" s="263">
        <f>+[3]Resultado!AG25</f>
        <v>1.8806958713396285</v>
      </c>
      <c r="L28" s="263">
        <f>+[3]Resultado!AH25</f>
        <v>1.9664515643528915</v>
      </c>
      <c r="M28" s="263">
        <f>+[3]Resultado!AI25</f>
        <v>1.9887150590117049</v>
      </c>
      <c r="N28" s="263">
        <f>+[3]Resultado!AJ25</f>
        <v>2.0102562386796712</v>
      </c>
      <c r="O28" s="263">
        <f>+[3]Resultado!AK25</f>
        <v>2.0227470652758375</v>
      </c>
      <c r="P28" s="263">
        <f>+[3]Resultado!AL25</f>
        <v>2.0349029373891665</v>
      </c>
      <c r="Q28" s="263">
        <f>+[3]Resultado!AM25</f>
        <v>2.0398869386803002</v>
      </c>
      <c r="R28" s="263">
        <f>+[3]Resultado!AN25</f>
        <v>2.061575749957441</v>
      </c>
      <c r="S28" s="263">
        <f>+[3]Resultado!AO25</f>
        <v>2.0825410167610947</v>
      </c>
      <c r="T28" s="263">
        <f>+[3]Resultado!AP25</f>
        <v>2.0990639336139014</v>
      </c>
      <c r="U28" s="263">
        <f>+[3]Resultado!AQ25</f>
        <v>2.1078388842614117</v>
      </c>
      <c r="V28" s="263">
        <f>+[3]Resultado!AR25</f>
        <v>2.1248482940114659</v>
      </c>
      <c r="W28" s="263">
        <f>+[3]Resultado!AS25</f>
        <v>2.1287603314403651</v>
      </c>
      <c r="X28" s="263">
        <f>+[3]Resultado!AT25</f>
        <v>2.1548215711873491</v>
      </c>
    </row>
    <row r="29" spans="2:24" ht="15.75" thickBot="1" x14ac:dyDescent="0.3">
      <c r="B29" s="92">
        <v>46</v>
      </c>
      <c r="C29" s="21" t="s">
        <v>72</v>
      </c>
      <c r="D29" s="263">
        <f>+[3]Resultado!Z26</f>
        <v>2.4865605113844125</v>
      </c>
      <c r="E29" s="263">
        <f>+[3]Resultado!AA26</f>
        <v>3.0826547925801466</v>
      </c>
      <c r="F29" s="263">
        <f>+[3]Resultado!AB26</f>
        <v>3.9905493843239874</v>
      </c>
      <c r="G29" s="263">
        <f>+[3]Resultado!AC26</f>
        <v>4.8984439760678287</v>
      </c>
      <c r="H29" s="263">
        <f>+[3]Resultado!AD26</f>
        <v>6.8025871164947498</v>
      </c>
      <c r="I29" s="263">
        <f>+[3]Resultado!AE26</f>
        <v>8.2313473920099494</v>
      </c>
      <c r="J29" s="263">
        <f>+[3]Resultado!AF26</f>
        <v>9.8540589641368346</v>
      </c>
      <c r="K29" s="263">
        <f>+[3]Resultado!AG26</f>
        <v>10.222253867052595</v>
      </c>
      <c r="L29" s="263">
        <f>+[3]Resultado!AH26</f>
        <v>10.638763960912629</v>
      </c>
      <c r="M29" s="263">
        <f>+[3]Resultado!AI26</f>
        <v>11.280471861475897</v>
      </c>
      <c r="N29" s="263">
        <f>+[3]Resultado!AJ26</f>
        <v>12.045622890367088</v>
      </c>
      <c r="O29" s="263">
        <f>+[3]Resultado!AK26</f>
        <v>12.545308978969183</v>
      </c>
      <c r="P29" s="263">
        <f>+[3]Resultado!AL26</f>
        <v>13.334154424146421</v>
      </c>
      <c r="Q29" s="263">
        <f>+[3]Resultado!AM26</f>
        <v>14.586766210279013</v>
      </c>
      <c r="R29" s="263">
        <f>+[3]Resultado!AN26</f>
        <v>15.74995106653118</v>
      </c>
      <c r="S29" s="263">
        <f>+[3]Resultado!AO26</f>
        <v>16.411198102989566</v>
      </c>
      <c r="T29" s="263">
        <f>+[3]Resultado!AP26</f>
        <v>17.104579033549623</v>
      </c>
      <c r="U29" s="263">
        <f>+[3]Resultado!AQ26</f>
        <v>17.79606760332085</v>
      </c>
      <c r="V29" s="263">
        <f>+[3]Resultado!AR26</f>
        <v>18.522955090296598</v>
      </c>
      <c r="W29" s="263">
        <f>+[3]Resultado!AS26</f>
        <v>19.572258221086688</v>
      </c>
      <c r="X29" s="263">
        <f>+[3]Resultado!AT26</f>
        <v>20.832454870165215</v>
      </c>
    </row>
    <row r="30" spans="2:24" ht="15.75" thickBot="1" x14ac:dyDescent="0.3">
      <c r="B30" s="22"/>
      <c r="C30" s="23" t="s">
        <v>149</v>
      </c>
      <c r="D30" s="24">
        <f>+SUM(D6:D29)</f>
        <v>632925.65320563689</v>
      </c>
      <c r="E30" s="24">
        <f t="shared" ref="E30:X30" si="20">+SUM(E6:E29)</f>
        <v>1594472.7789321106</v>
      </c>
      <c r="F30" s="24">
        <f t="shared" si="20"/>
        <v>2421130.7420138782</v>
      </c>
      <c r="G30" s="24">
        <f t="shared" si="20"/>
        <v>3247788.7050956432</v>
      </c>
      <c r="H30" s="24">
        <f t="shared" si="20"/>
        <v>4078078.98114987</v>
      </c>
      <c r="I30" s="24">
        <f t="shared" si="20"/>
        <v>4765504.8773130868</v>
      </c>
      <c r="J30" s="24">
        <f t="shared" si="20"/>
        <v>5606998.1123103509</v>
      </c>
      <c r="K30" s="24">
        <f t="shared" si="20"/>
        <v>6042878.1493505165</v>
      </c>
      <c r="L30" s="24">
        <f t="shared" si="20"/>
        <v>6442865.9002202768</v>
      </c>
      <c r="M30" s="24">
        <f t="shared" si="20"/>
        <v>6686868.565695839</v>
      </c>
      <c r="N30" s="24">
        <f t="shared" si="20"/>
        <v>6871184.6037315354</v>
      </c>
      <c r="O30" s="24">
        <f t="shared" si="20"/>
        <v>7109915.1388589879</v>
      </c>
      <c r="P30" s="24">
        <f t="shared" si="20"/>
        <v>7347855.0349327447</v>
      </c>
      <c r="Q30" s="24">
        <f t="shared" si="20"/>
        <v>7510578.0550722675</v>
      </c>
      <c r="R30" s="24">
        <f t="shared" si="20"/>
        <v>7655023.0780454651</v>
      </c>
      <c r="S30" s="24">
        <f t="shared" si="20"/>
        <v>7799080.5366077265</v>
      </c>
      <c r="T30" s="24">
        <f t="shared" si="20"/>
        <v>7949128.7500710236</v>
      </c>
      <c r="U30" s="24">
        <f t="shared" si="20"/>
        <v>8094344.7497569183</v>
      </c>
      <c r="V30" s="24">
        <f t="shared" si="20"/>
        <v>8276524.3754768968</v>
      </c>
      <c r="W30" s="24">
        <f t="shared" si="20"/>
        <v>8437403.2903398797</v>
      </c>
      <c r="X30" s="24">
        <f t="shared" si="20"/>
        <v>8590483.0342690386</v>
      </c>
    </row>
    <row r="31" spans="2:24" x14ac:dyDescent="0.25"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</row>
    <row r="32" spans="2:24" x14ac:dyDescent="0.25"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</row>
    <row r="33" spans="3:24" x14ac:dyDescent="0.25"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</row>
    <row r="34" spans="3:24" x14ac:dyDescent="0.25"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</row>
    <row r="35" spans="3:24" x14ac:dyDescent="0.25"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</row>
    <row r="36" spans="3:24" x14ac:dyDescent="0.25"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</row>
    <row r="37" spans="3:24" x14ac:dyDescent="0.25"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</row>
    <row r="38" spans="3:24" x14ac:dyDescent="0.25"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</row>
    <row r="39" spans="3:24" x14ac:dyDescent="0.25"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</row>
    <row r="40" spans="3:24" x14ac:dyDescent="0.25"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</row>
    <row r="41" spans="3:24" x14ac:dyDescent="0.25"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</row>
    <row r="42" spans="3:24" x14ac:dyDescent="0.25"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</row>
    <row r="43" spans="3:24" x14ac:dyDescent="0.25"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</row>
    <row r="44" spans="3:24" x14ac:dyDescent="0.25"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</row>
    <row r="45" spans="3:24" x14ac:dyDescent="0.25"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</row>
    <row r="46" spans="3:24" x14ac:dyDescent="0.25"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</row>
    <row r="47" spans="3:24" x14ac:dyDescent="0.25"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</row>
    <row r="48" spans="3:24" x14ac:dyDescent="0.25"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</row>
    <row r="49" spans="3:24" x14ac:dyDescent="0.25"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</row>
    <row r="50" spans="3:24" x14ac:dyDescent="0.25"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</row>
    <row r="51" spans="3:24" x14ac:dyDescent="0.25"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</row>
    <row r="52" spans="3:24" x14ac:dyDescent="0.25"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</row>
    <row r="53" spans="3:24" x14ac:dyDescent="0.25"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</row>
    <row r="54" spans="3:24" x14ac:dyDescent="0.25"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</row>
    <row r="55" spans="3:24" x14ac:dyDescent="0.25"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</row>
    <row r="56" spans="3:24" x14ac:dyDescent="0.25"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</row>
    <row r="57" spans="3:24" x14ac:dyDescent="0.25"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</row>
    <row r="58" spans="3:24" x14ac:dyDescent="0.25"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</row>
    <row r="59" spans="3:24" x14ac:dyDescent="0.25"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</row>
    <row r="60" spans="3:24" x14ac:dyDescent="0.25"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</row>
    <row r="61" spans="3:24" x14ac:dyDescent="0.25"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</row>
    <row r="62" spans="3:24" x14ac:dyDescent="0.25"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</row>
    <row r="63" spans="3:24" x14ac:dyDescent="0.25"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</row>
    <row r="64" spans="3:24" x14ac:dyDescent="0.25"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</row>
    <row r="65" spans="3:24" x14ac:dyDescent="0.25"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</row>
    <row r="66" spans="3:24" x14ac:dyDescent="0.25"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</row>
    <row r="67" spans="3:24" x14ac:dyDescent="0.25"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</row>
  </sheetData>
  <hyperlinks>
    <hyperlink ref="A1" location="Indice!A1" display="Índice" xr:uid="{00000000-0004-0000-0D00-000000000000}"/>
  </hyperlink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X30"/>
  <sheetViews>
    <sheetView showGridLines="0" zoomScale="85" zoomScaleNormal="85" workbookViewId="0"/>
  </sheetViews>
  <sheetFormatPr baseColWidth="10" defaultColWidth="11.42578125" defaultRowHeight="12.75" x14ac:dyDescent="0.2"/>
  <cols>
    <col min="1" max="2" width="11.42578125" style="10"/>
    <col min="3" max="3" width="29.85546875" style="10" bestFit="1" customWidth="1"/>
    <col min="4" max="16384" width="11.42578125" style="10"/>
  </cols>
  <sheetData>
    <row r="1" spans="1:24" ht="15.75" thickBot="1" x14ac:dyDescent="0.3">
      <c r="A1" s="67" t="s">
        <v>34</v>
      </c>
    </row>
    <row r="3" spans="1:24" ht="13.5" customHeight="1" x14ac:dyDescent="0.2">
      <c r="B3" s="12" t="s">
        <v>150</v>
      </c>
    </row>
    <row r="4" spans="1:24" ht="13.5" thickBot="1" x14ac:dyDescent="0.25"/>
    <row r="5" spans="1:24" ht="13.5" thickBot="1" x14ac:dyDescent="0.25">
      <c r="B5" s="104" t="s">
        <v>37</v>
      </c>
      <c r="C5" s="105" t="s">
        <v>38</v>
      </c>
      <c r="D5" s="106">
        <v>2024</v>
      </c>
      <c r="E5" s="106">
        <f t="shared" ref="E5" si="0">+D5+1</f>
        <v>2025</v>
      </c>
      <c r="F5" s="106">
        <f t="shared" ref="F5" si="1">+E5+1</f>
        <v>2026</v>
      </c>
      <c r="G5" s="106">
        <f t="shared" ref="G5" si="2">+F5+1</f>
        <v>2027</v>
      </c>
      <c r="H5" s="106">
        <f t="shared" ref="H5" si="3">+G5+1</f>
        <v>2028</v>
      </c>
      <c r="I5" s="106">
        <f t="shared" ref="I5" si="4">+H5+1</f>
        <v>2029</v>
      </c>
      <c r="J5" s="106">
        <f t="shared" ref="J5" si="5">+I5+1</f>
        <v>2030</v>
      </c>
      <c r="K5" s="106">
        <f t="shared" ref="K5" si="6">+J5+1</f>
        <v>2031</v>
      </c>
      <c r="L5" s="106">
        <f t="shared" ref="L5" si="7">+K5+1</f>
        <v>2032</v>
      </c>
      <c r="M5" s="106">
        <f t="shared" ref="M5" si="8">+L5+1</f>
        <v>2033</v>
      </c>
      <c r="N5" s="106">
        <f t="shared" ref="N5" si="9">+M5+1</f>
        <v>2034</v>
      </c>
      <c r="O5" s="106">
        <f t="shared" ref="O5" si="10">+N5+1</f>
        <v>2035</v>
      </c>
      <c r="P5" s="106">
        <f t="shared" ref="P5" si="11">+O5+1</f>
        <v>2036</v>
      </c>
      <c r="Q5" s="106">
        <f t="shared" ref="Q5" si="12">+P5+1</f>
        <v>2037</v>
      </c>
      <c r="R5" s="106">
        <f t="shared" ref="R5" si="13">+Q5+1</f>
        <v>2038</v>
      </c>
      <c r="S5" s="106">
        <f t="shared" ref="S5" si="14">+R5+1</f>
        <v>2039</v>
      </c>
      <c r="T5" s="106">
        <f t="shared" ref="T5" si="15">+S5+1</f>
        <v>2040</v>
      </c>
      <c r="U5" s="106">
        <f t="shared" ref="U5" si="16">+T5+1</f>
        <v>2041</v>
      </c>
      <c r="V5" s="106">
        <f t="shared" ref="V5" si="17">+U5+1</f>
        <v>2042</v>
      </c>
      <c r="W5" s="106">
        <f t="shared" ref="W5" si="18">+V5+1</f>
        <v>2043</v>
      </c>
      <c r="X5" s="106">
        <f t="shared" ref="X5" si="19">+W5+1</f>
        <v>2044</v>
      </c>
    </row>
    <row r="6" spans="1:24" x14ac:dyDescent="0.2">
      <c r="B6" s="92">
        <v>6</v>
      </c>
      <c r="C6" s="176" t="s">
        <v>46</v>
      </c>
      <c r="D6" s="209">
        <f>+[4]Resultados!Z5</f>
        <v>5996.0568361203086</v>
      </c>
      <c r="E6" s="209">
        <f>+[4]Resultados!AA5</f>
        <v>19328.335136935133</v>
      </c>
      <c r="F6" s="209">
        <f>+[4]Resultados!AB5</f>
        <v>43853.182316030652</v>
      </c>
      <c r="G6" s="209">
        <f>+[4]Resultados!AC5</f>
        <v>77650.958678041221</v>
      </c>
      <c r="H6" s="209">
        <f>+[4]Resultados!AD5</f>
        <v>116951.96140600067</v>
      </c>
      <c r="I6" s="209">
        <f>+[4]Resultados!AE5</f>
        <v>160305.59788881365</v>
      </c>
      <c r="J6" s="209">
        <f>+[4]Resultados!AF5</f>
        <v>207105.77972499988</v>
      </c>
      <c r="K6" s="209">
        <f>+[4]Resultados!AG5</f>
        <v>258005.85298927216</v>
      </c>
      <c r="L6" s="209">
        <f>+[4]Resultados!AH5</f>
        <v>311781.01998857001</v>
      </c>
      <c r="M6" s="209">
        <f>+[4]Resultados!AI5</f>
        <v>369737.78109009907</v>
      </c>
      <c r="N6" s="209">
        <f>+[4]Resultados!AJ5</f>
        <v>428800.6059168611</v>
      </c>
      <c r="O6" s="209">
        <f>+[4]Resultados!AK5</f>
        <v>491175.9228490417</v>
      </c>
      <c r="P6" s="209">
        <f>+[4]Resultados!AL5</f>
        <v>553520.00415152917</v>
      </c>
      <c r="Q6" s="209">
        <f>+[4]Resultados!AM5</f>
        <v>621320.60307781131</v>
      </c>
      <c r="R6" s="209">
        <f>+[4]Resultados!AN5</f>
        <v>690266.70972678799</v>
      </c>
      <c r="S6" s="209">
        <f>+[4]Resultados!AO5</f>
        <v>749401.06436861563</v>
      </c>
      <c r="T6" s="209">
        <f>+[4]Resultados!AP5</f>
        <v>808719.95595238346</v>
      </c>
      <c r="U6" s="209">
        <f>+[4]Resultados!AQ5</f>
        <v>870154.98612152471</v>
      </c>
      <c r="V6" s="209">
        <f>+[4]Resultados!AR5</f>
        <v>944389.0297422132</v>
      </c>
      <c r="W6" s="209">
        <f>+[4]Resultados!AS5</f>
        <v>1023561.4491117635</v>
      </c>
      <c r="X6" s="209">
        <f>+[4]Resultados!AT5</f>
        <v>1102919.9924464349</v>
      </c>
    </row>
    <row r="7" spans="1:24" x14ac:dyDescent="0.2">
      <c r="B7" s="92">
        <v>8</v>
      </c>
      <c r="C7" s="3" t="s">
        <v>48</v>
      </c>
      <c r="D7" s="209">
        <f>+[4]Resultados!Z6</f>
        <v>52.07255602039465</v>
      </c>
      <c r="E7" s="209">
        <f>+[4]Resultados!AA6</f>
        <v>167.85628317196668</v>
      </c>
      <c r="F7" s="209">
        <f>+[4]Resultados!AB6</f>
        <v>380.84150221325018</v>
      </c>
      <c r="G7" s="209">
        <f>+[4]Resultados!AC6</f>
        <v>674.35716610317354</v>
      </c>
      <c r="H7" s="209">
        <f>+[4]Resultados!AD6</f>
        <v>1015.6654161986681</v>
      </c>
      <c r="I7" s="209">
        <f>+[4]Resultados!AE6</f>
        <v>1392.1686292502345</v>
      </c>
      <c r="J7" s="209">
        <f>+[4]Resultados!AF6</f>
        <v>1798.6032507082766</v>
      </c>
      <c r="K7" s="209">
        <f>+[4]Resultados!AG6</f>
        <v>2240.6432428126532</v>
      </c>
      <c r="L7" s="209">
        <f>+[4]Resultados!AH6</f>
        <v>2707.651890764173</v>
      </c>
      <c r="M7" s="209">
        <f>+[4]Resultados!AI6</f>
        <v>3210.9754535162469</v>
      </c>
      <c r="N7" s="209">
        <f>+[4]Resultados!AJ6</f>
        <v>3723.9045898758554</v>
      </c>
      <c r="O7" s="209">
        <f>+[4]Resultados!AK6</f>
        <v>4265.6009536719112</v>
      </c>
      <c r="P7" s="209">
        <f>+[4]Resultados!AL6</f>
        <v>4807.0260526815418</v>
      </c>
      <c r="Q7" s="209">
        <f>+[4]Resultados!AM6</f>
        <v>5395.8380973801613</v>
      </c>
      <c r="R7" s="209">
        <f>+[4]Resultados!AN6</f>
        <v>5994.5982657694185</v>
      </c>
      <c r="S7" s="209">
        <f>+[4]Resultados!AO6</f>
        <v>6508.1486004271655</v>
      </c>
      <c r="T7" s="209">
        <f>+[4]Resultados!AP6</f>
        <v>7023.3015400150589</v>
      </c>
      <c r="U7" s="209">
        <f>+[4]Resultados!AQ6</f>
        <v>7556.8320147140239</v>
      </c>
      <c r="V7" s="209">
        <f>+[4]Resultados!AR6</f>
        <v>8201.5150957302976</v>
      </c>
      <c r="W7" s="209">
        <f>+[4]Resultados!AS6</f>
        <v>8889.0853365685489</v>
      </c>
      <c r="X7" s="209">
        <f>+[4]Resultados!AT6</f>
        <v>9578.2719647869417</v>
      </c>
    </row>
    <row r="8" spans="1:24" x14ac:dyDescent="0.2">
      <c r="B8" s="92">
        <v>9</v>
      </c>
      <c r="C8" s="13" t="s">
        <v>49</v>
      </c>
      <c r="D8" s="209">
        <f>+[4]Resultados!Z7</f>
        <v>325.9091021808664</v>
      </c>
      <c r="E8" s="209">
        <f>+[4]Resultados!AA7</f>
        <v>1050.5704871212181</v>
      </c>
      <c r="F8" s="209">
        <f>+[4]Resultados!AB7</f>
        <v>2383.5916948444069</v>
      </c>
      <c r="G8" s="209">
        <f>+[4]Resultados!AC7</f>
        <v>4220.6328121830693</v>
      </c>
      <c r="H8" s="209">
        <f>+[4]Resultados!AD7</f>
        <v>6356.7957712661419</v>
      </c>
      <c r="I8" s="209">
        <f>+[4]Resultados!AE7</f>
        <v>8713.2351994706769</v>
      </c>
      <c r="J8" s="209">
        <f>+[4]Resultados!AF7</f>
        <v>11257.007825549017</v>
      </c>
      <c r="K8" s="209">
        <f>+[4]Resultados!AG7</f>
        <v>14023.625559818682</v>
      </c>
      <c r="L8" s="209">
        <f>+[4]Resultados!AH7</f>
        <v>16946.51586512593</v>
      </c>
      <c r="M8" s="209">
        <f>+[4]Resultados!AI7</f>
        <v>20096.692137993286</v>
      </c>
      <c r="N8" s="209">
        <f>+[4]Resultados!AJ7</f>
        <v>23306.987293235805</v>
      </c>
      <c r="O8" s="209">
        <f>+[4]Resultados!AK7</f>
        <v>26697.329328880591</v>
      </c>
      <c r="P8" s="209">
        <f>+[4]Resultados!AL7</f>
        <v>30085.973586084052</v>
      </c>
      <c r="Q8" s="209">
        <f>+[4]Resultados!AM7</f>
        <v>33771.200882509613</v>
      </c>
      <c r="R8" s="209">
        <f>+[4]Resultados!AN7</f>
        <v>37518.690996591555</v>
      </c>
      <c r="S8" s="209">
        <f>+[4]Resultados!AO7</f>
        <v>40732.874076589338</v>
      </c>
      <c r="T8" s="209">
        <f>+[4]Resultados!AP7</f>
        <v>43957.087459953269</v>
      </c>
      <c r="U8" s="209">
        <f>+[4]Resultados!AQ7</f>
        <v>47296.321238436685</v>
      </c>
      <c r="V8" s="209">
        <f>+[4]Resultados!AR7</f>
        <v>51331.231375033727</v>
      </c>
      <c r="W8" s="209">
        <f>+[4]Resultados!AS7</f>
        <v>55634.561516732778</v>
      </c>
      <c r="X8" s="209">
        <f>+[4]Resultados!AT7</f>
        <v>59948.008222704797</v>
      </c>
    </row>
    <row r="9" spans="1:24" x14ac:dyDescent="0.2">
      <c r="B9" s="92">
        <v>10</v>
      </c>
      <c r="C9" s="13" t="s">
        <v>50</v>
      </c>
      <c r="D9" s="209">
        <f>+[4]Resultados!Z8</f>
        <v>22018.4796082379</v>
      </c>
      <c r="E9" s="209">
        <f>+[4]Resultados!AA8</f>
        <v>70976.737663674678</v>
      </c>
      <c r="F9" s="209">
        <f>+[4]Resultados!AB8</f>
        <v>161035.89858675012</v>
      </c>
      <c r="G9" s="209">
        <f>+[4]Resultados!AC8</f>
        <v>285146.73842198873</v>
      </c>
      <c r="H9" s="209">
        <f>+[4]Resultados!AD8</f>
        <v>429466.30556418293</v>
      </c>
      <c r="I9" s="209">
        <f>+[4]Resultados!AE8</f>
        <v>588667.79196260544</v>
      </c>
      <c r="J9" s="209">
        <f>+[4]Resultados!AF8</f>
        <v>760525.54407968628</v>
      </c>
      <c r="K9" s="209">
        <f>+[4]Resultados!AG8</f>
        <v>947438.75318668352</v>
      </c>
      <c r="L9" s="209">
        <f>+[4]Resultados!AH8</f>
        <v>1144909.7662816416</v>
      </c>
      <c r="M9" s="209">
        <f>+[4]Resultados!AI8</f>
        <v>1357736.2616520948</v>
      </c>
      <c r="N9" s="209">
        <f>+[4]Resultados!AJ8</f>
        <v>1574624.3999063752</v>
      </c>
      <c r="O9" s="209">
        <f>+[4]Resultados!AK8</f>
        <v>1803676.5389146588</v>
      </c>
      <c r="P9" s="209">
        <f>+[4]Resultados!AL8</f>
        <v>2032613.9756954205</v>
      </c>
      <c r="Q9" s="209">
        <f>+[4]Resultados!AM8</f>
        <v>2281588.6178121553</v>
      </c>
      <c r="R9" s="209">
        <f>+[4]Resultados!AN8</f>
        <v>2534769.7474793913</v>
      </c>
      <c r="S9" s="209">
        <f>+[4]Resultados!AO8</f>
        <v>2751920.5546538392</v>
      </c>
      <c r="T9" s="209">
        <f>+[4]Resultados!AP8</f>
        <v>2969749.0109907491</v>
      </c>
      <c r="U9" s="209">
        <f>+[4]Resultados!AQ8</f>
        <v>3195348.2666318901</v>
      </c>
      <c r="V9" s="209">
        <f>+[4]Resultados!AR8</f>
        <v>3467947.5465207668</v>
      </c>
      <c r="W9" s="209">
        <f>+[4]Resultados!AS8</f>
        <v>3758681.3319181823</v>
      </c>
      <c r="X9" s="209">
        <f>+[4]Resultados!AT8</f>
        <v>4050098.594280981</v>
      </c>
    </row>
    <row r="10" spans="1:24" x14ac:dyDescent="0.2">
      <c r="B10" s="92">
        <v>13</v>
      </c>
      <c r="C10" s="13" t="s">
        <v>52</v>
      </c>
      <c r="D10" s="209">
        <f>+[4]Resultados!Z9</f>
        <v>39.792351033927652</v>
      </c>
      <c r="E10" s="209">
        <f>+[4]Resultados!AA9</f>
        <v>128.27094834010489</v>
      </c>
      <c r="F10" s="209">
        <f>+[4]Resultados!AB9</f>
        <v>291.02813271587002</v>
      </c>
      <c r="G10" s="209">
        <f>+[4]Resultados!AC9</f>
        <v>515.32436904599581</v>
      </c>
      <c r="H10" s="209">
        <f>+[4]Resultados!AD9</f>
        <v>776.14232646018945</v>
      </c>
      <c r="I10" s="209">
        <f>+[4]Resultados!AE9</f>
        <v>1063.8552632571036</v>
      </c>
      <c r="J10" s="209">
        <f>+[4]Resultados!AF9</f>
        <v>1374.4409222953427</v>
      </c>
      <c r="K10" s="209">
        <f>+[4]Resultados!AG9</f>
        <v>1712.2351824803577</v>
      </c>
      <c r="L10" s="209">
        <f>+[4]Resultados!AH9</f>
        <v>2069.1097720028788</v>
      </c>
      <c r="M10" s="209">
        <f>+[4]Resultados!AI9</f>
        <v>2453.7351759264602</v>
      </c>
      <c r="N10" s="209">
        <f>+[4]Resultados!AJ9</f>
        <v>2845.7008831899348</v>
      </c>
      <c r="O10" s="209">
        <f>+[4]Resultados!AK9</f>
        <v>3259.6496790495521</v>
      </c>
      <c r="P10" s="209">
        <f>+[4]Resultados!AL9</f>
        <v>3673.3911821540314</v>
      </c>
      <c r="Q10" s="209">
        <f>+[4]Resultados!AM9</f>
        <v>4123.3444275156671</v>
      </c>
      <c r="R10" s="209">
        <f>+[4]Resultados!AN9</f>
        <v>4580.8997431477101</v>
      </c>
      <c r="S10" s="209">
        <f>+[4]Resultados!AO9</f>
        <v>4973.3401523008242</v>
      </c>
      <c r="T10" s="209">
        <f>+[4]Resultados!AP9</f>
        <v>5367.0052260915654</v>
      </c>
      <c r="U10" s="209">
        <f>+[4]Resultados!AQ9</f>
        <v>5774.7138841456117</v>
      </c>
      <c r="V10" s="209">
        <f>+[4]Resultados!AR9</f>
        <v>6267.3621700370541</v>
      </c>
      <c r="W10" s="209">
        <f>+[4]Resultados!AS9</f>
        <v>6792.7835911250095</v>
      </c>
      <c r="X10" s="209">
        <f>+[4]Resultados!AT9</f>
        <v>7319.4402090028461</v>
      </c>
    </row>
    <row r="11" spans="1:24" x14ac:dyDescent="0.2">
      <c r="B11" s="92">
        <v>14</v>
      </c>
      <c r="C11" s="13" t="s">
        <v>53</v>
      </c>
      <c r="D11" s="209">
        <f>+[4]Resultados!Z10</f>
        <v>554.45321433519268</v>
      </c>
      <c r="E11" s="209">
        <f>+[4]Resultados!AA10</f>
        <v>1787.2841831425405</v>
      </c>
      <c r="F11" s="209">
        <f>+[4]Resultados!AB10</f>
        <v>4055.0879617216765</v>
      </c>
      <c r="G11" s="209">
        <f>+[4]Resultados!AC10</f>
        <v>7180.3561593833656</v>
      </c>
      <c r="H11" s="209">
        <f>+[4]Resultados!AD10</f>
        <v>10814.505715446057</v>
      </c>
      <c r="I11" s="209">
        <f>+[4]Resultados!AE10</f>
        <v>14823.400854033238</v>
      </c>
      <c r="J11" s="209">
        <f>+[4]Resultados!AF10</f>
        <v>19150.996799126824</v>
      </c>
      <c r="K11" s="209">
        <f>+[4]Resultados!AG10</f>
        <v>23857.708226754519</v>
      </c>
      <c r="L11" s="209">
        <f>+[4]Resultados!AH10</f>
        <v>28830.278535721853</v>
      </c>
      <c r="M11" s="209">
        <f>+[4]Resultados!AI10</f>
        <v>34189.519344051463</v>
      </c>
      <c r="N11" s="209">
        <f>+[4]Resultados!AJ10</f>
        <v>39651.037466368587</v>
      </c>
      <c r="O11" s="209">
        <f>+[4]Resultados!AK10</f>
        <v>45418.860539673769</v>
      </c>
      <c r="P11" s="209">
        <f>+[4]Resultados!AL10</f>
        <v>51183.795265560213</v>
      </c>
      <c r="Q11" s="209">
        <f>+[4]Resultados!AM10</f>
        <v>57453.292209296997</v>
      </c>
      <c r="R11" s="209">
        <f>+[4]Resultados!AN10</f>
        <v>63828.71383924887</v>
      </c>
      <c r="S11" s="209">
        <f>+[4]Resultados!AO10</f>
        <v>69296.846297781929</v>
      </c>
      <c r="T11" s="209">
        <f>+[4]Resultados!AP10</f>
        <v>74782.042820819188</v>
      </c>
      <c r="U11" s="209">
        <f>+[4]Resultados!AQ10</f>
        <v>80462.917916075938</v>
      </c>
      <c r="V11" s="209">
        <f>+[4]Resultados!AR10</f>
        <v>87327.313171745569</v>
      </c>
      <c r="W11" s="209">
        <f>+[4]Resultados!AS10</f>
        <v>94648.358252856648</v>
      </c>
      <c r="X11" s="209">
        <f>+[4]Resultados!AT10</f>
        <v>101986.61414993339</v>
      </c>
    </row>
    <row r="12" spans="1:24" x14ac:dyDescent="0.2">
      <c r="B12" s="92">
        <v>18</v>
      </c>
      <c r="C12" s="13" t="s">
        <v>55</v>
      </c>
      <c r="D12" s="209">
        <f>+[4]Resultados!Z11</f>
        <v>33950.02237231753</v>
      </c>
      <c r="E12" s="209">
        <f>+[4]Resultados!AA11</f>
        <v>109438.15715115621</v>
      </c>
      <c r="F12" s="209">
        <f>+[4]Resultados!AB11</f>
        <v>248299.26757163374</v>
      </c>
      <c r="G12" s="209">
        <f>+[4]Resultados!AC11</f>
        <v>439664.24208499765</v>
      </c>
      <c r="H12" s="209">
        <f>+[4]Resultados!AD11</f>
        <v>662188.80419906543</v>
      </c>
      <c r="I12" s="209">
        <f>+[4]Resultados!AE11</f>
        <v>907659.6142231368</v>
      </c>
      <c r="J12" s="209">
        <f>+[4]Resultados!AF11</f>
        <v>1172644.9643945524</v>
      </c>
      <c r="K12" s="209">
        <f>+[4]Resultados!AG11</f>
        <v>1460844.1381690241</v>
      </c>
      <c r="L12" s="209">
        <f>+[4]Resultados!AH11</f>
        <v>1765322.2598078032</v>
      </c>
      <c r="M12" s="209">
        <f>+[4]Resultados!AI11</f>
        <v>2093476.8103402348</v>
      </c>
      <c r="N12" s="209">
        <f>+[4]Resultados!AJ11</f>
        <v>2427893.9579832642</v>
      </c>
      <c r="O12" s="209">
        <f>+[4]Resultados!AK11</f>
        <v>2781066.6284908592</v>
      </c>
      <c r="P12" s="209">
        <f>+[4]Resultados!AL11</f>
        <v>3134062.4410473234</v>
      </c>
      <c r="Q12" s="209">
        <f>+[4]Resultados!AM11</f>
        <v>3517953.3735911157</v>
      </c>
      <c r="R12" s="209">
        <f>+[4]Resultados!AN11</f>
        <v>3908330.2374521154</v>
      </c>
      <c r="S12" s="209">
        <f>+[4]Resultados!AO11</f>
        <v>4243152.3910662588</v>
      </c>
      <c r="T12" s="209">
        <f>+[4]Resultados!AP11</f>
        <v>4579019.4035732737</v>
      </c>
      <c r="U12" s="209">
        <f>+[4]Resultados!AQ11</f>
        <v>4926868.1157672526</v>
      </c>
      <c r="V12" s="209">
        <f>+[4]Resultados!AR11</f>
        <v>5347185.5861634593</v>
      </c>
      <c r="W12" s="209">
        <f>+[4]Resultados!AS11</f>
        <v>5795464.4271302037</v>
      </c>
      <c r="X12" s="209">
        <f>+[4]Resultados!AT11</f>
        <v>6244797.1128073297</v>
      </c>
    </row>
    <row r="13" spans="1:24" x14ac:dyDescent="0.2">
      <c r="B13" s="92">
        <v>20</v>
      </c>
      <c r="C13" s="13" t="s">
        <v>56</v>
      </c>
      <c r="D13" s="209">
        <f>+[4]Resultados!Z12</f>
        <v>7.007167038342569</v>
      </c>
      <c r="E13" s="209">
        <f>+[4]Resultados!AA12</f>
        <v>22.58765661821236</v>
      </c>
      <c r="F13" s="209">
        <f>+[4]Resultados!AB12</f>
        <v>51.248108890532819</v>
      </c>
      <c r="G13" s="209">
        <f>+[4]Resultados!AC12</f>
        <v>90.745176874696668</v>
      </c>
      <c r="H13" s="209">
        <f>+[4]Resultados!AD12</f>
        <v>136.67347582447056</v>
      </c>
      <c r="I13" s="209">
        <f>+[4]Resultados!AE12</f>
        <v>187.3378008729994</v>
      </c>
      <c r="J13" s="209">
        <f>+[4]Resultados!AF12</f>
        <v>242.02985942312333</v>
      </c>
      <c r="K13" s="209">
        <f>+[4]Resultados!AG12</f>
        <v>301.51317076835193</v>
      </c>
      <c r="L13" s="209">
        <f>+[4]Resultados!AH12</f>
        <v>364.35640057380175</v>
      </c>
      <c r="M13" s="209">
        <f>+[4]Resultados!AI12</f>
        <v>432.08636330419188</v>
      </c>
      <c r="N13" s="209">
        <f>+[4]Resultados!AJ12</f>
        <v>501.10890438892142</v>
      </c>
      <c r="O13" s="209">
        <f>+[4]Resultados!AK12</f>
        <v>574.00252043678938</v>
      </c>
      <c r="P13" s="209">
        <f>+[4]Resultados!AL12</f>
        <v>646.85963361605707</v>
      </c>
      <c r="Q13" s="209">
        <f>+[4]Resultados!AM12</f>
        <v>726.0933925614662</v>
      </c>
      <c r="R13" s="209">
        <f>+[4]Resultados!AN12</f>
        <v>806.66582526798436</v>
      </c>
      <c r="S13" s="209">
        <f>+[4]Resultados!AO12</f>
        <v>875.7719581824922</v>
      </c>
      <c r="T13" s="209">
        <f>+[4]Resultados!AP12</f>
        <v>945.09374635382324</v>
      </c>
      <c r="U13" s="209">
        <f>+[4]Resultados!AQ12</f>
        <v>1016.8885158442555</v>
      </c>
      <c r="V13" s="209">
        <f>+[4]Resultados!AR12</f>
        <v>1103.6405860461696</v>
      </c>
      <c r="W13" s="209">
        <f>+[4]Resultados!AS12</f>
        <v>1196.1637862950697</v>
      </c>
      <c r="X13" s="209">
        <f>+[4]Resultados!AT12</f>
        <v>1288.9044964424063</v>
      </c>
    </row>
    <row r="14" spans="1:24" x14ac:dyDescent="0.2">
      <c r="B14" s="92">
        <v>21</v>
      </c>
      <c r="C14" s="13" t="s">
        <v>57</v>
      </c>
      <c r="D14" s="209">
        <f>+[4]Resultados!Z13</f>
        <v>203.74352926884976</v>
      </c>
      <c r="E14" s="209">
        <f>+[4]Resultados!AA13</f>
        <v>656.76882713445764</v>
      </c>
      <c r="F14" s="209">
        <f>+[4]Resultados!AB13</f>
        <v>1490.1129824045456</v>
      </c>
      <c r="G14" s="209">
        <f>+[4]Resultados!AC13</f>
        <v>2638.5474328509686</v>
      </c>
      <c r="H14" s="209">
        <f>+[4]Resultados!AD13</f>
        <v>3973.9792371932726</v>
      </c>
      <c r="I14" s="209">
        <f>+[4]Resultados!AE13</f>
        <v>5447.1178589683132</v>
      </c>
      <c r="J14" s="209">
        <f>+[4]Resultados!AF13</f>
        <v>7037.3686651795133</v>
      </c>
      <c r="K14" s="209">
        <f>+[4]Resultados!AG13</f>
        <v>8766.932084997934</v>
      </c>
      <c r="L14" s="209">
        <f>+[4]Resultados!AH13</f>
        <v>10594.189999809147</v>
      </c>
      <c r="M14" s="209">
        <f>+[4]Resultados!AI13</f>
        <v>12563.536751274831</v>
      </c>
      <c r="N14" s="209">
        <f>+[4]Resultados!AJ13</f>
        <v>14570.467090277187</v>
      </c>
      <c r="O14" s="209">
        <f>+[4]Resultados!AK13</f>
        <v>16689.954539840543</v>
      </c>
      <c r="P14" s="209">
        <f>+[4]Resultados!AL13</f>
        <v>18808.38061563667</v>
      </c>
      <c r="Q14" s="209">
        <f>+[4]Resultados!AM13</f>
        <v>21112.21690160501</v>
      </c>
      <c r="R14" s="209">
        <f>+[4]Resultados!AN13</f>
        <v>23454.977065816234</v>
      </c>
      <c r="S14" s="209">
        <f>+[4]Resultados!AO13</f>
        <v>25464.33795832529</v>
      </c>
      <c r="T14" s="209">
        <f>+[4]Resultados!AP13</f>
        <v>27479.969339733801</v>
      </c>
      <c r="U14" s="209">
        <f>+[4]Resultados!AQ13</f>
        <v>29567.506234313696</v>
      </c>
      <c r="V14" s="209">
        <f>+[4]Resultados!AR13</f>
        <v>32089.948307922037</v>
      </c>
      <c r="W14" s="209">
        <f>+[4]Resultados!AS13</f>
        <v>34780.194345273303</v>
      </c>
      <c r="X14" s="209">
        <f>+[4]Resultados!AT13</f>
        <v>37476.764797914773</v>
      </c>
    </row>
    <row r="15" spans="1:24" x14ac:dyDescent="0.2">
      <c r="B15" s="92">
        <v>22</v>
      </c>
      <c r="C15" s="13" t="s">
        <v>58</v>
      </c>
      <c r="D15" s="209">
        <f>+[4]Resultados!Z14</f>
        <v>2199.1917039719046</v>
      </c>
      <c r="E15" s="209">
        <f>+[4]Resultados!AA14</f>
        <v>7089.1113020603025</v>
      </c>
      <c r="F15" s="209">
        <f>+[4]Resultados!AB14</f>
        <v>16084.162872042365</v>
      </c>
      <c r="G15" s="209">
        <f>+[4]Resultados!AC14</f>
        <v>28480.274419931648</v>
      </c>
      <c r="H15" s="209">
        <f>+[4]Resultados!AD14</f>
        <v>42894.82076586481</v>
      </c>
      <c r="I15" s="209">
        <f>+[4]Resultados!AE14</f>
        <v>58795.763718184593</v>
      </c>
      <c r="J15" s="209">
        <f>+[4]Resultados!AF14</f>
        <v>75960.806420667097</v>
      </c>
      <c r="K15" s="209">
        <f>+[4]Resultados!AG14</f>
        <v>94629.578567726829</v>
      </c>
      <c r="L15" s="209">
        <f>+[4]Resultados!AH14</f>
        <v>114352.8574452966</v>
      </c>
      <c r="M15" s="209">
        <f>+[4]Resultados!AI14</f>
        <v>135609.83210166675</v>
      </c>
      <c r="N15" s="209">
        <f>+[4]Resultados!AJ14</f>
        <v>157272.48105951172</v>
      </c>
      <c r="O15" s="209">
        <f>+[4]Resultados!AK14</f>
        <v>180150.06265672483</v>
      </c>
      <c r="P15" s="209">
        <f>+[4]Resultados!AL14</f>
        <v>203016.1878685889</v>
      </c>
      <c r="Q15" s="209">
        <f>+[4]Resultados!AM14</f>
        <v>227883.61637340006</v>
      </c>
      <c r="R15" s="209">
        <f>+[4]Resultados!AN14</f>
        <v>253171.18617263826</v>
      </c>
      <c r="S15" s="209">
        <f>+[4]Resultados!AO14</f>
        <v>274860.07033474807</v>
      </c>
      <c r="T15" s="209">
        <f>+[4]Resultados!AP14</f>
        <v>296616.63766312576</v>
      </c>
      <c r="U15" s="209">
        <f>+[4]Resultados!AQ14</f>
        <v>319149.34747123683</v>
      </c>
      <c r="V15" s="209">
        <f>+[4]Resultados!AR14</f>
        <v>346376.38973332103</v>
      </c>
      <c r="W15" s="209">
        <f>+[4]Resultados!AS14</f>
        <v>375414.69484277687</v>
      </c>
      <c r="X15" s="209">
        <f>+[4]Resultados!AT14</f>
        <v>404521.26519574045</v>
      </c>
    </row>
    <row r="16" spans="1:24" x14ac:dyDescent="0.2">
      <c r="B16" s="92">
        <v>23</v>
      </c>
      <c r="C16" s="13" t="s">
        <v>59</v>
      </c>
      <c r="D16" s="209">
        <f>+[4]Resultados!Z15</f>
        <v>4029.1032781147678</v>
      </c>
      <c r="E16" s="209">
        <f>+[4]Resultados!AA15</f>
        <v>12987.845277183036</v>
      </c>
      <c r="F16" s="209">
        <f>+[4]Resultados!AB15</f>
        <v>29467.532655946041</v>
      </c>
      <c r="G16" s="209">
        <f>+[4]Resultados!AC15</f>
        <v>52178.246589284478</v>
      </c>
      <c r="H16" s="209">
        <f>+[4]Resultados!AD15</f>
        <v>78586.902019388159</v>
      </c>
      <c r="I16" s="209">
        <f>+[4]Resultados!AE15</f>
        <v>107718.76044655415</v>
      </c>
      <c r="J16" s="209">
        <f>+[4]Resultados!AF15</f>
        <v>139166.55542351987</v>
      </c>
      <c r="K16" s="209">
        <f>+[4]Resultados!AG15</f>
        <v>173369.30860790389</v>
      </c>
      <c r="L16" s="209">
        <f>+[4]Resultados!AH15</f>
        <v>209504.00638675809</v>
      </c>
      <c r="M16" s="209">
        <f>+[4]Resultados!AI15</f>
        <v>248448.56320556541</v>
      </c>
      <c r="N16" s="209">
        <f>+[4]Resultados!AJ15</f>
        <v>288136.34930036863</v>
      </c>
      <c r="O16" s="209">
        <f>+[4]Resultados!AK15</f>
        <v>330049.99368261703</v>
      </c>
      <c r="P16" s="209">
        <f>+[4]Resultados!AL15</f>
        <v>371942.64900798531</v>
      </c>
      <c r="Q16" s="209">
        <f>+[4]Resultados!AM15</f>
        <v>417501.85947884264</v>
      </c>
      <c r="R16" s="209">
        <f>+[4]Resultados!AN15</f>
        <v>463830.80396769854</v>
      </c>
      <c r="S16" s="209">
        <f>+[4]Resultados!AO15</f>
        <v>503566.6551526502</v>
      </c>
      <c r="T16" s="209">
        <f>+[4]Resultados!AP15</f>
        <v>543426.50756341172</v>
      </c>
      <c r="U16" s="209">
        <f>+[4]Resultados!AQ15</f>
        <v>584708.31796161458</v>
      </c>
      <c r="V16" s="209">
        <f>+[4]Resultados!AR15</f>
        <v>634590.53833985876</v>
      </c>
      <c r="W16" s="209">
        <f>+[4]Resultados!AS15</f>
        <v>687791.14386055863</v>
      </c>
      <c r="X16" s="209">
        <f>+[4]Resultados!AT15</f>
        <v>741116.81702129287</v>
      </c>
    </row>
    <row r="17" spans="2:24" x14ac:dyDescent="0.2">
      <c r="B17" s="92">
        <v>26</v>
      </c>
      <c r="C17" s="13" t="s">
        <v>60</v>
      </c>
      <c r="D17" s="209">
        <f>+[4]Resultados!Z16</f>
        <v>236.84607520747318</v>
      </c>
      <c r="E17" s="209">
        <f>+[4]Resultados!AA16</f>
        <v>763.47513751050974</v>
      </c>
      <c r="F17" s="209">
        <f>+[4]Resultados!AB16</f>
        <v>1732.2140868214462</v>
      </c>
      <c r="G17" s="209">
        <f>+[4]Resultados!AC16</f>
        <v>3067.2365692403409</v>
      </c>
      <c r="H17" s="209">
        <f>+[4]Resultados!AD16</f>
        <v>4619.6381728679389</v>
      </c>
      <c r="I17" s="209">
        <f>+[4]Resultados!AE16</f>
        <v>6332.1200468005545</v>
      </c>
      <c r="J17" s="209">
        <f>+[4]Resultados!AF16</f>
        <v>8180.741514182916</v>
      </c>
      <c r="K17" s="209">
        <f>+[4]Resultados!AG16</f>
        <v>10191.30994438748</v>
      </c>
      <c r="L17" s="209">
        <f>+[4]Resultados!AH16</f>
        <v>12315.445454692466</v>
      </c>
      <c r="M17" s="209">
        <f>+[4]Resultados!AI16</f>
        <v>14604.75520838655</v>
      </c>
      <c r="N17" s="209">
        <f>+[4]Resultados!AJ16</f>
        <v>16937.754816831955</v>
      </c>
      <c r="O17" s="209">
        <f>+[4]Resultados!AK16</f>
        <v>19401.598874515737</v>
      </c>
      <c r="P17" s="209">
        <f>+[4]Resultados!AL16</f>
        <v>21864.209115292564</v>
      </c>
      <c r="Q17" s="209">
        <f>+[4]Resultados!AM16</f>
        <v>24542.353467706056</v>
      </c>
      <c r="R17" s="209">
        <f>+[4]Resultados!AN16</f>
        <v>27265.745724810138</v>
      </c>
      <c r="S17" s="209">
        <f>+[4]Resultados!AO16</f>
        <v>29601.570782783736</v>
      </c>
      <c r="T17" s="209">
        <f>+[4]Resultados!AP16</f>
        <v>31944.685106290304</v>
      </c>
      <c r="U17" s="209">
        <f>+[4]Resultados!AQ16</f>
        <v>34371.38754982964</v>
      </c>
      <c r="V17" s="209">
        <f>+[4]Resultados!AR16</f>
        <v>37303.654931357109</v>
      </c>
      <c r="W17" s="209">
        <f>+[4]Resultados!AS16</f>
        <v>40430.989662308595</v>
      </c>
      <c r="X17" s="209">
        <f>+[4]Resultados!AT16</f>
        <v>43565.676346693115</v>
      </c>
    </row>
    <row r="18" spans="2:24" x14ac:dyDescent="0.2">
      <c r="B18" s="92">
        <v>28</v>
      </c>
      <c r="C18" s="13" t="s">
        <v>61</v>
      </c>
      <c r="D18" s="209">
        <f>+[4]Resultados!Z17</f>
        <v>139.88674667213843</v>
      </c>
      <c r="E18" s="209">
        <f>+[4]Resultados!AA17</f>
        <v>450.92599933460451</v>
      </c>
      <c r="F18" s="209">
        <f>+[4]Resultados!AB17</f>
        <v>1023.0855332216859</v>
      </c>
      <c r="G18" s="209">
        <f>+[4]Resultados!AC17</f>
        <v>1811.5805574104959</v>
      </c>
      <c r="H18" s="209">
        <f>+[4]Resultados!AD17</f>
        <v>2728.4646969084652</v>
      </c>
      <c r="I18" s="209">
        <f>+[4]Resultados!AE17</f>
        <v>3739.8959307576888</v>
      </c>
      <c r="J18" s="209">
        <f>+[4]Resultados!AF17</f>
        <v>4831.7343438446114</v>
      </c>
      <c r="K18" s="209">
        <f>+[4]Resultados!AG17</f>
        <v>6019.2223628740703</v>
      </c>
      <c r="L18" s="209">
        <f>+[4]Resultados!AH17</f>
        <v>7273.7857149036072</v>
      </c>
      <c r="M18" s="209">
        <f>+[4]Resultados!AI17</f>
        <v>8625.9047791039811</v>
      </c>
      <c r="N18" s="209">
        <f>+[4]Resultados!AJ17</f>
        <v>10003.828077714348</v>
      </c>
      <c r="O18" s="209">
        <f>+[4]Resultados!AK17</f>
        <v>11459.031121442005</v>
      </c>
      <c r="P18" s="209">
        <f>+[4]Resultados!AL17</f>
        <v>12913.505444489147</v>
      </c>
      <c r="Q18" s="209">
        <f>+[4]Resultados!AM17</f>
        <v>14495.279177700935</v>
      </c>
      <c r="R18" s="209">
        <f>+[4]Resultados!AN17</f>
        <v>16103.777365499323</v>
      </c>
      <c r="S18" s="209">
        <f>+[4]Resultados!AO17</f>
        <v>17483.369439672209</v>
      </c>
      <c r="T18" s="209">
        <f>+[4]Resultados!AP17</f>
        <v>18867.266721943415</v>
      </c>
      <c r="U18" s="209">
        <f>+[4]Resultados!AQ17</f>
        <v>20300.533072971943</v>
      </c>
      <c r="V18" s="209">
        <f>+[4]Resultados!AR17</f>
        <v>22032.397719727836</v>
      </c>
      <c r="W18" s="209">
        <f>+[4]Resultados!AS17</f>
        <v>23879.473635528306</v>
      </c>
      <c r="X18" s="209">
        <f>+[4]Resultados!AT17</f>
        <v>25730.891784344589</v>
      </c>
    </row>
    <row r="19" spans="2:24" x14ac:dyDescent="0.2">
      <c r="B19" s="92">
        <v>29</v>
      </c>
      <c r="C19" s="13" t="s">
        <v>62</v>
      </c>
      <c r="D19" s="209">
        <f>+[4]Resultados!Z18</f>
        <v>121.40879294687601</v>
      </c>
      <c r="E19" s="209">
        <f>+[4]Resultados!AA18</f>
        <v>391.36217397271218</v>
      </c>
      <c r="F19" s="209">
        <f>+[4]Resultados!AB18</f>
        <v>887.94387334619046</v>
      </c>
      <c r="G19" s="209">
        <f>+[4]Resultados!AC18</f>
        <v>1572.2848234988901</v>
      </c>
      <c r="H19" s="209">
        <f>+[4]Resultados!AD18</f>
        <v>2368.0556831178228</v>
      </c>
      <c r="I19" s="209">
        <f>+[4]Resultados!AE18</f>
        <v>3245.8846996022094</v>
      </c>
      <c r="J19" s="209">
        <f>+[4]Resultados!AF18</f>
        <v>4193.4997309003675</v>
      </c>
      <c r="K19" s="209">
        <f>+[4]Resultados!AG18</f>
        <v>5224.129797429453</v>
      </c>
      <c r="L19" s="209">
        <f>+[4]Resultados!AH18</f>
        <v>6312.9750659686042</v>
      </c>
      <c r="M19" s="209">
        <f>+[4]Resultados!AI18</f>
        <v>7486.4896941254619</v>
      </c>
      <c r="N19" s="209">
        <f>+[4]Resultados!AJ18</f>
        <v>8682.4000175655765</v>
      </c>
      <c r="O19" s="209">
        <f>+[4]Resultados!AK18</f>
        <v>9945.3820314777167</v>
      </c>
      <c r="P19" s="209">
        <f>+[4]Resultados!AL18</f>
        <v>11207.73158305642</v>
      </c>
      <c r="Q19" s="209">
        <f>+[4]Resultados!AM18</f>
        <v>12580.565280550414</v>
      </c>
      <c r="R19" s="209">
        <f>+[4]Resultados!AN18</f>
        <v>13976.593339559779</v>
      </c>
      <c r="S19" s="209">
        <f>+[4]Resultados!AO18</f>
        <v>15173.95200626017</v>
      </c>
      <c r="T19" s="209">
        <f>+[4]Resultados!AP18</f>
        <v>16375.047196477164</v>
      </c>
      <c r="U19" s="209">
        <f>+[4]Resultados!AQ18</f>
        <v>17618.990184568731</v>
      </c>
      <c r="V19" s="209">
        <f>+[4]Resultados!AR18</f>
        <v>19122.088950621303</v>
      </c>
      <c r="W19" s="209">
        <f>+[4]Resultados!AS18</f>
        <v>20725.180471108037</v>
      </c>
      <c r="X19" s="209">
        <f>+[4]Resultados!AT18</f>
        <v>22332.040649324583</v>
      </c>
    </row>
    <row r="20" spans="2:24" x14ac:dyDescent="0.2">
      <c r="B20" s="92">
        <v>31</v>
      </c>
      <c r="C20" s="13" t="s">
        <v>63</v>
      </c>
      <c r="D20" s="209">
        <f>+[4]Resultados!Z19</f>
        <v>311.48099454913114</v>
      </c>
      <c r="E20" s="209">
        <f>+[4]Resultados!AA19</f>
        <v>1004.0613716608667</v>
      </c>
      <c r="F20" s="209">
        <f>+[4]Resultados!AB19</f>
        <v>2278.0692737362056</v>
      </c>
      <c r="G20" s="209">
        <f>+[4]Resultados!AC19</f>
        <v>4033.7839513175145</v>
      </c>
      <c r="H20" s="209">
        <f>+[4]Resultados!AD19</f>
        <v>6075.3782442101219</v>
      </c>
      <c r="I20" s="209">
        <f>+[4]Resultados!AE19</f>
        <v>8327.4972914547798</v>
      </c>
      <c r="J20" s="209">
        <f>+[4]Resultados!AF19</f>
        <v>10758.656231710524</v>
      </c>
      <c r="K20" s="209">
        <f>+[4]Resultados!AG19</f>
        <v>13402.794850856375</v>
      </c>
      <c r="L20" s="209">
        <f>+[4]Resultados!AH19</f>
        <v>16196.287800770568</v>
      </c>
      <c r="M20" s="209">
        <f>+[4]Resultados!AI19</f>
        <v>19207.004690577662</v>
      </c>
      <c r="N20" s="209">
        <f>+[4]Resultados!AJ19</f>
        <v>22275.178979236425</v>
      </c>
      <c r="O20" s="209">
        <f>+[4]Resultados!AK19</f>
        <v>25515.429411205987</v>
      </c>
      <c r="P20" s="209">
        <f>+[4]Resultados!AL19</f>
        <v>28754.057225967586</v>
      </c>
      <c r="Q20" s="209">
        <f>+[4]Resultados!AM19</f>
        <v>32276.138247175804</v>
      </c>
      <c r="R20" s="209">
        <f>+[4]Resultados!AN19</f>
        <v>35857.725689767365</v>
      </c>
      <c r="S20" s="209">
        <f>+[4]Resultados!AO19</f>
        <v>38929.615783420224</v>
      </c>
      <c r="T20" s="209">
        <f>+[4]Resultados!AP19</f>
        <v>42011.09213547215</v>
      </c>
      <c r="U20" s="209">
        <f>+[4]Resultados!AQ19</f>
        <v>45202.49689033797</v>
      </c>
      <c r="V20" s="209">
        <f>+[4]Resultados!AR19</f>
        <v>49058.780172558625</v>
      </c>
      <c r="W20" s="209">
        <f>+[4]Resultados!AS19</f>
        <v>53171.600414276836</v>
      </c>
      <c r="X20" s="209">
        <f>+[4]Resultados!AT19</f>
        <v>57294.089356501034</v>
      </c>
    </row>
    <row r="21" spans="2:24" x14ac:dyDescent="0.2">
      <c r="B21" s="92">
        <v>32</v>
      </c>
      <c r="C21" s="13" t="s">
        <v>64</v>
      </c>
      <c r="D21" s="209">
        <f>+[4]Resultados!Z20</f>
        <v>346.98365185885103</v>
      </c>
      <c r="E21" s="209">
        <f>+[4]Resultados!AA20</f>
        <v>1118.5044594248627</v>
      </c>
      <c r="F21" s="209">
        <f>+[4]Resultados!AB20</f>
        <v>2537.7240012110847</v>
      </c>
      <c r="G21" s="209">
        <f>+[4]Resultados!AC20</f>
        <v>4493.5553395923271</v>
      </c>
      <c r="H21" s="209">
        <f>+[4]Resultados!AD20</f>
        <v>6767.8509009875715</v>
      </c>
      <c r="I21" s="209">
        <f>+[4]Resultados!AE20</f>
        <v>9276.6668644301408</v>
      </c>
      <c r="J21" s="209">
        <f>+[4]Resultados!AF20</f>
        <v>11984.929718670423</v>
      </c>
      <c r="K21" s="209">
        <f>+[4]Resultados!AG20</f>
        <v>14930.447712216992</v>
      </c>
      <c r="L21" s="209">
        <f>+[4]Resultados!AH20</f>
        <v>18042.343468830455</v>
      </c>
      <c r="M21" s="209">
        <f>+[4]Resultados!AI20</f>
        <v>21396.222387351783</v>
      </c>
      <c r="N21" s="209">
        <f>+[4]Resultados!AJ20</f>
        <v>24814.107708924184</v>
      </c>
      <c r="O21" s="209">
        <f>+[4]Resultados!AK20</f>
        <v>28423.682442205947</v>
      </c>
      <c r="P21" s="209">
        <f>+[4]Resultados!AL20</f>
        <v>32031.449612091415</v>
      </c>
      <c r="Q21" s="209">
        <f>+[4]Resultados!AM20</f>
        <v>35954.978033626656</v>
      </c>
      <c r="R21" s="209">
        <f>+[4]Resultados!AN20</f>
        <v>39944.79542868508</v>
      </c>
      <c r="S21" s="209">
        <f>+[4]Resultados!AO20</f>
        <v>43366.820083343649</v>
      </c>
      <c r="T21" s="209">
        <f>+[4]Resultados!AP20</f>
        <v>46799.523639781713</v>
      </c>
      <c r="U21" s="209">
        <f>+[4]Resultados!AQ20</f>
        <v>50354.685257285702</v>
      </c>
      <c r="V21" s="209">
        <f>+[4]Resultados!AR20</f>
        <v>54650.50837100092</v>
      </c>
      <c r="W21" s="209">
        <f>+[4]Resultados!AS20</f>
        <v>59232.108570962038</v>
      </c>
      <c r="X21" s="209">
        <f>+[4]Resultados!AT20</f>
        <v>63824.479511575097</v>
      </c>
    </row>
    <row r="22" spans="2:24" x14ac:dyDescent="0.2">
      <c r="B22" s="92">
        <v>33</v>
      </c>
      <c r="C22" s="13" t="s">
        <v>65</v>
      </c>
      <c r="D22" s="209">
        <f>+[4]Resultados!Z21</f>
        <v>1223.3395847928016</v>
      </c>
      <c r="E22" s="209">
        <f>+[4]Resultados!AA21</f>
        <v>3943.4445215255319</v>
      </c>
      <c r="F22" s="209">
        <f>+[4]Resultados!AB21</f>
        <v>8947.1022894852958</v>
      </c>
      <c r="G22" s="209">
        <f>+[4]Resultados!AC21</f>
        <v>15842.660292296792</v>
      </c>
      <c r="H22" s="209">
        <f>+[4]Resultados!AD21</f>
        <v>23861.00862907997</v>
      </c>
      <c r="I22" s="209">
        <f>+[4]Resultados!AE21</f>
        <v>32706.191572418957</v>
      </c>
      <c r="J22" s="209">
        <f>+[4]Resultados!AF21</f>
        <v>42254.552533712369</v>
      </c>
      <c r="K22" s="209">
        <f>+[4]Resultados!AG21</f>
        <v>52639.389801754027</v>
      </c>
      <c r="L22" s="209">
        <f>+[4]Resultados!AH21</f>
        <v>63610.815234680747</v>
      </c>
      <c r="M22" s="209">
        <f>+[4]Resultados!AI21</f>
        <v>75435.386281901825</v>
      </c>
      <c r="N22" s="209">
        <f>+[4]Resultados!AJ21</f>
        <v>87485.620890253558</v>
      </c>
      <c r="O22" s="209">
        <f>+[4]Resultados!AK21</f>
        <v>100211.68343480186</v>
      </c>
      <c r="P22" s="209">
        <f>+[4]Resultados!AL21</f>
        <v>112931.37316079553</v>
      </c>
      <c r="Q22" s="209">
        <f>+[4]Resultados!AM21</f>
        <v>126764.32351569056</v>
      </c>
      <c r="R22" s="209">
        <f>+[4]Resultados!AN21</f>
        <v>140830.98495441268</v>
      </c>
      <c r="S22" s="209">
        <f>+[4]Resultados!AO21</f>
        <v>152895.81336276568</v>
      </c>
      <c r="T22" s="209">
        <f>+[4]Resultados!AP21</f>
        <v>164998.29173877276</v>
      </c>
      <c r="U22" s="209">
        <f>+[4]Resultados!AQ21</f>
        <v>177532.51320347114</v>
      </c>
      <c r="V22" s="209">
        <f>+[4]Resultados!AR21</f>
        <v>192678.04076974816</v>
      </c>
      <c r="W22" s="209">
        <f>+[4]Resultados!AS21</f>
        <v>208831.11557970211</v>
      </c>
      <c r="X22" s="209">
        <f>+[4]Resultados!AT21</f>
        <v>225022.1641481501</v>
      </c>
    </row>
    <row r="23" spans="2:24" x14ac:dyDescent="0.2">
      <c r="B23" s="92">
        <v>34</v>
      </c>
      <c r="C23" s="13" t="s">
        <v>66</v>
      </c>
      <c r="D23" s="209">
        <f>+[4]Resultados!Z22</f>
        <v>131.49468161912208</v>
      </c>
      <c r="E23" s="209">
        <f>+[4]Resultados!AA22</f>
        <v>423.87411335871798</v>
      </c>
      <c r="F23" s="209">
        <f>+[4]Resultados!AB22</f>
        <v>961.70873696435774</v>
      </c>
      <c r="G23" s="209">
        <f>+[4]Resultados!AC22</f>
        <v>1702.9004840780269</v>
      </c>
      <c r="H23" s="209">
        <f>+[4]Resultados!AD22</f>
        <v>2564.7790456510188</v>
      </c>
      <c r="I23" s="209">
        <f>+[4]Resultados!AE22</f>
        <v>3515.532646250188</v>
      </c>
      <c r="J23" s="209">
        <f>+[4]Resultados!AF22</f>
        <v>4541.8696504618083</v>
      </c>
      <c r="K23" s="209">
        <f>+[4]Resultados!AG22</f>
        <v>5658.1180635782821</v>
      </c>
      <c r="L23" s="209">
        <f>+[4]Resultados!AH22</f>
        <v>6837.417836220714</v>
      </c>
      <c r="M23" s="209">
        <f>+[4]Resultados!AI22</f>
        <v>8108.4207731528786</v>
      </c>
      <c r="N23" s="209">
        <f>+[4]Resultados!AJ22</f>
        <v>9403.679900674133</v>
      </c>
      <c r="O23" s="209">
        <f>+[4]Resultados!AK22</f>
        <v>10771.582618253437</v>
      </c>
      <c r="P23" s="209">
        <f>+[4]Resultados!AL22</f>
        <v>12138.800332455699</v>
      </c>
      <c r="Q23" s="209">
        <f>+[4]Resultados!AM22</f>
        <v>13625.680529402909</v>
      </c>
      <c r="R23" s="209">
        <f>+[4]Resultados!AN22</f>
        <v>15137.681931402854</v>
      </c>
      <c r="S23" s="209">
        <f>+[4]Resultados!AO22</f>
        <v>16434.509721549461</v>
      </c>
      <c r="T23" s="209">
        <f>+[4]Resultados!AP22</f>
        <v>17735.384442385792</v>
      </c>
      <c r="U23" s="209">
        <f>+[4]Resultados!AQ22</f>
        <v>19082.666490095569</v>
      </c>
      <c r="V23" s="209">
        <f>+[4]Resultados!AR22</f>
        <v>20710.633368661463</v>
      </c>
      <c r="W23" s="209">
        <f>+[4]Resultados!AS22</f>
        <v>22446.899778829582</v>
      </c>
      <c r="X23" s="209">
        <f>+[4]Resultados!AT22</f>
        <v>24187.247923411538</v>
      </c>
    </row>
    <row r="24" spans="2:24" x14ac:dyDescent="0.2">
      <c r="B24" s="92">
        <v>35</v>
      </c>
      <c r="C24" s="3" t="s">
        <v>67</v>
      </c>
      <c r="D24" s="209">
        <f>+[4]Resultados!Z23</f>
        <v>142.18365963017112</v>
      </c>
      <c r="E24" s="209">
        <f>+[4]Resultados!AA23</f>
        <v>458.33011584760794</v>
      </c>
      <c r="F24" s="209">
        <f>+[4]Resultados!AB23</f>
        <v>1039.884397119353</v>
      </c>
      <c r="G24" s="209">
        <f>+[4]Resultados!AC23</f>
        <v>1841.3263550348327</v>
      </c>
      <c r="H24" s="209">
        <f>+[4]Resultados!AD23</f>
        <v>2773.2655523644316</v>
      </c>
      <c r="I24" s="209">
        <f>+[4]Resultados!AE23</f>
        <v>3801.3042888002456</v>
      </c>
      <c r="J24" s="209">
        <f>+[4]Resultados!AF23</f>
        <v>4911.0704745944367</v>
      </c>
      <c r="K24" s="209">
        <f>+[4]Resultados!AG23</f>
        <v>6118.0568141103249</v>
      </c>
      <c r="L24" s="209">
        <f>+[4]Resultados!AH23</f>
        <v>7393.2198504452199</v>
      </c>
      <c r="M24" s="209">
        <f>+[4]Resultados!AI23</f>
        <v>8767.5404446207231</v>
      </c>
      <c r="N24" s="209">
        <f>+[4]Resultados!AJ23</f>
        <v>10168.088973676768</v>
      </c>
      <c r="O24" s="209">
        <f>+[4]Resultados!AK23</f>
        <v>11647.186166115602</v>
      </c>
      <c r="P24" s="209">
        <f>+[4]Resultados!AL23</f>
        <v>13125.542672423198</v>
      </c>
      <c r="Q24" s="209">
        <f>+[4]Resultados!AM23</f>
        <v>14733.288820255544</v>
      </c>
      <c r="R24" s="209">
        <f>+[4]Resultados!AN23</f>
        <v>16368.19823297995</v>
      </c>
      <c r="S24" s="209">
        <f>+[4]Resultados!AO23</f>
        <v>17770.442938566117</v>
      </c>
      <c r="T24" s="209">
        <f>+[4]Resultados!AP23</f>
        <v>19177.063542923614</v>
      </c>
      <c r="U24" s="209">
        <f>+[4]Resultados!AQ23</f>
        <v>20633.863846469507</v>
      </c>
      <c r="V24" s="209">
        <f>+[4]Resultados!AR23</f>
        <v>22394.165371223677</v>
      </c>
      <c r="W24" s="209">
        <f>+[4]Resultados!AS23</f>
        <v>24271.569911475006</v>
      </c>
      <c r="X24" s="209">
        <f>+[4]Resultados!AT23</f>
        <v>26153.387983357057</v>
      </c>
    </row>
    <row r="25" spans="2:24" x14ac:dyDescent="0.2">
      <c r="B25" s="92">
        <v>36</v>
      </c>
      <c r="C25" s="13" t="s">
        <v>68</v>
      </c>
      <c r="D25" s="209">
        <f>+[4]Resultados!Z24</f>
        <v>153.2211901698127</v>
      </c>
      <c r="E25" s="209">
        <f>+[4]Resultados!AA24</f>
        <v>493.90968008209006</v>
      </c>
      <c r="F25" s="209">
        <f>+[4]Resultados!AB24</f>
        <v>1120.6092555226041</v>
      </c>
      <c r="G25" s="209">
        <f>+[4]Resultados!AC24</f>
        <v>1984.2660988141606</v>
      </c>
      <c r="H25" s="209">
        <f>+[4]Resultados!AD24</f>
        <v>2988.5505106245923</v>
      </c>
      <c r="I25" s="209">
        <f>+[4]Resultados!AE24</f>
        <v>4096.394542400667</v>
      </c>
      <c r="J25" s="209">
        <f>+[4]Resultados!AF24</f>
        <v>5292.3104179652955</v>
      </c>
      <c r="K25" s="209">
        <f>+[4]Resultados!AG24</f>
        <v>6592.9935199501533</v>
      </c>
      <c r="L25" s="209">
        <f>+[4]Resultados!AH24</f>
        <v>7967.1457860824621</v>
      </c>
      <c r="M25" s="209">
        <f>+[4]Resultados!AI24</f>
        <v>9448.1530808881653</v>
      </c>
      <c r="N25" s="209">
        <f>+[4]Resultados!AJ24</f>
        <v>10957.424350672049</v>
      </c>
      <c r="O25" s="209">
        <f>+[4]Resultados!AK24</f>
        <v>12551.341913293403</v>
      </c>
      <c r="P25" s="209">
        <f>+[4]Resultados!AL24</f>
        <v>14144.461291293081</v>
      </c>
      <c r="Q25" s="209">
        <f>+[4]Resultados!AM24</f>
        <v>15877.014658554497</v>
      </c>
      <c r="R25" s="209">
        <f>+[4]Resultados!AN24</f>
        <v>17638.839939244528</v>
      </c>
      <c r="S25" s="209">
        <f>+[4]Resultados!AO24</f>
        <v>19149.939057512263</v>
      </c>
      <c r="T25" s="209">
        <f>+[4]Resultados!AP24</f>
        <v>20665.753769819068</v>
      </c>
      <c r="U25" s="209">
        <f>+[4]Resultados!AQ24</f>
        <v>22235.643565380928</v>
      </c>
      <c r="V25" s="209">
        <f>+[4]Resultados!AR24</f>
        <v>24132.594982879375</v>
      </c>
      <c r="W25" s="209">
        <f>+[4]Resultados!AS24</f>
        <v>26155.739968989146</v>
      </c>
      <c r="X25" s="209">
        <f>+[4]Resultados!AT24</f>
        <v>28183.641103386773</v>
      </c>
    </row>
    <row r="26" spans="2:24" x14ac:dyDescent="0.2">
      <c r="B26" s="92">
        <v>39</v>
      </c>
      <c r="C26" s="13" t="s">
        <v>69</v>
      </c>
      <c r="D26" s="209">
        <f>+[4]Resultados!Z25</f>
        <v>501.67804835859033</v>
      </c>
      <c r="E26" s="209">
        <f>+[4]Resultados!AA25</f>
        <v>1617.1630313952257</v>
      </c>
      <c r="F26" s="209">
        <f>+[4]Resultados!AB25</f>
        <v>3669.1078019958718</v>
      </c>
      <c r="G26" s="209">
        <f>+[4]Resultados!AC25</f>
        <v>6496.899957335836</v>
      </c>
      <c r="H26" s="209">
        <f>+[4]Resultados!AD25</f>
        <v>9785.1360241333059</v>
      </c>
      <c r="I26" s="209">
        <f>+[4]Resultados!AE25</f>
        <v>13412.447828271948</v>
      </c>
      <c r="J26" s="209">
        <f>+[4]Resultados!AF25</f>
        <v>17328.125168915143</v>
      </c>
      <c r="K26" s="209">
        <f>+[4]Resultados!AG25</f>
        <v>21586.832201627643</v>
      </c>
      <c r="L26" s="209">
        <f>+[4]Resultados!AH25</f>
        <v>26086.092560177007</v>
      </c>
      <c r="M26" s="209">
        <f>+[4]Resultados!AI25</f>
        <v>30935.218509659047</v>
      </c>
      <c r="N26" s="209">
        <f>+[4]Resultados!AJ25</f>
        <v>35876.886592446506</v>
      </c>
      <c r="O26" s="209">
        <f>+[4]Resultados!AK25</f>
        <v>41095.704245371271</v>
      </c>
      <c r="P26" s="209">
        <f>+[4]Resultados!AL25</f>
        <v>46311.908475813238</v>
      </c>
      <c r="Q26" s="209">
        <f>+[4]Resultados!AM25</f>
        <v>51984.648590946839</v>
      </c>
      <c r="R26" s="209">
        <f>+[4]Resultados!AN25</f>
        <v>57753.231039535203</v>
      </c>
      <c r="S26" s="209">
        <f>+[4]Resultados!AO25</f>
        <v>62700.883878471963</v>
      </c>
      <c r="T26" s="209">
        <f>+[4]Resultados!AP25</f>
        <v>67663.976553189597</v>
      </c>
      <c r="U26" s="209">
        <f>+[4]Resultados!AQ25</f>
        <v>72804.122298713963</v>
      </c>
      <c r="V26" s="209">
        <f>+[4]Resultados!AR25</f>
        <v>79015.135826979691</v>
      </c>
      <c r="W26" s="209">
        <f>+[4]Resultados!AS25</f>
        <v>85639.333348570173</v>
      </c>
      <c r="X26" s="209">
        <f>+[4]Resultados!AT25</f>
        <v>92279.103488987792</v>
      </c>
    </row>
    <row r="27" spans="2:24" x14ac:dyDescent="0.2">
      <c r="B27" s="92">
        <v>40</v>
      </c>
      <c r="C27" s="13" t="s">
        <v>70</v>
      </c>
      <c r="D27" s="209">
        <f>+[4]Resultados!Z26</f>
        <v>412.03632984290181</v>
      </c>
      <c r="E27" s="209">
        <f>+[4]Resultados!AA26</f>
        <v>1328.2022651655464</v>
      </c>
      <c r="F27" s="209">
        <f>+[4]Resultados!AB26</f>
        <v>3013.4978348738196</v>
      </c>
      <c r="G27" s="209">
        <f>+[4]Resultados!AC26</f>
        <v>5336.0094637103221</v>
      </c>
      <c r="H27" s="209">
        <f>+[4]Resultados!AD26</f>
        <v>8036.6911559892924</v>
      </c>
      <c r="I27" s="209">
        <f>+[4]Resultados!AE26</f>
        <v>11015.861258933121</v>
      </c>
      <c r="J27" s="209">
        <f>+[4]Resultados!AF26</f>
        <v>14231.870660911991</v>
      </c>
      <c r="K27" s="209">
        <f>+[4]Resultados!AG26</f>
        <v>17729.615920797776</v>
      </c>
      <c r="L27" s="209">
        <f>+[4]Resultados!AH26</f>
        <v>21424.931534486408</v>
      </c>
      <c r="M27" s="209">
        <f>+[4]Resultados!AI26</f>
        <v>25407.597440853537</v>
      </c>
      <c r="N27" s="209">
        <f>+[4]Resultados!AJ26</f>
        <v>29466.269704460636</v>
      </c>
      <c r="O27" s="209">
        <f>+[4]Resultados!AK26</f>
        <v>33752.569411745098</v>
      </c>
      <c r="P27" s="209">
        <f>+[4]Resultados!AL26</f>
        <v>38036.722672694785</v>
      </c>
      <c r="Q27" s="209">
        <f>+[4]Resultados!AM26</f>
        <v>42695.836271226275</v>
      </c>
      <c r="R27" s="209">
        <f>+[4]Resultados!AN26</f>
        <v>47433.66673498536</v>
      </c>
      <c r="S27" s="209">
        <f>+[4]Resultados!AO26</f>
        <v>51497.254376027908</v>
      </c>
      <c r="T27" s="209">
        <f>+[4]Resultados!AP26</f>
        <v>55573.523004985611</v>
      </c>
      <c r="U27" s="209">
        <f>+[4]Resultados!AQ26</f>
        <v>59795.208196859116</v>
      </c>
      <c r="V27" s="209">
        <f>+[4]Resultados!AR26</f>
        <v>64896.414492738309</v>
      </c>
      <c r="W27" s="209">
        <f>+[4]Resultados!AS26</f>
        <v>70336.97551365754</v>
      </c>
      <c r="X27" s="209">
        <f>+[4]Resultados!AT26</f>
        <v>75790.326579364628</v>
      </c>
    </row>
    <row r="28" spans="2:24" x14ac:dyDescent="0.2">
      <c r="B28" s="92">
        <v>45</v>
      </c>
      <c r="C28" s="13" t="s">
        <v>71</v>
      </c>
      <c r="D28" s="209">
        <f>+[4]Resultados!Z27</f>
        <v>1.3619072357396228E-2</v>
      </c>
      <c r="E28" s="209">
        <f>+[4]Resultados!AA27</f>
        <v>4.3901184056862039E-2</v>
      </c>
      <c r="F28" s="209">
        <f>+[4]Resultados!AB27</f>
        <v>9.9605403915842189E-2</v>
      </c>
      <c r="G28" s="209">
        <f>+[4]Resultados!AC27</f>
        <v>0.17637158115093776</v>
      </c>
      <c r="H28" s="209">
        <f>+[4]Resultados!AD27</f>
        <v>0.26563744611839363</v>
      </c>
      <c r="I28" s="209">
        <f>+[4]Resultados!AE27</f>
        <v>0.36410821254924008</v>
      </c>
      <c r="J28" s="209">
        <f>+[4]Resultados!AF27</f>
        <v>0.4704072487636346</v>
      </c>
      <c r="K28" s="209">
        <f>+[4]Resultados!AG27</f>
        <v>0.58601852459527437</v>
      </c>
      <c r="L28" s="209">
        <f>+[4]Resultados!AH27</f>
        <v>0.7081601103759011</v>
      </c>
      <c r="M28" s="209">
        <f>+[4]Resultados!AI27</f>
        <v>0.8397995101706458</v>
      </c>
      <c r="N28" s="209">
        <f>+[4]Resultados!AJ27</f>
        <v>0.97395115464844495</v>
      </c>
      <c r="O28" s="209">
        <f>+[4]Resultados!AK27</f>
        <v>1.1156265886599324</v>
      </c>
      <c r="P28" s="209">
        <f>+[4]Resultados!AL27</f>
        <v>1.2572310759955381</v>
      </c>
      <c r="Q28" s="209">
        <f>+[4]Resultados!AM27</f>
        <v>1.4112291597177231</v>
      </c>
      <c r="R28" s="209">
        <f>+[4]Resultados!AN27</f>
        <v>1.5678290787773184</v>
      </c>
      <c r="S28" s="209">
        <f>+[4]Resultados!AO27</f>
        <v>1.7021431916495502</v>
      </c>
      <c r="T28" s="209">
        <f>+[4]Resultados!AP27</f>
        <v>1.8368764503093524</v>
      </c>
      <c r="U28" s="209">
        <f>+[4]Resultados!AQ27</f>
        <v>1.9764161751685532</v>
      </c>
      <c r="V28" s="209">
        <f>+[4]Resultados!AR27</f>
        <v>2.145026786956286</v>
      </c>
      <c r="W28" s="209">
        <f>+[4]Resultados!AS27</f>
        <v>2.3248541197474974</v>
      </c>
      <c r="X28" s="209">
        <f>+[4]Resultados!AT27</f>
        <v>2.5051042029925004</v>
      </c>
    </row>
    <row r="29" spans="2:24" ht="13.5" thickBot="1" x14ac:dyDescent="0.25">
      <c r="B29" s="92">
        <v>46</v>
      </c>
      <c r="C29" s="21" t="s">
        <v>72</v>
      </c>
      <c r="D29" s="209">
        <f>+[4]Resultados!Z28</f>
        <v>0.42544143558666608</v>
      </c>
      <c r="E29" s="209">
        <f>+[4]Resultados!AA28</f>
        <v>1.3714137262045276</v>
      </c>
      <c r="F29" s="209">
        <f>+[4]Resultados!AB28</f>
        <v>3.111538357539601</v>
      </c>
      <c r="G29" s="209">
        <f>+[4]Resultados!AC28</f>
        <v>5.5096101050373525</v>
      </c>
      <c r="H29" s="209">
        <f>+[4]Resultados!AD28</f>
        <v>8.2981552235317988</v>
      </c>
      <c r="I29" s="209">
        <f>+[4]Resultados!AE28</f>
        <v>11.374249037726647</v>
      </c>
      <c r="J29" s="209">
        <f>+[4]Resultados!AF28</f>
        <v>14.694887432306498</v>
      </c>
      <c r="K29" s="209">
        <f>+[4]Resultados!AG28</f>
        <v>18.306427621613668</v>
      </c>
      <c r="L29" s="209">
        <f>+[4]Resultados!AH28</f>
        <v>22.121965878235176</v>
      </c>
      <c r="M29" s="209">
        <f>+[4]Resultados!AI28</f>
        <v>26.234203023228993</v>
      </c>
      <c r="N29" s="209">
        <f>+[4]Resultados!AJ28</f>
        <v>30.424919300755143</v>
      </c>
      <c r="O29" s="209">
        <f>+[4]Resultados!AK28</f>
        <v>34.85066860668914</v>
      </c>
      <c r="P29" s="209">
        <f>+[4]Resultados!AL28</f>
        <v>39.274201634241962</v>
      </c>
      <c r="Q29" s="209">
        <f>+[4]Resultados!AM28</f>
        <v>44.084893882365684</v>
      </c>
      <c r="R29" s="209">
        <f>+[4]Resultados!AN28</f>
        <v>48.97686395412228</v>
      </c>
      <c r="S29" s="209">
        <f>+[4]Resultados!AO28</f>
        <v>53.172655524968789</v>
      </c>
      <c r="T29" s="209">
        <f>+[4]Resultados!AP28</f>
        <v>57.381540644399564</v>
      </c>
      <c r="U29" s="209">
        <f>+[4]Resultados!AQ28</f>
        <v>61.740573279484011</v>
      </c>
      <c r="V29" s="209">
        <f>+[4]Resultados!AR28</f>
        <v>67.007741178416723</v>
      </c>
      <c r="W29" s="209">
        <f>+[4]Resultados!AS28</f>
        <v>72.625304299657159</v>
      </c>
      <c r="X29" s="209">
        <f>+[4]Resultados!AT28</f>
        <v>78.256073574388537</v>
      </c>
    </row>
    <row r="30" spans="2:24" ht="13.5" thickBot="1" x14ac:dyDescent="0.25">
      <c r="B30" s="22"/>
      <c r="C30" s="23" t="s">
        <v>149</v>
      </c>
      <c r="D30" s="24">
        <f t="shared" ref="D30:X30" si="20">+SUM(D6:D29)</f>
        <v>73096.830534795823</v>
      </c>
      <c r="E30" s="24">
        <f t="shared" si="20"/>
        <v>235628.19310072644</v>
      </c>
      <c r="F30" s="24">
        <f t="shared" si="20"/>
        <v>534606.1126132526</v>
      </c>
      <c r="G30" s="24">
        <f t="shared" si="20"/>
        <v>946628.61318470084</v>
      </c>
      <c r="H30" s="24">
        <f t="shared" si="20"/>
        <v>1425739.9383054948</v>
      </c>
      <c r="I30" s="24">
        <f t="shared" si="20"/>
        <v>1954256.1791725177</v>
      </c>
      <c r="J30" s="24">
        <f t="shared" si="20"/>
        <v>2524788.6231062594</v>
      </c>
      <c r="K30" s="24">
        <f t="shared" si="20"/>
        <v>3145302.0924239731</v>
      </c>
      <c r="L30" s="24">
        <f t="shared" si="20"/>
        <v>3800865.3028073139</v>
      </c>
      <c r="M30" s="24">
        <f t="shared" si="20"/>
        <v>4507405.5609088819</v>
      </c>
      <c r="N30" s="24">
        <f t="shared" si="20"/>
        <v>5227429.6392766293</v>
      </c>
      <c r="O30" s="24">
        <f t="shared" si="20"/>
        <v>5987835.702121078</v>
      </c>
      <c r="P30" s="24">
        <f t="shared" si="20"/>
        <v>6747860.9771256624</v>
      </c>
      <c r="Q30" s="24">
        <f t="shared" si="20"/>
        <v>7574405.6589600714</v>
      </c>
      <c r="R30" s="24">
        <f t="shared" si="20"/>
        <v>8414915.0156083871</v>
      </c>
      <c r="S30" s="24">
        <f t="shared" si="20"/>
        <v>9135811.1008488107</v>
      </c>
      <c r="T30" s="24">
        <f t="shared" si="20"/>
        <v>9858956.8421450481</v>
      </c>
      <c r="U30" s="24">
        <f t="shared" si="20"/>
        <v>10607900.041302487</v>
      </c>
      <c r="V30" s="24">
        <f t="shared" si="20"/>
        <v>11512873.668931594</v>
      </c>
      <c r="W30" s="24">
        <f t="shared" si="20"/>
        <v>12478050.130706161</v>
      </c>
      <c r="X30" s="196">
        <f t="shared" si="20"/>
        <v>13445495.595645437</v>
      </c>
    </row>
  </sheetData>
  <hyperlinks>
    <hyperlink ref="A1" location="Indice!A1" display="Índice" xr:uid="{00000000-0004-0000-0E00-000000000000}"/>
  </hyperlinks>
  <pageMargins left="0.7" right="0.7" top="0.75" bottom="0.75" header="0.3" footer="0.3"/>
  <pageSetup orientation="portrait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AO62"/>
  <sheetViews>
    <sheetView showGridLines="0" topLeftCell="S1" zoomScale="85" zoomScaleNormal="85" workbookViewId="0">
      <selection activeCell="AB17" sqref="AB17"/>
    </sheetView>
  </sheetViews>
  <sheetFormatPr baseColWidth="10" defaultColWidth="11.42578125" defaultRowHeight="12.75" x14ac:dyDescent="0.2"/>
  <cols>
    <col min="1" max="2" width="11.42578125" style="10"/>
    <col min="3" max="3" width="19.85546875" style="10" customWidth="1"/>
    <col min="4" max="13" width="11.42578125" style="10"/>
    <col min="14" max="15" width="14.140625" style="10" bestFit="1" customWidth="1"/>
    <col min="16" max="35" width="14.28515625" style="10" bestFit="1" customWidth="1"/>
    <col min="36" max="36" width="14.140625" style="10" bestFit="1" customWidth="1"/>
    <col min="37" max="16384" width="11.42578125" style="10"/>
  </cols>
  <sheetData>
    <row r="1" spans="1:41" ht="15.75" thickBot="1" x14ac:dyDescent="0.3">
      <c r="A1" s="67" t="s">
        <v>34</v>
      </c>
    </row>
    <row r="3" spans="1:41" x14ac:dyDescent="0.2">
      <c r="B3" s="12" t="s">
        <v>151</v>
      </c>
      <c r="U3" s="313"/>
    </row>
    <row r="4" spans="1:41" ht="13.5" thickBot="1" x14ac:dyDescent="0.25"/>
    <row r="5" spans="1:41" ht="13.5" thickBot="1" x14ac:dyDescent="0.25">
      <c r="C5" s="62" t="s">
        <v>38</v>
      </c>
      <c r="D5" s="36">
        <v>2007</v>
      </c>
      <c r="E5" s="36">
        <f t="shared" ref="E5" si="0">+D5+1</f>
        <v>2008</v>
      </c>
      <c r="F5" s="36">
        <f t="shared" ref="F5" si="1">+E5+1</f>
        <v>2009</v>
      </c>
      <c r="G5" s="36">
        <f t="shared" ref="G5" si="2">+F5+1</f>
        <v>2010</v>
      </c>
      <c r="H5" s="36">
        <f t="shared" ref="H5" si="3">+G5+1</f>
        <v>2011</v>
      </c>
      <c r="I5" s="36">
        <f t="shared" ref="I5" si="4">+H5+1</f>
        <v>2012</v>
      </c>
      <c r="J5" s="36">
        <f t="shared" ref="J5" si="5">+I5+1</f>
        <v>2013</v>
      </c>
      <c r="K5" s="36">
        <f t="shared" ref="K5" si="6">+J5+1</f>
        <v>2014</v>
      </c>
      <c r="L5" s="36">
        <f t="shared" ref="L5" si="7">+K5+1</f>
        <v>2015</v>
      </c>
      <c r="M5" s="36">
        <f t="shared" ref="M5" si="8">+L5+1</f>
        <v>2016</v>
      </c>
      <c r="N5" s="36">
        <f t="shared" ref="N5" si="9">+M5+1</f>
        <v>2017</v>
      </c>
      <c r="O5" s="36">
        <f t="shared" ref="O5" si="10">+N5+1</f>
        <v>2018</v>
      </c>
      <c r="P5" s="36">
        <f t="shared" ref="P5" si="11">+O5+1</f>
        <v>2019</v>
      </c>
      <c r="Q5" s="36">
        <v>2020</v>
      </c>
      <c r="R5" s="36">
        <f>+Q5+1</f>
        <v>2021</v>
      </c>
      <c r="S5" s="36">
        <f t="shared" ref="S5" si="12">+R5+1</f>
        <v>2022</v>
      </c>
      <c r="T5" s="36">
        <f t="shared" ref="T5" si="13">+S5+1</f>
        <v>2023</v>
      </c>
      <c r="U5" s="36">
        <f t="shared" ref="U5" si="14">+T5+1</f>
        <v>2024</v>
      </c>
      <c r="V5" s="36">
        <f t="shared" ref="V5" si="15">+U5+1</f>
        <v>2025</v>
      </c>
      <c r="W5" s="36">
        <f t="shared" ref="W5" si="16">+V5+1</f>
        <v>2026</v>
      </c>
      <c r="X5" s="36">
        <f t="shared" ref="X5" si="17">+W5+1</f>
        <v>2027</v>
      </c>
      <c r="Y5" s="36">
        <f t="shared" ref="Y5" si="18">+X5+1</f>
        <v>2028</v>
      </c>
      <c r="Z5" s="36">
        <f t="shared" ref="Z5" si="19">+Y5+1</f>
        <v>2029</v>
      </c>
      <c r="AA5" s="36">
        <f t="shared" ref="AA5" si="20">+Z5+1</f>
        <v>2030</v>
      </c>
      <c r="AB5" s="36">
        <f t="shared" ref="AB5" si="21">+AA5+1</f>
        <v>2031</v>
      </c>
      <c r="AC5" s="36">
        <f t="shared" ref="AC5" si="22">+AB5+1</f>
        <v>2032</v>
      </c>
      <c r="AD5" s="36">
        <f t="shared" ref="AD5" si="23">+AC5+1</f>
        <v>2033</v>
      </c>
      <c r="AE5" s="36">
        <f t="shared" ref="AE5" si="24">+AD5+1</f>
        <v>2034</v>
      </c>
      <c r="AF5" s="36">
        <f t="shared" ref="AF5" si="25">+AE5+1</f>
        <v>2035</v>
      </c>
      <c r="AG5" s="36">
        <f t="shared" ref="AG5" si="26">+AF5+1</f>
        <v>2036</v>
      </c>
      <c r="AH5" s="36">
        <f t="shared" ref="AH5" si="27">+AG5+1</f>
        <v>2037</v>
      </c>
      <c r="AI5" s="36">
        <f t="shared" ref="AI5" si="28">+AH5+1</f>
        <v>2038</v>
      </c>
      <c r="AJ5" s="36">
        <f t="shared" ref="AJ5" si="29">+AI5+1</f>
        <v>2039</v>
      </c>
      <c r="AK5" s="36">
        <f t="shared" ref="AK5" si="30">+AJ5+1</f>
        <v>2040</v>
      </c>
      <c r="AL5" s="36">
        <f t="shared" ref="AL5" si="31">+AK5+1</f>
        <v>2041</v>
      </c>
      <c r="AM5" s="36">
        <f t="shared" ref="AM5" si="32">+AL5+1</f>
        <v>2042</v>
      </c>
      <c r="AN5" s="36">
        <v>2043</v>
      </c>
      <c r="AO5" s="119">
        <v>2044</v>
      </c>
    </row>
    <row r="6" spans="1:41" x14ac:dyDescent="0.2">
      <c r="C6" s="199" t="s">
        <v>46</v>
      </c>
      <c r="D6" s="137">
        <f>+VLOOKUP($C6,'1.1 Demanda Histórica'!$C$5:$N$38,MATCH(D$5,'1.1 Demanda Histórica'!$C$5:$N$5,0),0)</f>
        <v>1879304.7755511585</v>
      </c>
      <c r="E6" s="137">
        <f>+VLOOKUP($C6,'1.1 Demanda Histórica'!$C$5:$N$38,MATCH(E$5,'1.1 Demanda Histórica'!$C$5:$N$5,0),0)</f>
        <v>1861209.3472289841</v>
      </c>
      <c r="F6" s="138">
        <f>+VLOOKUP($C6,'1.1 Demanda Histórica'!$C$5:$N$38,MATCH(F$5,'1.1 Demanda Histórica'!$C$5:$N$5,0),0)</f>
        <v>1951745.8692820349</v>
      </c>
      <c r="G6" s="137">
        <f>+VLOOKUP($C6,'1.1 Demanda Histórica'!$C$5:$N$38,MATCH(G$5,'1.1 Demanda Histórica'!$C$5:$N$5,0),0)</f>
        <v>2043682.7221758729</v>
      </c>
      <c r="H6" s="137">
        <f>+VLOOKUP($C6,'1.1 Demanda Histórica'!$C$5:$N$38,MATCH(H$5,'1.1 Demanda Histórica'!$C$5:$N$5,0),0)</f>
        <v>2160386.9520878685</v>
      </c>
      <c r="I6" s="137">
        <f>+VLOOKUP($C6,'1.1 Demanda Histórica'!$C$5:$N$38,MATCH(I$5,'1.1 Demanda Histórica'!$C$5:$N$5,0),0)</f>
        <v>2287519.5968512688</v>
      </c>
      <c r="J6" s="137">
        <f>+VLOOKUP($C6,'1.1 Demanda Histórica'!$C$5:$N$38,MATCH(J$5,'1.1 Demanda Histórica'!$C$5:$N$5,0),0)</f>
        <v>2418313</v>
      </c>
      <c r="K6" s="137">
        <f>+VLOOKUP($C6,'1.1 Demanda Histórica'!$C$5:$N$38,MATCH(K$5,'1.1 Demanda Histórica'!$C$5:$N$5,0),0)</f>
        <v>2525762</v>
      </c>
      <c r="L6" s="137">
        <f>+VLOOKUP($C6,'1.1 Demanda Histórica'!$C$5:$N$38,MATCH(L$5,'1.1 Demanda Histórica'!$C$5:$N$5,0),0)</f>
        <v>2572861</v>
      </c>
      <c r="M6" s="137">
        <f>+VLOOKUP($C6,'1.1 Demanda Histórica'!$C$5:$N$38,MATCH(M$5,'1.1 Demanda Histórica'!$C$5:$N$5,0),0)</f>
        <v>2598865</v>
      </c>
      <c r="N6" s="137">
        <f>+VLOOKUP($C6,'1.1 Demanda Histórica'!$C$5:$O$38,MATCH(N$5,'1.1 Demanda Histórica'!$C$5:$O$5,0),0)</f>
        <v>2479410.13</v>
      </c>
      <c r="O6" s="137">
        <f>+VLOOKUP($C6,'1.1 Demanda Histórica'!$C$5:$P$38,MATCH(O$5,'1.1 Demanda Histórica'!$C$5:$P$5,0),0)</f>
        <v>2372513.9935601754</v>
      </c>
      <c r="P6" s="137">
        <f>+VLOOKUP($C6,'1.1 Demanda Histórica'!$C$5:$Q$38,MATCH(P$5,'1.1 Demanda Histórica'!$C$5:$Q$5,0),0)</f>
        <v>2305178.1828611214</v>
      </c>
      <c r="Q6" s="137">
        <f>+VLOOKUP($C6,'1.1 Demanda Histórica'!$C$5:$R$38,MATCH(Q$5,'1.1 Demanda Histórica'!$C$5:$R$5,0),0)</f>
        <v>2263329.2414471931</v>
      </c>
      <c r="R6" s="137">
        <f>+VLOOKUP($C6,'1.1 Demanda Histórica'!$C$5:$S$38,MATCH(R$5,'1.1 Demanda Histórica'!$C$5:$S$5,0),0)</f>
        <v>2355100.5937513215</v>
      </c>
      <c r="S6" s="137">
        <f>+VLOOKUP($C6,'1.1 Demanda Histórica'!$C$5:$T$38,MATCH(S$5,'1.1 Demanda Histórica'!$C$5:$T$5,0),0)</f>
        <v>2434811.9912218847</v>
      </c>
      <c r="T6" s="137">
        <f>+VLOOKUP(C6,'2.1 Previsión BAU'!$C$7:$T$32,18,FALSE)</f>
        <v>2398360.6409904095</v>
      </c>
      <c r="U6" s="139">
        <v>2476609.3040830595</v>
      </c>
      <c r="V6" s="139">
        <f>+'2.1 Previsión BAU'!V7-'2.2 Previsión Ef. Energética'!E39+'2.3Previsión Traspasos CL-&gt;CR'!E6-'2.4 Previsión Traspasos CR-&gt; CL'!E105-'2.5Previsión Gen. Residencial'!E6+'2.6 Previsión Electromovilidad'!E6-'2.4 Previsión Traspasos CR-&gt; CL'!E176+'2.3Previsión Traspasos CL-&gt;CR'!E66</f>
        <v>2491757.5172784701</v>
      </c>
      <c r="W6" s="139">
        <f>+'2.1 Previsión BAU'!W7-'2.2 Previsión Ef. Energética'!F39+'2.3Previsión Traspasos CL-&gt;CR'!F6-'2.4 Previsión Traspasos CR-&gt; CL'!F105-'2.5Previsión Gen. Residencial'!F6+'2.6 Previsión Electromovilidad'!F6-'2.4 Previsión Traspasos CR-&gt; CL'!F176+'2.3Previsión Traspasos CL-&gt;CR'!F66</f>
        <v>2540894.4236267596</v>
      </c>
      <c r="X6" s="139">
        <f>+'2.1 Previsión BAU'!X7-'2.2 Previsión Ef. Energética'!G39+'2.3Previsión Traspasos CL-&gt;CR'!G6-'2.4 Previsión Traspasos CR-&gt; CL'!G105-'2.5Previsión Gen. Residencial'!G6+'2.6 Previsión Electromovilidad'!G6-'2.4 Previsión Traspasos CR-&gt; CL'!G176+'2.3Previsión Traspasos CL-&gt;CR'!G66</f>
        <v>2601125.2237835512</v>
      </c>
      <c r="Y6" s="139">
        <f>+'2.1 Previsión BAU'!Y7-'2.2 Previsión Ef. Energética'!H39+'2.3Previsión Traspasos CL-&gt;CR'!H6-'2.4 Previsión Traspasos CR-&gt; CL'!H105-'2.5Previsión Gen. Residencial'!H6+'2.6 Previsión Electromovilidad'!H6-'2.4 Previsión Traspasos CR-&gt; CL'!H176+'2.3Previsión Traspasos CL-&gt;CR'!H66</f>
        <v>2637865.6611282988</v>
      </c>
      <c r="Z6" s="139">
        <f>+'2.1 Previsión BAU'!Z7-'2.2 Previsión Ef. Energética'!I39+'2.3Previsión Traspasos CL-&gt;CR'!I6-'2.4 Previsión Traspasos CR-&gt; CL'!I105-'2.5Previsión Gen. Residencial'!I6+'2.6 Previsión Electromovilidad'!I6-'2.4 Previsión Traspasos CR-&gt; CL'!I176+'2.3Previsión Traspasos CL-&gt;CR'!I66</f>
        <v>2678601.7546763131</v>
      </c>
      <c r="AA6" s="139">
        <f>+'2.1 Previsión BAU'!AA7-'2.2 Previsión Ef. Energética'!J39+'2.3Previsión Traspasos CL-&gt;CR'!J6-'2.4 Previsión Traspasos CR-&gt; CL'!J105-'2.5Previsión Gen. Residencial'!J6+'2.6 Previsión Electromovilidad'!J6-'2.4 Previsión Traspasos CR-&gt; CL'!J176+'2.3Previsión Traspasos CL-&gt;CR'!J66</f>
        <v>2715727.2941788323</v>
      </c>
      <c r="AB6" s="139">
        <f>+'2.1 Previsión BAU'!AB7-'2.2 Previsión Ef. Energética'!K39+'2.3Previsión Traspasos CL-&gt;CR'!K6-'2.4 Previsión Traspasos CR-&gt; CL'!K105-'2.5Previsión Gen. Residencial'!K6+'2.6 Previsión Electromovilidad'!K6-'2.4 Previsión Traspasos CR-&gt; CL'!K176+'2.3Previsión Traspasos CL-&gt;CR'!K66</f>
        <v>2787734.5025905319</v>
      </c>
      <c r="AC6" s="139">
        <f>+'2.1 Previsión BAU'!AC7-'2.2 Previsión Ef. Energética'!L39+'2.3Previsión Traspasos CL-&gt;CR'!L6-'2.4 Previsión Traspasos CR-&gt; CL'!L105-'2.5Previsión Gen. Residencial'!L6+'2.6 Previsión Electromovilidad'!L6-'2.4 Previsión Traspasos CR-&gt; CL'!L176+'2.3Previsión Traspasos CL-&gt;CR'!L66</f>
        <v>2863672.2240289464</v>
      </c>
      <c r="AD6" s="139">
        <f>+'2.1 Previsión BAU'!AD7-'2.2 Previsión Ef. Energética'!M39+'2.3Previsión Traspasos CL-&gt;CR'!M6-'2.4 Previsión Traspasos CR-&gt; CL'!M105-'2.5Previsión Gen. Residencial'!M6+'2.6 Previsión Electromovilidad'!M6-'2.4 Previsión Traspasos CR-&gt; CL'!M176+'2.3Previsión Traspasos CL-&gt;CR'!M66</f>
        <v>2946945.2506905864</v>
      </c>
      <c r="AE6" s="139">
        <f>+'2.1 Previsión BAU'!AE7-'2.2 Previsión Ef. Energética'!N39+'2.3Previsión Traspasos CL-&gt;CR'!N6-'2.4 Previsión Traspasos CR-&gt; CL'!N105-'2.5Previsión Gen. Residencial'!N6+'2.6 Previsión Electromovilidad'!N6-'2.4 Previsión Traspasos CR-&gt; CL'!N176+'2.3Previsión Traspasos CL-&gt;CR'!N66</f>
        <v>3030868.9524607891</v>
      </c>
      <c r="AF6" s="139">
        <f>+'2.1 Previsión BAU'!AF7-'2.2 Previsión Ef. Energética'!O39+'2.3Previsión Traspasos CL-&gt;CR'!O6-'2.4 Previsión Traspasos CR-&gt; CL'!O105-'2.5Previsión Gen. Residencial'!O6+'2.6 Previsión Electromovilidad'!O6-'2.4 Previsión Traspasos CR-&gt; CL'!O176+'2.3Previsión Traspasos CL-&gt;CR'!O66</f>
        <v>3117679.2022338808</v>
      </c>
      <c r="AG6" s="139">
        <f>+'2.1 Previsión BAU'!AG7-'2.2 Previsión Ef. Energética'!P39+'2.3Previsión Traspasos CL-&gt;CR'!P6-'2.4 Previsión Traspasos CR-&gt; CL'!P105-'2.5Previsión Gen. Residencial'!P6+'2.6 Previsión Electromovilidad'!P6-'2.4 Previsión Traspasos CR-&gt; CL'!P176+'2.3Previsión Traspasos CL-&gt;CR'!P66</f>
        <v>3201734.0113988086</v>
      </c>
      <c r="AH6" s="139">
        <f>+'2.1 Previsión BAU'!AH7-'2.2 Previsión Ef. Energética'!Q39+'2.3Previsión Traspasos CL-&gt;CR'!Q6-'2.4 Previsión Traspasos CR-&gt; CL'!Q105-'2.5Previsión Gen. Residencial'!Q6+'2.6 Previsión Electromovilidad'!Q6-'2.4 Previsión Traspasos CR-&gt; CL'!Q176+'2.3Previsión Traspasos CL-&gt;CR'!Q66</f>
        <v>3290708.7789065768</v>
      </c>
      <c r="AI6" s="139">
        <f>+'2.1 Previsión BAU'!AI7-'2.2 Previsión Ef. Energética'!R39+'2.3Previsión Traspasos CL-&gt;CR'!R6-'2.4 Previsión Traspasos CR-&gt; CL'!R105-'2.5Previsión Gen. Residencial'!R6+'2.6 Previsión Electromovilidad'!R6-'2.4 Previsión Traspasos CR-&gt; CL'!R176+'2.3Previsión Traspasos CL-&gt;CR'!R66</f>
        <v>3381190.9865086111</v>
      </c>
      <c r="AJ6" s="139">
        <f>+'2.1 Previsión BAU'!AJ7-'2.2 Previsión Ef. Energética'!S39+'2.3Previsión Traspasos CL-&gt;CR'!S6-'2.4 Previsión Traspasos CR-&gt; CL'!S105-'2.5Previsión Gen. Residencial'!S6+'2.6 Previsión Electromovilidad'!S6-'2.4 Previsión Traspasos CR-&gt; CL'!S176+'2.3Previsión Traspasos CL-&gt;CR'!S66</f>
        <v>3463762.2050739392</v>
      </c>
      <c r="AK6" s="139">
        <f>+'2.1 Previsión BAU'!AK7-'2.2 Previsión Ef. Energética'!T39+'2.3Previsión Traspasos CL-&gt;CR'!T6-'2.4 Previsión Traspasos CR-&gt; CL'!T105-'2.5Previsión Gen. Residencial'!T6+'2.6 Previsión Electromovilidad'!T6-'2.4 Previsión Traspasos CR-&gt; CL'!T176+'2.3Previsión Traspasos CL-&gt;CR'!T66</f>
        <v>3549099.267686829</v>
      </c>
      <c r="AL6" s="139">
        <f>+'2.1 Previsión BAU'!AL7-'2.2 Previsión Ef. Energética'!U39+'2.3Previsión Traspasos CL-&gt;CR'!U6-'2.4 Previsión Traspasos CR-&gt; CL'!U105-'2.5Previsión Gen. Residencial'!U6+'2.6 Previsión Electromovilidad'!U6-'2.4 Previsión Traspasos CR-&gt; CL'!U176+'2.3Previsión Traspasos CL-&gt;CR'!U66</f>
        <v>3637708.1624601888</v>
      </c>
      <c r="AM6" s="139">
        <f>+'2.1 Previsión BAU'!AM7-'2.2 Previsión Ef. Energética'!V39+'2.3Previsión Traspasos CL-&gt;CR'!V6-'2.4 Previsión Traspasos CR-&gt; CL'!V105-'2.5Previsión Gen. Residencial'!V6+'2.6 Previsión Electromovilidad'!V6-'2.4 Previsión Traspasos CR-&gt; CL'!V176+'2.3Previsión Traspasos CL-&gt;CR'!V66</f>
        <v>3739899.347139712</v>
      </c>
      <c r="AN6" s="139">
        <f>+'2.1 Previsión BAU'!AN7-'2.2 Previsión Ef. Energética'!W39+'2.3Previsión Traspasos CL-&gt;CR'!W6-'2.4 Previsión Traspasos CR-&gt; CL'!W105-'2.5Previsión Gen. Residencial'!W6+'2.6 Previsión Electromovilidad'!W6-'2.4 Previsión Traspasos CR-&gt; CL'!W176+'2.3Previsión Traspasos CL-&gt;CR'!W66</f>
        <v>3844589.9166060905</v>
      </c>
      <c r="AO6" s="140">
        <f>+'2.1 Previsión BAU'!AO7-'2.2 Previsión Ef. Energética'!X39+'2.3Previsión Traspasos CL-&gt;CR'!X6-'2.4 Previsión Traspasos CR-&gt; CL'!X105-'2.5Previsión Gen. Residencial'!X6+'2.6 Previsión Electromovilidad'!X6-'2.4 Previsión Traspasos CR-&gt; CL'!X176+'2.3Previsión Traspasos CL-&gt;CR'!X66</f>
        <v>3950439.3385753273</v>
      </c>
    </row>
    <row r="7" spans="1:41" x14ac:dyDescent="0.2">
      <c r="C7" s="3" t="s">
        <v>48</v>
      </c>
      <c r="D7" s="37">
        <f>+VLOOKUP($C7,'1.1 Demanda Histórica'!$C$5:$N$38,MATCH(D$5,'1.1 Demanda Histórica'!$C$5:$N$5,0),0)</f>
        <v>13033.403772</v>
      </c>
      <c r="E7" s="37">
        <f>+VLOOKUP($C7,'1.1 Demanda Histórica'!$C$5:$N$38,MATCH(E$5,'1.1 Demanda Histórica'!$C$5:$N$5,0),0)</f>
        <v>12936.895218999998</v>
      </c>
      <c r="F7" s="40">
        <f>+VLOOKUP($C7,'1.1 Demanda Histórica'!$C$5:$N$38,MATCH(F$5,'1.1 Demanda Histórica'!$C$5:$N$5,0),0)</f>
        <v>11810.949000000001</v>
      </c>
      <c r="G7" s="37">
        <f>+VLOOKUP($C7,'1.1 Demanda Histórica'!$C$5:$N$38,MATCH(G$5,'1.1 Demanda Histórica'!$C$5:$N$5,0),0)</f>
        <v>14343.705206189072</v>
      </c>
      <c r="H7" s="37">
        <f>+VLOOKUP($C7,'1.1 Demanda Histórica'!$C$5:$N$38,MATCH(H$5,'1.1 Demanda Histórica'!$C$5:$N$5,0),0)</f>
        <v>14685.896567471291</v>
      </c>
      <c r="I7" s="37">
        <f>+VLOOKUP($C7,'1.1 Demanda Histórica'!$C$5:$N$38,MATCH(I$5,'1.1 Demanda Histórica'!$C$5:$N$5,0),0)</f>
        <v>14752.92426177521</v>
      </c>
      <c r="J7" s="37">
        <f>+VLOOKUP($C7,'1.1 Demanda Histórica'!$C$5:$N$38,MATCH(J$5,'1.1 Demanda Histórica'!$C$5:$N$5,0),0)</f>
        <v>15114.010229964239</v>
      </c>
      <c r="K7" s="37">
        <f>+VLOOKUP($C7,'1.1 Demanda Histórica'!$C$5:$N$38,MATCH(K$5,'1.1 Demanda Histórica'!$C$5:$N$5,0),0)</f>
        <v>15460.543490311777</v>
      </c>
      <c r="L7" s="37">
        <f>+VLOOKUP($C7,'1.1 Demanda Histórica'!$C$5:$N$38,MATCH(L$5,'1.1 Demanda Histórica'!$C$5:$N$5,0),0)</f>
        <v>16020.807736287934</v>
      </c>
      <c r="M7" s="37">
        <f>+VLOOKUP($C7,'1.1 Demanda Histórica'!$C$5:$N$38,MATCH(M$5,'1.1 Demanda Histórica'!$C$5:$N$5,0),0)</f>
        <v>16681.270419556447</v>
      </c>
      <c r="N7" s="37">
        <f>+VLOOKUP($C7,'1.1 Demanda Histórica'!$C$5:$O$38,MATCH(N$5,'1.1 Demanda Histórica'!$C$5:$O$5,0),0)</f>
        <v>17128.280076828651</v>
      </c>
      <c r="O7" s="37">
        <f>+VLOOKUP($C7,'1.1 Demanda Histórica'!$C$5:$P$38,MATCH(O$5,'1.1 Demanda Histórica'!$C$5:$P$5,0),0)</f>
        <v>18191.930369152524</v>
      </c>
      <c r="P7" s="37">
        <f>+VLOOKUP($C7,'1.1 Demanda Histórica'!$C$5:$Q$38,MATCH(P$5,'1.1 Demanda Histórica'!$C$5:$Q$5,0),0)</f>
        <v>17107.740000000002</v>
      </c>
      <c r="Q7" s="37">
        <f>+VLOOKUP($C7,'1.1 Demanda Histórica'!$C$5:$R$38,MATCH(Q$5,'1.1 Demanda Histórica'!$C$5:$R$5,0),0)</f>
        <v>15338.906999999999</v>
      </c>
      <c r="R7" s="37">
        <f>+VLOOKUP($C7,'1.1 Demanda Histórica'!$C$5:$S$38,MATCH(R$5,'1.1 Demanda Histórica'!$C$5:$S$5,0),0)</f>
        <v>16689</v>
      </c>
      <c r="S7" s="37">
        <f>+VLOOKUP($C7,'1.1 Demanda Histórica'!$C$5:$T$38,MATCH(S$5,'1.1 Demanda Histórica'!$C$5:$T$5,0),0)</f>
        <v>18300</v>
      </c>
      <c r="T7" s="37">
        <f>+VLOOKUP(C7,'2.1 Previsión BAU'!$C$7:$T$32,18,FALSE)</f>
        <v>20740.783353414045</v>
      </c>
      <c r="U7" s="38">
        <v>23582.588368824363</v>
      </c>
      <c r="V7" s="38">
        <f>+'2.1 Previsión BAU'!V8-'2.2 Previsión Ef. Energética'!E40+'2.3Previsión Traspasos CL-&gt;CR'!E7-'2.4 Previsión Traspasos CR-&gt; CL'!E106-'2.5Previsión Gen. Residencial'!E7+'2.6 Previsión Electromovilidad'!E7-'2.4 Previsión Traspasos CR-&gt; CL'!E177+'2.3Previsión Traspasos CL-&gt;CR'!E67</f>
        <v>24712.220439492448</v>
      </c>
      <c r="W7" s="38">
        <f>+'2.1 Previsión BAU'!W8-'2.2 Previsión Ef. Energética'!F40+'2.3Previsión Traspasos CL-&gt;CR'!F7-'2.4 Previsión Traspasos CR-&gt; CL'!F106-'2.5Previsión Gen. Residencial'!F7+'2.6 Previsión Electromovilidad'!F7-'2.4 Previsión Traspasos CR-&gt; CL'!F177+'2.3Previsión Traspasos CL-&gt;CR'!F67</f>
        <v>25940.711175198481</v>
      </c>
      <c r="X7" s="38">
        <f>+'2.1 Previsión BAU'!X8-'2.2 Previsión Ef. Energética'!G40+'2.3Previsión Traspasos CL-&gt;CR'!G7-'2.4 Previsión Traspasos CR-&gt; CL'!G106-'2.5Previsión Gen. Residencial'!G7+'2.6 Previsión Electromovilidad'!G7-'2.4 Previsión Traspasos CR-&gt; CL'!G177+'2.3Previsión Traspasos CL-&gt;CR'!G67</f>
        <v>27205.948502471918</v>
      </c>
      <c r="Y7" s="38">
        <f>+'2.1 Previsión BAU'!Y8-'2.2 Previsión Ef. Energética'!H40+'2.3Previsión Traspasos CL-&gt;CR'!H7-'2.4 Previsión Traspasos CR-&gt; CL'!H106-'2.5Previsión Gen. Residencial'!H7+'2.6 Previsión Electromovilidad'!H7-'2.4 Previsión Traspasos CR-&gt; CL'!H177+'2.3Previsión Traspasos CL-&gt;CR'!H67</f>
        <v>28416.715355712513</v>
      </c>
      <c r="Z7" s="38">
        <f>+'2.1 Previsión BAU'!Z8-'2.2 Previsión Ef. Energética'!I40+'2.3Previsión Traspasos CL-&gt;CR'!I7-'2.4 Previsión Traspasos CR-&gt; CL'!I106-'2.5Previsión Gen. Residencial'!I7+'2.6 Previsión Electromovilidad'!I7-'2.4 Previsión Traspasos CR-&gt; CL'!I177+'2.3Previsión Traspasos CL-&gt;CR'!I67</f>
        <v>29633.894243555809</v>
      </c>
      <c r="AA7" s="38">
        <f>+'2.1 Previsión BAU'!AA8-'2.2 Previsión Ef. Energética'!J40+'2.3Previsión Traspasos CL-&gt;CR'!J7-'2.4 Previsión Traspasos CR-&gt; CL'!J106-'2.5Previsión Gen. Residencial'!J7+'2.6 Previsión Electromovilidad'!J7-'2.4 Previsión Traspasos CR-&gt; CL'!J177+'2.3Previsión Traspasos CL-&gt;CR'!J67</f>
        <v>30851.328173948452</v>
      </c>
      <c r="AB7" s="38">
        <f>+'2.1 Previsión BAU'!AB8-'2.2 Previsión Ef. Energética'!K40+'2.3Previsión Traspasos CL-&gt;CR'!K7-'2.4 Previsión Traspasos CR-&gt; CL'!K106-'2.5Previsión Gen. Residencial'!K7+'2.6 Previsión Electromovilidad'!K7-'2.4 Previsión Traspasos CR-&gt; CL'!K177+'2.3Previsión Traspasos CL-&gt;CR'!K67</f>
        <v>32226.31776093402</v>
      </c>
      <c r="AC7" s="38">
        <f>+'2.1 Previsión BAU'!AC8-'2.2 Previsión Ef. Energética'!L40+'2.3Previsión Traspasos CL-&gt;CR'!L7-'2.4 Previsión Traspasos CR-&gt; CL'!L106-'2.5Previsión Gen. Residencial'!L7+'2.6 Previsión Electromovilidad'!L7-'2.4 Previsión Traspasos CR-&gt; CL'!L177+'2.3Previsión Traspasos CL-&gt;CR'!L67</f>
        <v>33604.833073829897</v>
      </c>
      <c r="AD7" s="38">
        <f>+'2.1 Previsión BAU'!AD8-'2.2 Previsión Ef. Energética'!M40+'2.3Previsión Traspasos CL-&gt;CR'!M7-'2.4 Previsión Traspasos CR-&gt; CL'!M106-'2.5Previsión Gen. Residencial'!M7+'2.6 Previsión Electromovilidad'!M7-'2.4 Previsión Traspasos CR-&gt; CL'!M177+'2.3Previsión Traspasos CL-&gt;CR'!M67</f>
        <v>35049.282290978495</v>
      </c>
      <c r="AE7" s="38">
        <f>+'2.1 Previsión BAU'!AE8-'2.2 Previsión Ef. Energética'!N40+'2.3Previsión Traspasos CL-&gt;CR'!N7-'2.4 Previsión Traspasos CR-&gt; CL'!N106-'2.5Previsión Gen. Residencial'!N7+'2.6 Previsión Electromovilidad'!N7-'2.4 Previsión Traspasos CR-&gt; CL'!N177+'2.3Previsión Traspasos CL-&gt;CR'!N67</f>
        <v>36424.820208524077</v>
      </c>
      <c r="AF7" s="38">
        <f>+'2.1 Previsión BAU'!AF8-'2.2 Previsión Ef. Energética'!O40+'2.3Previsión Traspasos CL-&gt;CR'!O7-'2.4 Previsión Traspasos CR-&gt; CL'!O106-'2.5Previsión Gen. Residencial'!O7+'2.6 Previsión Electromovilidad'!O7-'2.4 Previsión Traspasos CR-&gt; CL'!O177+'2.3Previsión Traspasos CL-&gt;CR'!O67</f>
        <v>37804.802197503392</v>
      </c>
      <c r="AG7" s="38">
        <f>+'2.1 Previsión BAU'!AG8-'2.2 Previsión Ef. Energética'!P40+'2.3Previsión Traspasos CL-&gt;CR'!P7-'2.4 Previsión Traspasos CR-&gt; CL'!P106-'2.5Previsión Gen. Residencial'!P7+'2.6 Previsión Electromovilidad'!P7-'2.4 Previsión Traspasos CR-&gt; CL'!P177+'2.3Previsión Traspasos CL-&gt;CR'!P67</f>
        <v>39153.173394093283</v>
      </c>
      <c r="AH7" s="38">
        <f>+'2.1 Previsión BAU'!AH8-'2.2 Previsión Ef. Energética'!Q40+'2.3Previsión Traspasos CL-&gt;CR'!Q7-'2.4 Previsión Traspasos CR-&gt; CL'!Q106-'2.5Previsión Gen. Residencial'!Q7+'2.6 Previsión Electromovilidad'!Q7-'2.4 Previsión Traspasos CR-&gt; CL'!Q177+'2.3Previsión Traspasos CL-&gt;CR'!Q67</f>
        <v>40546.481143771467</v>
      </c>
      <c r="AI7" s="38">
        <f>+'2.1 Previsión BAU'!AI8-'2.2 Previsión Ef. Energética'!R40+'2.3Previsión Traspasos CL-&gt;CR'!R7-'2.4 Previsión Traspasos CR-&gt; CL'!R106-'2.5Previsión Gen. Residencial'!R7+'2.6 Previsión Electromovilidad'!R7-'2.4 Previsión Traspasos CR-&gt; CL'!R177+'2.3Previsión Traspasos CL-&gt;CR'!R67</f>
        <v>41925.404203442995</v>
      </c>
      <c r="AJ7" s="38">
        <f>+'2.1 Previsión BAU'!AJ8-'2.2 Previsión Ef. Energética'!S40+'2.3Previsión Traspasos CL-&gt;CR'!S7-'2.4 Previsión Traspasos CR-&gt; CL'!S106-'2.5Previsión Gen. Residencial'!S7+'2.6 Previsión Electromovilidad'!S7-'2.4 Previsión Traspasos CR-&gt; CL'!S177+'2.3Previsión Traspasos CL-&gt;CR'!S67</f>
        <v>43235.002331105447</v>
      </c>
      <c r="AK7" s="38">
        <f>+'2.1 Previsión BAU'!AK8-'2.2 Previsión Ef. Energética'!T40+'2.3Previsión Traspasos CL-&gt;CR'!T7-'2.4 Previsión Traspasos CR-&gt; CL'!T106-'2.5Previsión Gen. Residencial'!T7+'2.6 Previsión Electromovilidad'!T7-'2.4 Previsión Traspasos CR-&gt; CL'!T177+'2.3Previsión Traspasos CL-&gt;CR'!T67</f>
        <v>44538.658179674138</v>
      </c>
      <c r="AL7" s="38">
        <f>+'2.1 Previsión BAU'!AL8-'2.2 Previsión Ef. Energética'!U40+'2.3Previsión Traspasos CL-&gt;CR'!U7-'2.4 Previsión Traspasos CR-&gt; CL'!U106-'2.5Previsión Gen. Residencial'!U7+'2.6 Previsión Electromovilidad'!U7-'2.4 Previsión Traspasos CR-&gt; CL'!U177+'2.3Previsión Traspasos CL-&gt;CR'!U67</f>
        <v>45874.834261260083</v>
      </c>
      <c r="AM7" s="38">
        <f>+'2.1 Previsión BAU'!AM8-'2.2 Previsión Ef. Energética'!V40+'2.3Previsión Traspasos CL-&gt;CR'!V7-'2.4 Previsión Traspasos CR-&gt; CL'!V106-'2.5Previsión Gen. Residencial'!V7+'2.6 Previsión Electromovilidad'!V7-'2.4 Previsión Traspasos CR-&gt; CL'!V177+'2.3Previsión Traspasos CL-&gt;CR'!V67</f>
        <v>47313.691044276573</v>
      </c>
      <c r="AN7" s="38">
        <f>+'2.1 Previsión BAU'!AN8-'2.2 Previsión Ef. Energética'!W40+'2.3Previsión Traspasos CL-&gt;CR'!W7-'2.4 Previsión Traspasos CR-&gt; CL'!W106-'2.5Previsión Gen. Residencial'!W7+'2.6 Previsión Electromovilidad'!W7-'2.4 Previsión Traspasos CR-&gt; CL'!W177+'2.3Previsión Traspasos CL-&gt;CR'!W67</f>
        <v>48788.753581695601</v>
      </c>
      <c r="AO7" s="120">
        <f>+'2.1 Previsión BAU'!AO8-'2.2 Previsión Ef. Energética'!X40+'2.3Previsión Traspasos CL-&gt;CR'!X7-'2.4 Previsión Traspasos CR-&gt; CL'!X106-'2.5Previsión Gen. Residencial'!X7+'2.6 Previsión Electromovilidad'!X7-'2.4 Previsión Traspasos CR-&gt; CL'!X177+'2.3Previsión Traspasos CL-&gt;CR'!X67</f>
        <v>50231.106168407277</v>
      </c>
    </row>
    <row r="8" spans="1:41" x14ac:dyDescent="0.2">
      <c r="C8" s="3" t="s">
        <v>49</v>
      </c>
      <c r="D8" s="37">
        <f>+VLOOKUP($C8,'1.1 Demanda Histórica'!$C$5:$N$38,MATCH(D$5,'1.1 Demanda Histórica'!$C$5:$N$5,0),0)</f>
        <v>71442.771999999997</v>
      </c>
      <c r="E8" s="37">
        <f>+VLOOKUP($C8,'1.1 Demanda Histórica'!$C$5:$N$38,MATCH(E$5,'1.1 Demanda Histórica'!$C$5:$N$5,0),0)</f>
        <v>69922.180000000008</v>
      </c>
      <c r="F8" s="40">
        <f>+VLOOKUP($C8,'1.1 Demanda Histórica'!$C$5:$N$38,MATCH(F$5,'1.1 Demanda Histórica'!$C$5:$N$5,0),0)</f>
        <v>68778.963240934987</v>
      </c>
      <c r="G8" s="37">
        <f>+VLOOKUP($C8,'1.1 Demanda Histórica'!$C$5:$N$38,MATCH(G$5,'1.1 Demanda Histórica'!$C$5:$N$5,0),0)</f>
        <v>70584.039999999994</v>
      </c>
      <c r="H8" s="37">
        <f>+VLOOKUP($C8,'1.1 Demanda Histórica'!$C$5:$N$38,MATCH(H$5,'1.1 Demanda Histórica'!$C$5:$N$5,0),0)</f>
        <v>72190.829999999987</v>
      </c>
      <c r="I8" s="37">
        <f>+VLOOKUP($C8,'1.1 Demanda Histórica'!$C$5:$N$38,MATCH(I$5,'1.1 Demanda Histórica'!$C$5:$N$5,0),0)</f>
        <v>79519.87999999999</v>
      </c>
      <c r="J8" s="37">
        <f>+VLOOKUP($C8,'1.1 Demanda Histórica'!$C$5:$N$38,MATCH(J$5,'1.1 Demanda Histórica'!$C$5:$N$5,0),0)</f>
        <v>84966.311648192073</v>
      </c>
      <c r="K8" s="37">
        <f>+VLOOKUP($C8,'1.1 Demanda Histórica'!$C$5:$N$38,MATCH(K$5,'1.1 Demanda Histórica'!$C$5:$N$5,0),0)</f>
        <v>90882.105571454944</v>
      </c>
      <c r="L8" s="37">
        <f>+VLOOKUP($C8,'1.1 Demanda Histórica'!$C$5:$N$38,MATCH(L$5,'1.1 Demanda Histórica'!$C$5:$N$5,0),0)</f>
        <v>95498</v>
      </c>
      <c r="M8" s="37">
        <f>+VLOOKUP($C8,'1.1 Demanda Histórica'!$C$5:$N$38,MATCH(M$5,'1.1 Demanda Histórica'!$C$5:$N$5,0),0)</f>
        <v>102126</v>
      </c>
      <c r="N8" s="37">
        <f>+VLOOKUP($C8,'1.1 Demanda Histórica'!$C$5:$O$38,MATCH(N$5,'1.1 Demanda Histórica'!$C$5:$O$5,0),0)</f>
        <v>107810.95129760004</v>
      </c>
      <c r="O8" s="37">
        <f>+VLOOKUP($C8,'1.1 Demanda Histórica'!$C$5:$P$38,MATCH(O$5,'1.1 Demanda Histórica'!$C$5:$P$5,0),0)</f>
        <v>114797.33448789622</v>
      </c>
      <c r="P8" s="37">
        <f>+VLOOKUP($C8,'1.1 Demanda Histórica'!$C$5:$Q$38,MATCH(P$5,'1.1 Demanda Histórica'!$C$5:$Q$5,0),0)</f>
        <v>120725.33757698303</v>
      </c>
      <c r="Q8" s="37">
        <f>+VLOOKUP($C8,'1.1 Demanda Histórica'!$C$5:$R$38,MATCH(Q$5,'1.1 Demanda Histórica'!$C$5:$R$5,0),0)</f>
        <v>123317.81593747438</v>
      </c>
      <c r="R8" s="37">
        <f>+VLOOKUP($C8,'1.1 Demanda Histórica'!$C$5:$S$38,MATCH(R$5,'1.1 Demanda Histórica'!$C$5:$S$5,0),0)</f>
        <v>138931.95852362277</v>
      </c>
      <c r="S8" s="37">
        <f>+VLOOKUP($C8,'1.1 Demanda Histórica'!$C$5:$T$38,MATCH(S$5,'1.1 Demanda Histórica'!$C$5:$T$5,0),0)</f>
        <v>149314.27179383786</v>
      </c>
      <c r="T8" s="37">
        <f>+VLOOKUP(C8,'2.1 Previsión BAU'!$C$7:$T$32,18,FALSE)</f>
        <v>151063.66705020278</v>
      </c>
      <c r="U8" s="38">
        <v>156770.39634472004</v>
      </c>
      <c r="V8" s="38">
        <f>+'2.1 Previsión BAU'!V9-'2.2 Previsión Ef. Energética'!E41+'2.3Previsión Traspasos CL-&gt;CR'!E8-'2.4 Previsión Traspasos CR-&gt; CL'!E107-'2.5Previsión Gen. Residencial'!E8+'2.6 Previsión Electromovilidad'!E8-'2.4 Previsión Traspasos CR-&gt; CL'!E178+'2.3Previsión Traspasos CL-&gt;CR'!E68</f>
        <v>160645.77348551067</v>
      </c>
      <c r="W8" s="38">
        <f>+'2.1 Previsión BAU'!W9-'2.2 Previsión Ef. Energética'!F41+'2.3Previsión Traspasos CL-&gt;CR'!F8-'2.4 Previsión Traspasos CR-&gt; CL'!F107-'2.5Previsión Gen. Residencial'!F8+'2.6 Previsión Electromovilidad'!F8-'2.4 Previsión Traspasos CR-&gt; CL'!F178+'2.3Previsión Traspasos CL-&gt;CR'!F68</f>
        <v>165695.84556702766</v>
      </c>
      <c r="X8" s="38">
        <f>+'2.1 Previsión BAU'!X9-'2.2 Previsión Ef. Energética'!G41+'2.3Previsión Traspasos CL-&gt;CR'!G8-'2.4 Previsión Traspasos CR-&gt; CL'!G107-'2.5Previsión Gen. Residencial'!G8+'2.6 Previsión Electromovilidad'!G8-'2.4 Previsión Traspasos CR-&gt; CL'!G178+'2.3Previsión Traspasos CL-&gt;CR'!G68</f>
        <v>171541.05230378281</v>
      </c>
      <c r="Y8" s="38">
        <f>+'2.1 Previsión BAU'!Y9-'2.2 Previsión Ef. Energética'!H41+'2.3Previsión Traspasos CL-&gt;CR'!H8-'2.4 Previsión Traspasos CR-&gt; CL'!H107-'2.5Previsión Gen. Residencial'!H8+'2.6 Previsión Electromovilidad'!H8-'2.4 Previsión Traspasos CR-&gt; CL'!H178+'2.3Previsión Traspasos CL-&gt;CR'!H68</f>
        <v>177099.18105304748</v>
      </c>
      <c r="Z8" s="38">
        <f>+'2.1 Previsión BAU'!Z9-'2.2 Previsión Ef. Energética'!I41+'2.3Previsión Traspasos CL-&gt;CR'!I8-'2.4 Previsión Traspasos CR-&gt; CL'!I107-'2.5Previsión Gen. Residencial'!I8+'2.6 Previsión Electromovilidad'!I8-'2.4 Previsión Traspasos CR-&gt; CL'!I178+'2.3Previsión Traspasos CL-&gt;CR'!I68</f>
        <v>182785.3683494181</v>
      </c>
      <c r="AA8" s="38">
        <f>+'2.1 Previsión BAU'!AA9-'2.2 Previsión Ef. Energética'!J41+'2.3Previsión Traspasos CL-&gt;CR'!J8-'2.4 Previsión Traspasos CR-&gt; CL'!J107-'2.5Previsión Gen. Residencial'!J8+'2.6 Previsión Electromovilidad'!J8-'2.4 Previsión Traspasos CR-&gt; CL'!J178+'2.3Previsión Traspasos CL-&gt;CR'!J68</f>
        <v>188564.0993936458</v>
      </c>
      <c r="AB8" s="38">
        <f>+'2.1 Previsión BAU'!AB9-'2.2 Previsión Ef. Energética'!K41+'2.3Previsión Traspasos CL-&gt;CR'!K8-'2.4 Previsión Traspasos CR-&gt; CL'!K107-'2.5Previsión Gen. Residencial'!K8+'2.6 Previsión Electromovilidad'!K8-'2.4 Previsión Traspasos CR-&gt; CL'!K178+'2.3Previsión Traspasos CL-&gt;CR'!K68</f>
        <v>195432.16033273228</v>
      </c>
      <c r="AC8" s="38">
        <f>+'2.1 Previsión BAU'!AC9-'2.2 Previsión Ef. Energética'!L41+'2.3Previsión Traspasos CL-&gt;CR'!L8-'2.4 Previsión Traspasos CR-&gt; CL'!L107-'2.5Previsión Gen. Residencial'!L8+'2.6 Previsión Electromovilidad'!L8-'2.4 Previsión Traspasos CR-&gt; CL'!L178+'2.3Previsión Traspasos CL-&gt;CR'!L68</f>
        <v>202417.74684927231</v>
      </c>
      <c r="AD8" s="38">
        <f>+'2.1 Previsión BAU'!AD9-'2.2 Previsión Ef. Energética'!M41+'2.3Previsión Traspasos CL-&gt;CR'!M8-'2.4 Previsión Traspasos CR-&gt; CL'!M107-'2.5Previsión Gen. Residencial'!M8+'2.6 Previsión Electromovilidad'!M8-'2.4 Previsión Traspasos CR-&gt; CL'!M178+'2.3Previsión Traspasos CL-&gt;CR'!M68</f>
        <v>209912.91870236548</v>
      </c>
      <c r="AE8" s="38">
        <f>+'2.1 Previsión BAU'!AE9-'2.2 Previsión Ef. Energética'!N41+'2.3Previsión Traspasos CL-&gt;CR'!N8-'2.4 Previsión Traspasos CR-&gt; CL'!N107-'2.5Previsión Gen. Residencial'!N8+'2.6 Previsión Electromovilidad'!N8-'2.4 Previsión Traspasos CR-&gt; CL'!N178+'2.3Previsión Traspasos CL-&gt;CR'!N68</f>
        <v>217099.73352521996</v>
      </c>
      <c r="AF8" s="38">
        <f>+'2.1 Previsión BAU'!AF9-'2.2 Previsión Ef. Energética'!O41+'2.3Previsión Traspasos CL-&gt;CR'!O8-'2.4 Previsión Traspasos CR-&gt; CL'!O107-'2.5Previsión Gen. Residencial'!O8+'2.6 Previsión Electromovilidad'!O8-'2.4 Previsión Traspasos CR-&gt; CL'!O178+'2.3Previsión Traspasos CL-&gt;CR'!O68</f>
        <v>224420.93862623998</v>
      </c>
      <c r="AG8" s="38">
        <f>+'2.1 Previsión BAU'!AG9-'2.2 Previsión Ef. Energética'!P41+'2.3Previsión Traspasos CL-&gt;CR'!P8-'2.4 Previsión Traspasos CR-&gt; CL'!P107-'2.5Previsión Gen. Residencial'!P8+'2.6 Previsión Electromovilidad'!P8-'2.4 Previsión Traspasos CR-&gt; CL'!P178+'2.3Previsión Traspasos CL-&gt;CR'!P68</f>
        <v>231652.36774974241</v>
      </c>
      <c r="AH8" s="38">
        <f>+'2.1 Previsión BAU'!AH9-'2.2 Previsión Ef. Energética'!Q41+'2.3Previsión Traspasos CL-&gt;CR'!Q8-'2.4 Previsión Traspasos CR-&gt; CL'!Q107-'2.5Previsión Gen. Residencial'!Q8+'2.6 Previsión Electromovilidad'!Q8-'2.4 Previsión Traspasos CR-&gt; CL'!Q178+'2.3Previsión Traspasos CL-&gt;CR'!Q68</f>
        <v>239275.59360507652</v>
      </c>
      <c r="AI8" s="38">
        <f>+'2.1 Previsión BAU'!AI9-'2.2 Previsión Ef. Energética'!R41+'2.3Previsión Traspasos CL-&gt;CR'!R8-'2.4 Previsión Traspasos CR-&gt; CL'!R107-'2.5Previsión Gen. Residencial'!R8+'2.6 Previsión Electromovilidad'!R8-'2.4 Previsión Traspasos CR-&gt; CL'!R178+'2.3Previsión Traspasos CL-&gt;CR'!R68</f>
        <v>246921.8183089371</v>
      </c>
      <c r="AJ8" s="38">
        <f>+'2.1 Previsión BAU'!AJ9-'2.2 Previsión Ef. Energética'!S41+'2.3Previsión Traspasos CL-&gt;CR'!S8-'2.4 Previsión Traspasos CR-&gt; CL'!S107-'2.5Previsión Gen. Residencial'!S8+'2.6 Previsión Electromovilidad'!S8-'2.4 Previsión Traspasos CR-&gt; CL'!S178+'2.3Previsión Traspasos CL-&gt;CR'!S68</f>
        <v>254249.45947628305</v>
      </c>
      <c r="AK8" s="38">
        <f>+'2.1 Previsión BAU'!AK9-'2.2 Previsión Ef. Energética'!T41+'2.3Previsión Traspasos CL-&gt;CR'!T8-'2.4 Previsión Traspasos CR-&gt; CL'!T107-'2.5Previsión Gen. Residencial'!T8+'2.6 Previsión Electromovilidad'!T8-'2.4 Previsión Traspasos CR-&gt; CL'!T178+'2.3Previsión Traspasos CL-&gt;CR'!T68</f>
        <v>261657.20125998557</v>
      </c>
      <c r="AL8" s="38">
        <f>+'2.1 Previsión BAU'!AL9-'2.2 Previsión Ef. Energética'!U41+'2.3Previsión Traspasos CL-&gt;CR'!U8-'2.4 Previsión Traspasos CR-&gt; CL'!U107-'2.5Previsión Gen. Residencial'!U8+'2.6 Previsión Electromovilidad'!U8-'2.4 Previsión Traspasos CR-&gt; CL'!U178+'2.3Previsión Traspasos CL-&gt;CR'!U68</f>
        <v>269387.85650916299</v>
      </c>
      <c r="AM8" s="38">
        <f>+'2.1 Previsión BAU'!AM9-'2.2 Previsión Ef. Energética'!V41+'2.3Previsión Traspasos CL-&gt;CR'!V8-'2.4 Previsión Traspasos CR-&gt; CL'!V107-'2.5Previsión Gen. Residencial'!V8+'2.6 Previsión Electromovilidad'!V8-'2.4 Previsión Traspasos CR-&gt; CL'!V178+'2.3Previsión Traspasos CL-&gt;CR'!V68</f>
        <v>277881.58410290442</v>
      </c>
      <c r="AN8" s="38">
        <f>+'2.1 Previsión BAU'!AN9-'2.2 Previsión Ef. Energética'!W41+'2.3Previsión Traspasos CL-&gt;CR'!W8-'2.4 Previsión Traspasos CR-&gt; CL'!W107-'2.5Previsión Gen. Residencial'!W8+'2.6 Previsión Electromovilidad'!W8-'2.4 Previsión Traspasos CR-&gt; CL'!W178+'2.3Previsión Traspasos CL-&gt;CR'!W68</f>
        <v>286721.60852734005</v>
      </c>
      <c r="AO8" s="120">
        <f>+'2.1 Previsión BAU'!AO9-'2.2 Previsión Ef. Energética'!X41+'2.3Previsión Traspasos CL-&gt;CR'!X8-'2.4 Previsión Traspasos CR-&gt; CL'!X107-'2.5Previsión Gen. Residencial'!X8+'2.6 Previsión Electromovilidad'!X8-'2.4 Previsión Traspasos CR-&gt; CL'!X178+'2.3Previsión Traspasos CL-&gt;CR'!X68</f>
        <v>295484.68268913357</v>
      </c>
    </row>
    <row r="9" spans="1:41" x14ac:dyDescent="0.2">
      <c r="C9" s="13" t="s">
        <v>50</v>
      </c>
      <c r="D9" s="37">
        <f>+VLOOKUP($C9,'1.1 Demanda Histórica'!$C$5:$R$38,MATCH(D$5,'1.1 Demanda Histórica'!$C$5:$R$5,0),0)+'1.1 Demanda Histórica'!D16+'1.1 Demanda Histórica'!D19</f>
        <v>9136773.3879999984</v>
      </c>
      <c r="E9" s="37">
        <f>+VLOOKUP($C9,'1.1 Demanda Histórica'!$C$5:$R$38,MATCH(E$5,'1.1 Demanda Histórica'!$C$5:$R$5,0),0)+'1.1 Demanda Histórica'!E16+'1.1 Demanda Histórica'!E19</f>
        <v>8834733.1862000022</v>
      </c>
      <c r="F9" s="37">
        <f>+VLOOKUP($C9,'1.1 Demanda Histórica'!$C$5:$R$38,MATCH(F$5,'1.1 Demanda Histórica'!$C$5:$R$5,0),0)+'1.1 Demanda Histórica'!F16+'1.1 Demanda Histórica'!F19</f>
        <v>9065580.6816951297</v>
      </c>
      <c r="G9" s="37">
        <f>+VLOOKUP($C9,'1.1 Demanda Histórica'!$C$5:$R$38,MATCH(G$5,'1.1 Demanda Histórica'!$C$5:$R$5,0),0)+'1.1 Demanda Histórica'!G16+'1.1 Demanda Histórica'!G19</f>
        <v>9515655.1837960761</v>
      </c>
      <c r="H9" s="37">
        <f>+VLOOKUP($C9,'1.1 Demanda Histórica'!$C$5:$R$38,MATCH(H$5,'1.1 Demanda Histórica'!$C$5:$R$5,0),0)+'1.1 Demanda Histórica'!H16+'1.1 Demanda Histórica'!H19</f>
        <v>10010043.375369363</v>
      </c>
      <c r="I9" s="37">
        <f>+VLOOKUP($C9,'1.1 Demanda Histórica'!$C$5:$R$38,MATCH(I$5,'1.1 Demanda Histórica'!$C$5:$R$5,0),0)+'1.1 Demanda Histórica'!I16+'1.1 Demanda Histórica'!I19</f>
        <v>10671683.44054867</v>
      </c>
      <c r="J9" s="37">
        <f>+VLOOKUP($C9,'1.1 Demanda Histórica'!$C$5:$R$38,MATCH(J$5,'1.1 Demanda Histórica'!$C$5:$R$5,0),0)+'1.1 Demanda Histórica'!J16+'1.1 Demanda Histórica'!J19</f>
        <v>11308509.768609259</v>
      </c>
      <c r="K9" s="37">
        <f>+VLOOKUP($C9,'1.1 Demanda Histórica'!$C$5:$R$38,MATCH(K$5,'1.1 Demanda Histórica'!$C$5:$R$5,0),0)+'1.1 Demanda Histórica'!K16+'1.1 Demanda Histórica'!K19</f>
        <v>11682580.92673571</v>
      </c>
      <c r="L9" s="37">
        <f>+VLOOKUP($C9,'1.1 Demanda Histórica'!$C$5:$R$38,MATCH(L$5,'1.1 Demanda Histórica'!$C$5:$R$5,0),0)+'1.1 Demanda Histórica'!L16+'1.1 Demanda Histórica'!L19</f>
        <v>11963661.492894441</v>
      </c>
      <c r="M9" s="37">
        <f>+VLOOKUP($C9,'1.1 Demanda Histórica'!$C$5:$R$38,MATCH(M$5,'1.1 Demanda Histórica'!$C$5:$R$5,0),0)+'1.1 Demanda Histórica'!M16+'1.1 Demanda Histórica'!M19</f>
        <v>12060036.020621393</v>
      </c>
      <c r="N9" s="37">
        <f>+VLOOKUP($C9,'1.1 Demanda Histórica'!$C$5:$R$38,MATCH(N$5,'1.1 Demanda Histórica'!$C$5:$R$5,0),0)+'1.1 Demanda Histórica'!N16+'1.1 Demanda Histórica'!N19</f>
        <v>11778233.933197854</v>
      </c>
      <c r="O9" s="37">
        <f>+VLOOKUP($C9,'1.1 Demanda Histórica'!$C$5:$R$38,MATCH(O$5,'1.1 Demanda Histórica'!$C$5:$R$5,0),0)+'1.1 Demanda Histórica'!O16+'1.1 Demanda Histórica'!O19</f>
        <v>10987443.608502965</v>
      </c>
      <c r="P9" s="37">
        <f>+VLOOKUP($C9,'1.1 Demanda Histórica'!$C$5:$R$38,MATCH(P$5,'1.1 Demanda Histórica'!$C$5:$R$5,0),0)+'1.1 Demanda Histórica'!P16+'1.1 Demanda Histórica'!P19</f>
        <v>10274734.812368305</v>
      </c>
      <c r="Q9" s="37">
        <f>+VLOOKUP($C9,'1.1 Demanda Histórica'!$C$5:$R$38,MATCH(Q$5,'1.1 Demanda Histórica'!$C$5:$R$5,0),0)+'1.1 Demanda Histórica'!Q16+'1.1 Demanda Histórica'!Q19</f>
        <v>9406092.6078681163</v>
      </c>
      <c r="R9" s="37">
        <f>+VLOOKUP($C9,'1.1 Demanda Histórica'!$C$5:$S$38,MATCH(R$5,'1.1 Demanda Histórica'!$C$5:$S$5,0),0)+'1.1 Demanda Histórica'!R16+'1.1 Demanda Histórica'!R19</f>
        <v>9467709.3480473645</v>
      </c>
      <c r="S9" s="37">
        <f>+VLOOKUP($C9,'1.1 Demanda Histórica'!$C$5:$T$38,MATCH(S$5,'1.1 Demanda Histórica'!$C$5:$T$5,0),0)+'1.1 Demanda Histórica'!S16+'1.1 Demanda Histórica'!S19</f>
        <v>9016104.3127163034</v>
      </c>
      <c r="T9" s="37">
        <f>+VLOOKUP(C9,'2.1 Previsión BAU'!$C$7:$T$32,18,FALSE)</f>
        <v>9834750.1290296558</v>
      </c>
      <c r="U9" s="38">
        <v>10360898.174207794</v>
      </c>
      <c r="V9" s="38">
        <f>+'2.1 Previsión BAU'!V10-'2.2 Previsión Ef. Energética'!E42+'2.3Previsión Traspasos CL-&gt;CR'!E9-'2.4 Previsión Traspasos CR-&gt; CL'!E108-'2.5Previsión Gen. Residencial'!E9+'2.6 Previsión Electromovilidad'!E9-'2.4 Previsión Traspasos CR-&gt; CL'!E179+'2.3Previsión Traspasos CL-&gt;CR'!E69</f>
        <v>9873672.411311416</v>
      </c>
      <c r="W9" s="38">
        <f>+'2.1 Previsión BAU'!W10-'2.2 Previsión Ef. Energética'!F42+'2.3Previsión Traspasos CL-&gt;CR'!F9-'2.4 Previsión Traspasos CR-&gt; CL'!F108-'2.5Previsión Gen. Residencial'!F9+'2.6 Previsión Electromovilidad'!F9-'2.4 Previsión Traspasos CR-&gt; CL'!F179+'2.3Previsión Traspasos CL-&gt;CR'!F69</f>
        <v>9433447.7909307629</v>
      </c>
      <c r="X9" s="38">
        <f>+'2.1 Previsión BAU'!X10-'2.2 Previsión Ef. Energética'!G42+'2.3Previsión Traspasos CL-&gt;CR'!G9-'2.4 Previsión Traspasos CR-&gt; CL'!G108-'2.5Previsión Gen. Residencial'!G9+'2.6 Previsión Electromovilidad'!G9-'2.4 Previsión Traspasos CR-&gt; CL'!G179+'2.3Previsión Traspasos CL-&gt;CR'!G69</f>
        <v>9343970.7243098374</v>
      </c>
      <c r="Y9" s="38">
        <f>+'2.1 Previsión BAU'!Y10-'2.2 Previsión Ef. Energética'!H42+'2.3Previsión Traspasos CL-&gt;CR'!H9-'2.4 Previsión Traspasos CR-&gt; CL'!H108-'2.5Previsión Gen. Residencial'!H9+'2.6 Previsión Electromovilidad'!H9-'2.4 Previsión Traspasos CR-&gt; CL'!H179+'2.3Previsión Traspasos CL-&gt;CR'!H69</f>
        <v>9272518.3836973105</v>
      </c>
      <c r="Z9" s="38">
        <f>+'2.1 Previsión BAU'!Z10-'2.2 Previsión Ef. Energética'!I42+'2.3Previsión Traspasos CL-&gt;CR'!I9-'2.4 Previsión Traspasos CR-&gt; CL'!I108-'2.5Previsión Gen. Residencial'!I9+'2.6 Previsión Electromovilidad'!I9-'2.4 Previsión Traspasos CR-&gt; CL'!I179+'2.3Previsión Traspasos CL-&gt;CR'!I69</f>
        <v>9263274.5953000542</v>
      </c>
      <c r="AA9" s="38">
        <f>+'2.1 Previsión BAU'!AA10-'2.2 Previsión Ef. Energética'!J42+'2.3Previsión Traspasos CL-&gt;CR'!J9-'2.4 Previsión Traspasos CR-&gt; CL'!J108-'2.5Previsión Gen. Residencial'!J9+'2.6 Previsión Electromovilidad'!J9-'2.4 Previsión Traspasos CR-&gt; CL'!J179+'2.3Previsión Traspasos CL-&gt;CR'!J69</f>
        <v>9170968.9776464496</v>
      </c>
      <c r="AB9" s="38">
        <f>+'2.1 Previsión BAU'!AB10-'2.2 Previsión Ef. Energética'!K42+'2.3Previsión Traspasos CL-&gt;CR'!K9-'2.4 Previsión Traspasos CR-&gt; CL'!K108-'2.5Previsión Gen. Residencial'!K9+'2.6 Previsión Electromovilidad'!K9-'2.4 Previsión Traspasos CR-&gt; CL'!K179+'2.3Previsión Traspasos CL-&gt;CR'!K69</f>
        <v>9313854.5105300471</v>
      </c>
      <c r="AC9" s="38">
        <f>+'2.1 Previsión BAU'!AC10-'2.2 Previsión Ef. Energética'!L42+'2.3Previsión Traspasos CL-&gt;CR'!L9-'2.4 Previsión Traspasos CR-&gt; CL'!L108-'2.5Previsión Gen. Residencial'!L9+'2.6 Previsión Electromovilidad'!L9-'2.4 Previsión Traspasos CR-&gt; CL'!L179+'2.3Previsión Traspasos CL-&gt;CR'!L69</f>
        <v>9439969.7559450511</v>
      </c>
      <c r="AD9" s="38">
        <f>+'2.1 Previsión BAU'!AD10-'2.2 Previsión Ef. Energética'!M42+'2.3Previsión Traspasos CL-&gt;CR'!M9-'2.4 Previsión Traspasos CR-&gt; CL'!M108-'2.5Previsión Gen. Residencial'!M9+'2.6 Previsión Electromovilidad'!M9-'2.4 Previsión Traspasos CR-&gt; CL'!M179+'2.3Previsión Traspasos CL-&gt;CR'!M69</f>
        <v>9660351.3401809819</v>
      </c>
      <c r="AE9" s="38">
        <f>+'2.1 Previsión BAU'!AE10-'2.2 Previsión Ef. Energética'!N42+'2.3Previsión Traspasos CL-&gt;CR'!N9-'2.4 Previsión Traspasos CR-&gt; CL'!N108-'2.5Previsión Gen. Residencial'!N9+'2.6 Previsión Electromovilidad'!N9-'2.4 Previsión Traspasos CR-&gt; CL'!N179+'2.3Previsión Traspasos CL-&gt;CR'!N69</f>
        <v>9904965.4060571417</v>
      </c>
      <c r="AF9" s="38">
        <f>+'2.1 Previsión BAU'!AF10-'2.2 Previsión Ef. Energética'!O42+'2.3Previsión Traspasos CL-&gt;CR'!O9-'2.4 Previsión Traspasos CR-&gt; CL'!O108-'2.5Previsión Gen. Residencial'!O9+'2.6 Previsión Electromovilidad'!O9-'2.4 Previsión Traspasos CR-&gt; CL'!O179+'2.3Previsión Traspasos CL-&gt;CR'!O69</f>
        <v>10108327.351384871</v>
      </c>
      <c r="AG9" s="38">
        <f>+'2.1 Previsión BAU'!AG10-'2.2 Previsión Ef. Energética'!P42+'2.3Previsión Traspasos CL-&gt;CR'!P9-'2.4 Previsión Traspasos CR-&gt; CL'!P108-'2.5Previsión Gen. Residencial'!P9+'2.6 Previsión Electromovilidad'!P9-'2.4 Previsión Traspasos CR-&gt; CL'!P179+'2.3Previsión Traspasos CL-&gt;CR'!P69</f>
        <v>10318699.530938027</v>
      </c>
      <c r="AH9" s="38">
        <f>+'2.1 Previsión BAU'!AH10-'2.2 Previsión Ef. Energética'!Q42+'2.3Previsión Traspasos CL-&gt;CR'!Q9-'2.4 Previsión Traspasos CR-&gt; CL'!Q108-'2.5Previsión Gen. Residencial'!Q9+'2.6 Previsión Electromovilidad'!Q9-'2.4 Previsión Traspasos CR-&gt; CL'!Q179+'2.3Previsión Traspasos CL-&gt;CR'!Q69</f>
        <v>10592112.027312834</v>
      </c>
      <c r="AI9" s="38">
        <f>+'2.1 Previsión BAU'!AI10-'2.2 Previsión Ef. Energética'!R42+'2.3Previsión Traspasos CL-&gt;CR'!R9-'2.4 Previsión Traspasos CR-&gt; CL'!R108-'2.5Previsión Gen. Residencial'!R9+'2.6 Previsión Electromovilidad'!R9-'2.4 Previsión Traspasos CR-&gt; CL'!R179+'2.3Previsión Traspasos CL-&gt;CR'!R69</f>
        <v>10878412.236616187</v>
      </c>
      <c r="AJ9" s="38">
        <f>+'2.1 Previsión BAU'!AJ10-'2.2 Previsión Ef. Energética'!S42+'2.3Previsión Traspasos CL-&gt;CR'!S9-'2.4 Previsión Traspasos CR-&gt; CL'!S108-'2.5Previsión Gen. Residencial'!S9+'2.6 Previsión Electromovilidad'!S9-'2.4 Previsión Traspasos CR-&gt; CL'!S179+'2.3Previsión Traspasos CL-&gt;CR'!S69</f>
        <v>11128508.408156356</v>
      </c>
      <c r="AK9" s="38">
        <f>+'2.1 Previsión BAU'!AK10-'2.2 Previsión Ef. Energética'!T42+'2.3Previsión Traspasos CL-&gt;CR'!T9-'2.4 Previsión Traspasos CR-&gt; CL'!T108-'2.5Previsión Gen. Residencial'!T9+'2.6 Previsión Electromovilidad'!T9-'2.4 Previsión Traspasos CR-&gt; CL'!T179+'2.3Previsión Traspasos CL-&gt;CR'!T69</f>
        <v>11378797.295043427</v>
      </c>
      <c r="AL9" s="38">
        <f>+'2.1 Previsión BAU'!AL10-'2.2 Previsión Ef. Energética'!U42+'2.3Previsión Traspasos CL-&gt;CR'!U9-'2.4 Previsión Traspasos CR-&gt; CL'!U108-'2.5Previsión Gen. Residencial'!U9+'2.6 Previsión Electromovilidad'!U9-'2.4 Previsión Traspasos CR-&gt; CL'!U179+'2.3Previsión Traspasos CL-&gt;CR'!U69</f>
        <v>11563472.66658764</v>
      </c>
      <c r="AM9" s="38">
        <f>+'2.1 Previsión BAU'!AM10-'2.2 Previsión Ef. Energética'!V42+'2.3Previsión Traspasos CL-&gt;CR'!V9-'2.4 Previsión Traspasos CR-&gt; CL'!V108-'2.5Previsión Gen. Residencial'!V9+'2.6 Previsión Electromovilidad'!V9-'2.4 Previsión Traspasos CR-&gt; CL'!V179+'2.3Previsión Traspasos CL-&gt;CR'!V69</f>
        <v>11859072.460257666</v>
      </c>
      <c r="AN9" s="38">
        <f>+'2.1 Previsión BAU'!AN10-'2.2 Previsión Ef. Energética'!W42+'2.3Previsión Traspasos CL-&gt;CR'!W9-'2.4 Previsión Traspasos CR-&gt; CL'!W108-'2.5Previsión Gen. Residencial'!W9+'2.6 Previsión Electromovilidad'!W9-'2.4 Previsión Traspasos CR-&gt; CL'!W179+'2.3Previsión Traspasos CL-&gt;CR'!W69</f>
        <v>12178780.081289127</v>
      </c>
      <c r="AO9" s="120">
        <f>+'2.1 Previsión BAU'!AO10-'2.2 Previsión Ef. Energética'!X42+'2.3Previsión Traspasos CL-&gt;CR'!X9-'2.4 Previsión Traspasos CR-&gt; CL'!X108-'2.5Previsión Gen. Residencial'!X9+'2.6 Previsión Electromovilidad'!X9-'2.4 Previsión Traspasos CR-&gt; CL'!X179+'2.3Previsión Traspasos CL-&gt;CR'!X69</f>
        <v>12497931.318904517</v>
      </c>
    </row>
    <row r="10" spans="1:41" x14ac:dyDescent="0.2">
      <c r="C10" s="3" t="s">
        <v>52</v>
      </c>
      <c r="D10" s="37">
        <f>+VLOOKUP($C10,'1.1 Demanda Histórica'!$C$5:$N$38,MATCH(D$5,'1.1 Demanda Histórica'!$C$5:$N$5,0),0)</f>
        <v>11616.394</v>
      </c>
      <c r="E10" s="37">
        <f>+VLOOKUP($C10,'1.1 Demanda Histórica'!$C$5:$N$38,MATCH(E$5,'1.1 Demanda Histórica'!$C$5:$N$5,0),0)</f>
        <v>11702.054</v>
      </c>
      <c r="F10" s="40">
        <f>+VLOOKUP($C10,'1.1 Demanda Histórica'!$C$5:$N$38,MATCH(F$5,'1.1 Demanda Histórica'!$C$5:$N$5,0),0)</f>
        <v>11491.879000000001</v>
      </c>
      <c r="G10" s="37">
        <f>+VLOOKUP($C10,'1.1 Demanda Histórica'!$C$5:$N$38,MATCH(G$5,'1.1 Demanda Histórica'!$C$5:$N$5,0),0)</f>
        <v>12416.039999999999</v>
      </c>
      <c r="H10" s="37">
        <f>+VLOOKUP($C10,'1.1 Demanda Histórica'!$C$5:$N$38,MATCH(H$5,'1.1 Demanda Histórica'!$C$5:$N$5,0),0)</f>
        <v>16133.058000000001</v>
      </c>
      <c r="I10" s="37">
        <f>+VLOOKUP($C10,'1.1 Demanda Histórica'!$C$5:$N$38,MATCH(I$5,'1.1 Demanda Histórica'!$C$5:$N$5,0),0)</f>
        <v>15209.261999999997</v>
      </c>
      <c r="J10" s="37">
        <f>+VLOOKUP($C10,'1.1 Demanda Histórica'!$C$5:$N$38,MATCH(J$5,'1.1 Demanda Histórica'!$C$5:$N$5,0),0)</f>
        <v>14128.723999999998</v>
      </c>
      <c r="K10" s="37">
        <f>+VLOOKUP($C10,'1.1 Demanda Histórica'!$C$5:$N$38,MATCH(K$5,'1.1 Demanda Histórica'!$C$5:$N$5,0),0)</f>
        <v>14575.874</v>
      </c>
      <c r="L10" s="37">
        <f>+VLOOKUP($C10,'1.1 Demanda Histórica'!$C$5:$N$38,MATCH(L$5,'1.1 Demanda Histórica'!$C$5:$N$5,0),0)</f>
        <v>14627.731999999998</v>
      </c>
      <c r="M10" s="37">
        <f>+VLOOKUP($C10,'1.1 Demanda Histórica'!$C$5:$N$38,MATCH(M$5,'1.1 Demanda Histórica'!$C$5:$N$5,0),0)</f>
        <v>14470.695000000002</v>
      </c>
      <c r="N10" s="37">
        <f>+VLOOKUP($C10,'1.1 Demanda Histórica'!$C$5:$O$38,MATCH(N$5,'1.1 Demanda Histórica'!$C$5:$O$5,0),0)</f>
        <v>16167.144999999999</v>
      </c>
      <c r="O10" s="37">
        <f>+VLOOKUP($C10,'1.1 Demanda Histórica'!$C$5:$P$38,MATCH(O$5,'1.1 Demanda Histórica'!$C$5:$P$5,0),0)</f>
        <v>16316.371999999999</v>
      </c>
      <c r="P10" s="37">
        <f>+VLOOKUP($C10,'1.1 Demanda Histórica'!$C$5:$Q$38,MATCH(P$5,'1.1 Demanda Histórica'!$C$5:$Q$5,0),0)</f>
        <v>15662.402</v>
      </c>
      <c r="Q10" s="37">
        <f>+VLOOKUP($C10,'1.1 Demanda Histórica'!$C$5:$R$38,MATCH(Q$5,'1.1 Demanda Histórica'!$C$5:$R$5,0),0)</f>
        <v>17965.792000000001</v>
      </c>
      <c r="R10" s="37">
        <f>+VLOOKUP($C10,'1.1 Demanda Histórica'!$C$5:$S$38,MATCH(R$5,'1.1 Demanda Histórica'!$C$5:$S$5,0),0)</f>
        <v>17463.791750000004</v>
      </c>
      <c r="S10" s="37">
        <f>+VLOOKUP($C10,'1.1 Demanda Histórica'!$C$5:$T$38,MATCH(S$5,'1.1 Demanda Histórica'!$C$5:$T$5,0),0)</f>
        <v>16524.931</v>
      </c>
      <c r="T10" s="37">
        <f>+VLOOKUP(C10,'2.1 Previsión BAU'!$C$7:$T$32,18,FALSE)</f>
        <v>17593.086836217706</v>
      </c>
      <c r="U10" s="38">
        <v>17812.623874968373</v>
      </c>
      <c r="V10" s="38">
        <f>+'2.1 Previsión BAU'!V11-'2.2 Previsión Ef. Energética'!E43+'2.3Previsión Traspasos CL-&gt;CR'!E10-'2.4 Previsión Traspasos CR-&gt; CL'!E109-'2.5Previsión Gen. Residencial'!E10+'2.6 Previsión Electromovilidad'!E10-'2.4 Previsión Traspasos CR-&gt; CL'!E180+'2.3Previsión Traspasos CL-&gt;CR'!E70</f>
        <v>17825.72620469502</v>
      </c>
      <c r="W10" s="38">
        <f>+'2.1 Previsión BAU'!W11-'2.2 Previsión Ef. Energética'!F43+'2.3Previsión Traspasos CL-&gt;CR'!F10-'2.4 Previsión Traspasos CR-&gt; CL'!F109-'2.5Previsión Gen. Residencial'!F10+'2.6 Previsión Electromovilidad'!F10-'2.4 Previsión Traspasos CR-&gt; CL'!F180+'2.3Previsión Traspasos CL-&gt;CR'!F70</f>
        <v>17510.407427110982</v>
      </c>
      <c r="X10" s="38">
        <f>+'2.1 Previsión BAU'!X11-'2.2 Previsión Ef. Energética'!G43+'2.3Previsión Traspasos CL-&gt;CR'!G10-'2.4 Previsión Traspasos CR-&gt; CL'!G109-'2.5Previsión Gen. Residencial'!G10+'2.6 Previsión Electromovilidad'!G10-'2.4 Previsión Traspasos CR-&gt; CL'!G180+'2.3Previsión Traspasos CL-&gt;CR'!G70</f>
        <v>17678.425248036863</v>
      </c>
      <c r="Y10" s="38">
        <f>+'2.1 Previsión BAU'!Y11-'2.2 Previsión Ef. Energética'!H43+'2.3Previsión Traspasos CL-&gt;CR'!H10-'2.4 Previsión Traspasos CR-&gt; CL'!H109-'2.5Previsión Gen. Residencial'!H10+'2.6 Previsión Electromovilidad'!H10-'2.4 Previsión Traspasos CR-&gt; CL'!H180+'2.3Previsión Traspasos CL-&gt;CR'!H70</f>
        <v>17821.245667029962</v>
      </c>
      <c r="Z10" s="38">
        <f>+'2.1 Previsión BAU'!Z11-'2.2 Previsión Ef. Energética'!I43+'2.3Previsión Traspasos CL-&gt;CR'!I10-'2.4 Previsión Traspasos CR-&gt; CL'!I109-'2.5Previsión Gen. Residencial'!I10+'2.6 Previsión Electromovilidad'!I10-'2.4 Previsión Traspasos CR-&gt; CL'!I180+'2.3Previsión Traspasos CL-&gt;CR'!I70</f>
        <v>18059.125507322788</v>
      </c>
      <c r="AA10" s="38">
        <f>+'2.1 Previsión BAU'!AA11-'2.2 Previsión Ef. Energética'!J43+'2.3Previsión Traspasos CL-&gt;CR'!J10-'2.4 Previsión Traspasos CR-&gt; CL'!J109-'2.5Previsión Gen. Residencial'!J10+'2.6 Previsión Electromovilidad'!J10-'2.4 Previsión Traspasos CR-&gt; CL'!J180+'2.3Previsión Traspasos CL-&gt;CR'!J70</f>
        <v>18126.258609084467</v>
      </c>
      <c r="AB10" s="38">
        <f>+'2.1 Previsión BAU'!AB11-'2.2 Previsión Ef. Energética'!K43+'2.3Previsión Traspasos CL-&gt;CR'!K10-'2.4 Previsión Traspasos CR-&gt; CL'!K109-'2.5Previsión Gen. Residencial'!K10+'2.6 Previsión Electromovilidad'!K10-'2.4 Previsión Traspasos CR-&gt; CL'!K180+'2.3Previsión Traspasos CL-&gt;CR'!K70</f>
        <v>18589.514148907885</v>
      </c>
      <c r="AC10" s="38">
        <f>+'2.1 Previsión BAU'!AC11-'2.2 Previsión Ef. Energética'!L43+'2.3Previsión Traspasos CL-&gt;CR'!L10-'2.4 Previsión Traspasos CR-&gt; CL'!L109-'2.5Previsión Gen. Residencial'!L10+'2.6 Previsión Electromovilidad'!L10-'2.4 Previsión Traspasos CR-&gt; CL'!L180+'2.3Previsión Traspasos CL-&gt;CR'!L70</f>
        <v>18996.834924575218</v>
      </c>
      <c r="AD10" s="38">
        <f>+'2.1 Previsión BAU'!AD11-'2.2 Previsión Ef. Energética'!M43+'2.3Previsión Traspasos CL-&gt;CR'!M10-'2.4 Previsión Traspasos CR-&gt; CL'!M109-'2.5Previsión Gen. Residencial'!M10+'2.6 Previsión Electromovilidad'!M10-'2.4 Previsión Traspasos CR-&gt; CL'!M180+'2.3Previsión Traspasos CL-&gt;CR'!M70</f>
        <v>19538.284178521393</v>
      </c>
      <c r="AE10" s="38">
        <f>+'2.1 Previsión BAU'!AE11-'2.2 Previsión Ef. Energética'!N43+'2.3Previsión Traspasos CL-&gt;CR'!N10-'2.4 Previsión Traspasos CR-&gt; CL'!N109-'2.5Previsión Gen. Residencial'!N10+'2.6 Previsión Electromovilidad'!N10-'2.4 Previsión Traspasos CR-&gt; CL'!N180+'2.3Previsión Traspasos CL-&gt;CR'!N70</f>
        <v>20088.898686328837</v>
      </c>
      <c r="AF10" s="38">
        <f>+'2.1 Previsión BAU'!AF11-'2.2 Previsión Ef. Energética'!O43+'2.3Previsión Traspasos CL-&gt;CR'!O10-'2.4 Previsión Traspasos CR-&gt; CL'!O109-'2.5Previsión Gen. Residencial'!O10+'2.6 Previsión Electromovilidad'!O10-'2.4 Previsión Traspasos CR-&gt; CL'!O180+'2.3Previsión Traspasos CL-&gt;CR'!O70</f>
        <v>20548.16539137339</v>
      </c>
      <c r="AG10" s="38">
        <f>+'2.1 Previsión BAU'!AG11-'2.2 Previsión Ef. Energética'!P43+'2.3Previsión Traspasos CL-&gt;CR'!P10-'2.4 Previsión Traspasos CR-&gt; CL'!P109-'2.5Previsión Gen. Residencial'!P10+'2.6 Previsión Electromovilidad'!P10-'2.4 Previsión Traspasos CR-&gt; CL'!P180+'2.3Previsión Traspasos CL-&gt;CR'!P70</f>
        <v>20998.087417587423</v>
      </c>
      <c r="AH10" s="38">
        <f>+'2.1 Previsión BAU'!AH11-'2.2 Previsión Ef. Energética'!Q43+'2.3Previsión Traspasos CL-&gt;CR'!Q10-'2.4 Previsión Traspasos CR-&gt; CL'!Q109-'2.5Previsión Gen. Residencial'!Q10+'2.6 Previsión Electromovilidad'!Q10-'2.4 Previsión Traspasos CR-&gt; CL'!Q180+'2.3Previsión Traspasos CL-&gt;CR'!Q70</f>
        <v>21541.294570487164</v>
      </c>
      <c r="AI10" s="38">
        <f>+'2.1 Previsión BAU'!AI11-'2.2 Previsión Ef. Energética'!R43+'2.3Previsión Traspasos CL-&gt;CR'!R10-'2.4 Previsión Traspasos CR-&gt; CL'!R109-'2.5Previsión Gen. Residencial'!R10+'2.6 Previsión Electromovilidad'!R10-'2.4 Previsión Traspasos CR-&gt; CL'!R180+'2.3Previsión Traspasos CL-&gt;CR'!R70</f>
        <v>22088.810727089469</v>
      </c>
      <c r="AJ10" s="38">
        <f>+'2.1 Previsión BAU'!AJ11-'2.2 Previsión Ef. Energética'!S43+'2.3Previsión Traspasos CL-&gt;CR'!S10-'2.4 Previsión Traspasos CR-&gt; CL'!S109-'2.5Previsión Gen. Residencial'!S10+'2.6 Previsión Electromovilidad'!S10-'2.4 Previsión Traspasos CR-&gt; CL'!S180+'2.3Previsión Traspasos CL-&gt;CR'!S70</f>
        <v>22561.791344439112</v>
      </c>
      <c r="AK10" s="38">
        <f>+'2.1 Previsión BAU'!AK11-'2.2 Previsión Ef. Energética'!T43+'2.3Previsión Traspasos CL-&gt;CR'!T10-'2.4 Previsión Traspasos CR-&gt; CL'!T109-'2.5Previsión Gen. Residencial'!T10+'2.6 Previsión Electromovilidad'!T10-'2.4 Previsión Traspasos CR-&gt; CL'!T180+'2.3Previsión Traspasos CL-&gt;CR'!T70</f>
        <v>23023.445671266112</v>
      </c>
      <c r="AL10" s="38">
        <f>+'2.1 Previsión BAU'!AL11-'2.2 Previsión Ef. Energética'!U43+'2.3Previsión Traspasos CL-&gt;CR'!U10-'2.4 Previsión Traspasos CR-&gt; CL'!U109-'2.5Previsión Gen. Residencial'!U10+'2.6 Previsión Electromovilidad'!U10-'2.4 Previsión Traspasos CR-&gt; CL'!U180+'2.3Previsión Traspasos CL-&gt;CR'!U70</f>
        <v>23436.031222216166</v>
      </c>
      <c r="AM10" s="38">
        <f>+'2.1 Previsión BAU'!AM11-'2.2 Previsión Ef. Energética'!V43+'2.3Previsión Traspasos CL-&gt;CR'!V10-'2.4 Previsión Traspasos CR-&gt; CL'!V109-'2.5Previsión Gen. Residencial'!V10+'2.6 Previsión Electromovilidad'!V10-'2.4 Previsión Traspasos CR-&gt; CL'!V180+'2.3Previsión Traspasos CL-&gt;CR'!V70</f>
        <v>23958.401916042072</v>
      </c>
      <c r="AN10" s="38">
        <f>+'2.1 Previsión BAU'!AN11-'2.2 Previsión Ef. Energética'!W43+'2.3Previsión Traspasos CL-&gt;CR'!W10-'2.4 Previsión Traspasos CR-&gt; CL'!W109-'2.5Previsión Gen. Residencial'!W10+'2.6 Previsión Electromovilidad'!W10-'2.4 Previsión Traspasos CR-&gt; CL'!W180+'2.3Previsión Traspasos CL-&gt;CR'!W70</f>
        <v>24517.174382781144</v>
      </c>
      <c r="AO10" s="120">
        <f>+'2.1 Previsión BAU'!AO11-'2.2 Previsión Ef. Energética'!X43+'2.3Previsión Traspasos CL-&gt;CR'!X10-'2.4 Previsión Traspasos CR-&gt; CL'!X109-'2.5Previsión Gen. Residencial'!X10+'2.6 Previsión Electromovilidad'!X10-'2.4 Previsión Traspasos CR-&gt; CL'!X180+'2.3Previsión Traspasos CL-&gt;CR'!X70</f>
        <v>25066.584542736429</v>
      </c>
    </row>
    <row r="11" spans="1:41" x14ac:dyDescent="0.2">
      <c r="C11" s="3" t="s">
        <v>53</v>
      </c>
      <c r="D11" s="37">
        <f>+VLOOKUP($C11,'1.1 Demanda Histórica'!$C$5:$N$38,MATCH(D$5,'1.1 Demanda Histórica'!$C$5:$N$5,0),0)</f>
        <v>198714</v>
      </c>
      <c r="E11" s="37">
        <f>+VLOOKUP($C11,'1.1 Demanda Histórica'!$C$5:$N$38,MATCH(E$5,'1.1 Demanda Histórica'!$C$5:$N$5,0),0)</f>
        <v>201051</v>
      </c>
      <c r="F11" s="40">
        <f>+VLOOKUP($C11,'1.1 Demanda Histórica'!$C$5:$N$38,MATCH(F$5,'1.1 Demanda Histórica'!$C$5:$N$5,0),0)</f>
        <v>201253.38409506725</v>
      </c>
      <c r="G11" s="37">
        <f>+VLOOKUP($C11,'1.1 Demanda Histórica'!$C$5:$N$38,MATCH(G$5,'1.1 Demanda Histórica'!$C$5:$N$5,0),0)</f>
        <v>221699.68611779017</v>
      </c>
      <c r="H11" s="37">
        <f>+VLOOKUP($C11,'1.1 Demanda Histórica'!$C$5:$N$38,MATCH(H$5,'1.1 Demanda Histórica'!$C$5:$N$5,0),0)</f>
        <v>226922.02476913831</v>
      </c>
      <c r="I11" s="37">
        <f>+VLOOKUP($C11,'1.1 Demanda Histórica'!$C$5:$N$38,MATCH(I$5,'1.1 Demanda Histórica'!$C$5:$N$5,0),0)</f>
        <v>245850.47574423297</v>
      </c>
      <c r="J11" s="37">
        <f>+VLOOKUP($C11,'1.1 Demanda Histórica'!$C$5:$N$38,MATCH(J$5,'1.1 Demanda Histórica'!$C$5:$N$5,0),0)</f>
        <v>248478.11499999999</v>
      </c>
      <c r="K11" s="37">
        <f>+VLOOKUP($C11,'1.1 Demanda Histórica'!$C$5:$N$38,MATCH(K$5,'1.1 Demanda Histórica'!$C$5:$N$5,0),0)</f>
        <v>266619.48599999992</v>
      </c>
      <c r="L11" s="37">
        <f>+VLOOKUP($C11,'1.1 Demanda Histórica'!$C$5:$N$38,MATCH(L$5,'1.1 Demanda Histórica'!$C$5:$N$5,0),0)</f>
        <v>273313.49799999996</v>
      </c>
      <c r="M11" s="37">
        <f>+VLOOKUP($C11,'1.1 Demanda Histórica'!$C$5:$N$38,MATCH(M$5,'1.1 Demanda Histórica'!$C$5:$N$5,0),0)</f>
        <v>291186.85000000003</v>
      </c>
      <c r="N11" s="37">
        <f>+VLOOKUP($C11,'1.1 Demanda Histórica'!$C$5:$O$38,MATCH(N$5,'1.1 Demanda Histórica'!$C$5:$O$5,0),0)</f>
        <v>256271.83600000001</v>
      </c>
      <c r="O11" s="37">
        <f>+VLOOKUP($C11,'1.1 Demanda Histórica'!$C$5:$P$38,MATCH(O$5,'1.1 Demanda Histórica'!$C$5:$P$5,0),0)</f>
        <v>219541.3909916899</v>
      </c>
      <c r="P11" s="37">
        <f>+VLOOKUP($C11,'1.1 Demanda Histórica'!$C$5:$Q$38,MATCH(P$5,'1.1 Demanda Histórica'!$C$5:$Q$5,0),0)</f>
        <v>214509.66030783139</v>
      </c>
      <c r="Q11" s="37">
        <f>+VLOOKUP($C11,'1.1 Demanda Histórica'!$C$5:$R$38,MATCH(Q$5,'1.1 Demanda Histórica'!$C$5:$R$5,0),0)</f>
        <v>205161.98393843533</v>
      </c>
      <c r="R11" s="37">
        <f>+VLOOKUP($C11,'1.1 Demanda Histórica'!$C$5:$S$38,MATCH(R$5,'1.1 Demanda Histórica'!$C$5:$S$5,0),0)</f>
        <v>209526.10213721544</v>
      </c>
      <c r="S11" s="37">
        <f>+VLOOKUP($C11,'1.1 Demanda Histórica'!$C$5:$T$38,MATCH(S$5,'1.1 Demanda Histórica'!$C$5:$T$5,0),0)</f>
        <v>217719.41858857858</v>
      </c>
      <c r="T11" s="37">
        <f>+VLOOKUP(C11,'2.1 Previsión BAU'!$C$7:$T$32,18,FALSE)</f>
        <v>219757.53283660585</v>
      </c>
      <c r="U11" s="38">
        <v>233616.52918969785</v>
      </c>
      <c r="V11" s="38">
        <f>+'2.1 Previsión BAU'!V12-'2.2 Previsión Ef. Energética'!E44+'2.3Previsión Traspasos CL-&gt;CR'!E11-'2.4 Previsión Traspasos CR-&gt; CL'!E110-'2.5Previsión Gen. Residencial'!E11+'2.6 Previsión Electromovilidad'!E11-'2.4 Previsión Traspasos CR-&gt; CL'!E181+'2.3Previsión Traspasos CL-&gt;CR'!E71</f>
        <v>221426.98095802896</v>
      </c>
      <c r="W11" s="38">
        <f>+'2.1 Previsión BAU'!W12-'2.2 Previsión Ef. Energética'!F44+'2.3Previsión Traspasos CL-&gt;CR'!F11-'2.4 Previsión Traspasos CR-&gt; CL'!F110-'2.5Previsión Gen. Residencial'!F11+'2.6 Previsión Electromovilidad'!F11-'2.4 Previsión Traspasos CR-&gt; CL'!F181+'2.3Previsión Traspasos CL-&gt;CR'!F71</f>
        <v>214447.61212175258</v>
      </c>
      <c r="X11" s="38">
        <f>+'2.1 Previsión BAU'!X12-'2.2 Previsión Ef. Energética'!G44+'2.3Previsión Traspasos CL-&gt;CR'!G11-'2.4 Previsión Traspasos CR-&gt; CL'!G110-'2.5Previsión Gen. Residencial'!G11+'2.6 Previsión Electromovilidad'!G11-'2.4 Previsión Traspasos CR-&gt; CL'!G181+'2.3Previsión Traspasos CL-&gt;CR'!G71</f>
        <v>213133.75987198768</v>
      </c>
      <c r="Y11" s="38">
        <f>+'2.1 Previsión BAU'!Y12-'2.2 Previsión Ef. Energética'!H44+'2.3Previsión Traspasos CL-&gt;CR'!H11-'2.4 Previsión Traspasos CR-&gt; CL'!H110-'2.5Previsión Gen. Residencial'!H11+'2.6 Previsión Electromovilidad'!H11-'2.4 Previsión Traspasos CR-&gt; CL'!H181+'2.3Previsión Traspasos CL-&gt;CR'!H71</f>
        <v>212496.0075100612</v>
      </c>
      <c r="Z11" s="38">
        <f>+'2.1 Previsión BAU'!Z12-'2.2 Previsión Ef. Energética'!I44+'2.3Previsión Traspasos CL-&gt;CR'!I11-'2.4 Previsión Traspasos CR-&gt; CL'!I110-'2.5Previsión Gen. Residencial'!I11+'2.6 Previsión Electromovilidad'!I11-'2.4 Previsión Traspasos CR-&gt; CL'!I181+'2.3Previsión Traspasos CL-&gt;CR'!I71</f>
        <v>213138.66088065572</v>
      </c>
      <c r="AA11" s="38">
        <f>+'2.1 Previsión BAU'!AA12-'2.2 Previsión Ef. Energética'!J44+'2.3Previsión Traspasos CL-&gt;CR'!J11-'2.4 Previsión Traspasos CR-&gt; CL'!J110-'2.5Previsión Gen. Residencial'!J11+'2.6 Previsión Electromovilidad'!J11-'2.4 Previsión Traspasos CR-&gt; CL'!J181+'2.3Previsión Traspasos CL-&gt;CR'!J71</f>
        <v>211497.52859780478</v>
      </c>
      <c r="AB11" s="38">
        <f>+'2.1 Previsión BAU'!AB12-'2.2 Previsión Ef. Energética'!K44+'2.3Previsión Traspasos CL-&gt;CR'!K11-'2.4 Previsión Traspasos CR-&gt; CL'!K110-'2.5Previsión Gen. Residencial'!K11+'2.6 Previsión Electromovilidad'!K11-'2.4 Previsión Traspasos CR-&gt; CL'!K181+'2.3Previsión Traspasos CL-&gt;CR'!K71</f>
        <v>215079.27367942888</v>
      </c>
      <c r="AC11" s="38">
        <f>+'2.1 Previsión BAU'!AC12-'2.2 Previsión Ef. Energética'!L44+'2.3Previsión Traspasos CL-&gt;CR'!L11-'2.4 Previsión Traspasos CR-&gt; CL'!L110-'2.5Previsión Gen. Residencial'!L11+'2.6 Previsión Electromovilidad'!L11-'2.4 Previsión Traspasos CR-&gt; CL'!L181+'2.3Previsión Traspasos CL-&gt;CR'!L71</f>
        <v>217962.9121847339</v>
      </c>
      <c r="AD11" s="38">
        <f>+'2.1 Previsión BAU'!AD12-'2.2 Previsión Ef. Energética'!M44+'2.3Previsión Traspasos CL-&gt;CR'!M11-'2.4 Previsión Traspasos CR-&gt; CL'!M110-'2.5Previsión Gen. Residencial'!M11+'2.6 Previsión Electromovilidad'!M11-'2.4 Previsión Traspasos CR-&gt; CL'!M181+'2.3Previsión Traspasos CL-&gt;CR'!M71</f>
        <v>223031.88569695476</v>
      </c>
      <c r="AE11" s="38">
        <f>+'2.1 Previsión BAU'!AE12-'2.2 Previsión Ef. Energética'!N44+'2.3Previsión Traspasos CL-&gt;CR'!N11-'2.4 Previsión Traspasos CR-&gt; CL'!N110-'2.5Previsión Gen. Residencial'!N11+'2.6 Previsión Electromovilidad'!N11-'2.4 Previsión Traspasos CR-&gt; CL'!N181+'2.3Previsión Traspasos CL-&gt;CR'!N71</f>
        <v>228498.04940711302</v>
      </c>
      <c r="AF11" s="38">
        <f>+'2.1 Previsión BAU'!AF12-'2.2 Previsión Ef. Energética'!O44+'2.3Previsión Traspasos CL-&gt;CR'!O11-'2.4 Previsión Traspasos CR-&gt; CL'!O110-'2.5Previsión Gen. Residencial'!O11+'2.6 Previsión Electromovilidad'!O11-'2.4 Previsión Traspasos CR-&gt; CL'!O181+'2.3Previsión Traspasos CL-&gt;CR'!O71</f>
        <v>232792.04734825369</v>
      </c>
      <c r="AG11" s="38">
        <f>+'2.1 Previsión BAU'!AG12-'2.2 Previsión Ef. Energética'!P44+'2.3Previsión Traspasos CL-&gt;CR'!P11-'2.4 Previsión Traspasos CR-&gt; CL'!P110-'2.5Previsión Gen. Residencial'!P11+'2.6 Previsión Electromovilidad'!P11-'2.4 Previsión Traspasos CR-&gt; CL'!P181+'2.3Previsión Traspasos CL-&gt;CR'!P71</f>
        <v>237170.94708110878</v>
      </c>
      <c r="AH11" s="38">
        <f>+'2.1 Previsión BAU'!AH12-'2.2 Previsión Ef. Energética'!Q44+'2.3Previsión Traspasos CL-&gt;CR'!Q11-'2.4 Previsión Traspasos CR-&gt; CL'!Q110-'2.5Previsión Gen. Residencial'!Q11+'2.6 Previsión Electromovilidad'!Q11-'2.4 Previsión Traspasos CR-&gt; CL'!Q181+'2.3Previsión Traspasos CL-&gt;CR'!Q71</f>
        <v>243051.35387111892</v>
      </c>
      <c r="AI11" s="38">
        <f>+'2.1 Previsión BAU'!AI12-'2.2 Previsión Ef. Energética'!R44+'2.3Previsión Traspasos CL-&gt;CR'!R11-'2.4 Previsión Traspasos CR-&gt; CL'!R110-'2.5Previsión Gen. Residencial'!R11+'2.6 Previsión Electromovilidad'!R11-'2.4 Previsión Traspasos CR-&gt; CL'!R181+'2.3Previsión Traspasos CL-&gt;CR'!R71</f>
        <v>249226.72290633136</v>
      </c>
      <c r="AJ11" s="38">
        <f>+'2.1 Previsión BAU'!AJ12-'2.2 Previsión Ef. Energética'!S44+'2.3Previsión Traspasos CL-&gt;CR'!S11-'2.4 Previsión Traspasos CR-&gt; CL'!S110-'2.5Previsión Gen. Residencial'!S11+'2.6 Previsión Electromovilidad'!S11-'2.4 Previsión Traspasos CR-&gt; CL'!S181+'2.3Previsión Traspasos CL-&gt;CR'!S71</f>
        <v>254405.84940784637</v>
      </c>
      <c r="AK11" s="38">
        <f>+'2.1 Previsión BAU'!AK12-'2.2 Previsión Ef. Energética'!T44+'2.3Previsión Traspasos CL-&gt;CR'!T11-'2.4 Previsión Traspasos CR-&gt; CL'!T110-'2.5Previsión Gen. Residencial'!T11+'2.6 Previsión Electromovilidad'!T11-'2.4 Previsión Traspasos CR-&gt; CL'!T181+'2.3Previsión Traspasos CL-&gt;CR'!T71</f>
        <v>259558.94753272246</v>
      </c>
      <c r="AL11" s="38">
        <f>+'2.1 Previsión BAU'!AL12-'2.2 Previsión Ef. Energética'!U44+'2.3Previsión Traspasos CL-&gt;CR'!U11-'2.4 Previsión Traspasos CR-&gt; CL'!U110-'2.5Previsión Gen. Residencial'!U11+'2.6 Previsión Electromovilidad'!U11-'2.4 Previsión Traspasos CR-&gt; CL'!U181+'2.3Previsión Traspasos CL-&gt;CR'!U71</f>
        <v>264333.05286343739</v>
      </c>
      <c r="AM11" s="38">
        <f>+'2.1 Previsión BAU'!AM12-'2.2 Previsión Ef. Energética'!V44+'2.3Previsión Traspasos CL-&gt;CR'!V11-'2.4 Previsión Traspasos CR-&gt; CL'!V110-'2.5Previsión Gen. Residencial'!V11+'2.6 Previsión Electromovilidad'!V11-'2.4 Previsión Traspasos CR-&gt; CL'!V181+'2.3Previsión Traspasos CL-&gt;CR'!V71</f>
        <v>270592.32214684907</v>
      </c>
      <c r="AN11" s="38">
        <f>+'2.1 Previsión BAU'!AN12-'2.2 Previsión Ef. Energética'!W44+'2.3Previsión Traspasos CL-&gt;CR'!W11-'2.4 Previsión Traspasos CR-&gt; CL'!W110-'2.5Previsión Gen. Residencial'!W11+'2.6 Previsión Electromovilidad'!W11-'2.4 Previsión Traspasos CR-&gt; CL'!W181+'2.3Previsión Traspasos CL-&gt;CR'!W71</f>
        <v>277442.36075791216</v>
      </c>
      <c r="AO11" s="120">
        <f>+'2.1 Previsión BAU'!AO12-'2.2 Previsión Ef. Energética'!X44+'2.3Previsión Traspasos CL-&gt;CR'!X11-'2.4 Previsión Traspasos CR-&gt; CL'!X110-'2.5Previsión Gen. Residencial'!X11+'2.6 Previsión Electromovilidad'!X11-'2.4 Previsión Traspasos CR-&gt; CL'!X181+'2.3Previsión Traspasos CL-&gt;CR'!X71</f>
        <v>284282.00820292637</v>
      </c>
    </row>
    <row r="12" spans="1:41" x14ac:dyDescent="0.2">
      <c r="C12" s="3" t="s">
        <v>55</v>
      </c>
      <c r="D12" s="37">
        <f>+'1.1 Demanda Histórica'!D6+'1.1 Demanda Histórica'!D7+'1.1 Demanda Histórica'!D8+'1.1 Demanda Histórica'!D9+'1.1 Demanda Histórica'!D10+'1.1 Demanda Histórica'!D12+'1.1 Demanda Histórica'!D20</f>
        <v>9152494.5777252614</v>
      </c>
      <c r="E12" s="37">
        <f>+'1.1 Demanda Histórica'!E6+'1.1 Demanda Histórica'!E7+'1.1 Demanda Histórica'!E8+'1.1 Demanda Histórica'!E9+'1.1 Demanda Histórica'!E10+'1.1 Demanda Histórica'!E12+'1.1 Demanda Histórica'!E20</f>
        <v>9694172.1356862672</v>
      </c>
      <c r="F12" s="40">
        <f>+'1.1 Demanda Histórica'!F6+'1.1 Demanda Histórica'!F7+'1.1 Demanda Histórica'!F8+'1.1 Demanda Histórica'!F9+'1.1 Demanda Histórica'!F10+'1.1 Demanda Histórica'!F12+'1.1 Demanda Histórica'!F20</f>
        <v>10024489.849257804</v>
      </c>
      <c r="G12" s="37">
        <f>+'1.1 Demanda Histórica'!G6+'1.1 Demanda Histórica'!G7+'1.1 Demanda Histórica'!G8+'1.1 Demanda Histórica'!G9+'1.1 Demanda Histórica'!G10+'1.1 Demanda Histórica'!G12+'1.1 Demanda Histórica'!G20</f>
        <v>10157664.463858629</v>
      </c>
      <c r="H12" s="37">
        <f>+'1.1 Demanda Histórica'!H6+'1.1 Demanda Histórica'!H7+'1.1 Demanda Histórica'!H8+'1.1 Demanda Histórica'!H9+'1.1 Demanda Histórica'!H10+'1.1 Demanda Histórica'!H12+'1.1 Demanda Histórica'!H20</f>
        <v>10626556.755903583</v>
      </c>
      <c r="I12" s="37">
        <f>+'1.1 Demanda Histórica'!I6+'1.1 Demanda Histórica'!I7+'1.1 Demanda Histórica'!I8+'1.1 Demanda Histórica'!I9+'1.1 Demanda Histórica'!I10+'1.1 Demanda Histórica'!I12+'1.1 Demanda Histórica'!I20</f>
        <v>11287919.878759405</v>
      </c>
      <c r="J12" s="37">
        <f>+'1.1 Demanda Histórica'!J6+'1.1 Demanda Histórica'!J7+'1.1 Demanda Histórica'!J8+'1.1 Demanda Histórica'!J9+'1.1 Demanda Histórica'!J10+'1.1 Demanda Histórica'!J12+'1.1 Demanda Histórica'!J20</f>
        <v>12002585.040900866</v>
      </c>
      <c r="K12" s="37">
        <f>+'1.1 Demanda Histórica'!K6+'1.1 Demanda Histórica'!K7+'1.1 Demanda Histórica'!K8+'1.1 Demanda Histórica'!K9+'1.1 Demanda Histórica'!K10+'1.1 Demanda Histórica'!K12+'1.1 Demanda Histórica'!K20</f>
        <v>12832053.65712237</v>
      </c>
      <c r="L12" s="37">
        <f>+'1.1 Demanda Histórica'!L6+'1.1 Demanda Histórica'!L7+'1.1 Demanda Histórica'!L8+'1.1 Demanda Histórica'!L9+'1.1 Demanda Histórica'!L10+'1.1 Demanda Histórica'!L12+'1.1 Demanda Histórica'!L20</f>
        <v>13434953.222954659</v>
      </c>
      <c r="M12" s="37">
        <f>+'1.1 Demanda Histórica'!M6+'1.1 Demanda Histórica'!M7+'1.1 Demanda Histórica'!M8+'1.1 Demanda Histórica'!M9+'1.1 Demanda Histórica'!M10+'1.1 Demanda Histórica'!M12+'1.1 Demanda Histórica'!M20</f>
        <v>13809510.025565846</v>
      </c>
      <c r="N12" s="37">
        <f>+'1.1 Demanda Histórica'!N6+'1.1 Demanda Histórica'!N7+'1.1 Demanda Histórica'!N8+'1.1 Demanda Histórica'!N9+'1.1 Demanda Histórica'!N10+'1.1 Demanda Histórica'!N12+'1.1 Demanda Histórica'!N20</f>
        <v>14265390.701532211</v>
      </c>
      <c r="O12" s="37">
        <f>+'1.1 Demanda Histórica'!O6+'1.1 Demanda Histórica'!O7+'1.1 Demanda Histórica'!O8+'1.1 Demanda Histórica'!O9+'1.1 Demanda Histórica'!O10+'1.1 Demanda Histórica'!O12+'1.1 Demanda Histórica'!O20</f>
        <v>14038269.319768395</v>
      </c>
      <c r="P12" s="37">
        <f>+'1.1 Demanda Histórica'!P6+'1.1 Demanda Histórica'!P7+'1.1 Demanda Histórica'!P8+'1.1 Demanda Histórica'!P9+'1.1 Demanda Histórica'!P10+'1.1 Demanda Histórica'!P12+'1.1 Demanda Histórica'!P20</f>
        <v>12991217.605468869</v>
      </c>
      <c r="Q12" s="37">
        <f>+'1.1 Demanda Histórica'!Q6+'1.1 Demanda Histórica'!Q7+'1.1 Demanda Histórica'!Q8+'1.1 Demanda Histórica'!Q9+'1.1 Demanda Histórica'!Q10+'1.1 Demanda Histórica'!Q12+'1.1 Demanda Histórica'!Q20</f>
        <v>12250008.720584234</v>
      </c>
      <c r="R12" s="37">
        <f>+'1.1 Demanda Histórica'!R6+'1.1 Demanda Histórica'!R7+'1.1 Demanda Histórica'!R8+'1.1 Demanda Histórica'!R9+'1.1 Demanda Histórica'!R10+'1.1 Demanda Histórica'!R12+'1.1 Demanda Histórica'!R20</f>
        <v>11795700.732351184</v>
      </c>
      <c r="S12" s="37">
        <f>+'1.1 Demanda Histórica'!S6+'1.1 Demanda Histórica'!S7+'1.1 Demanda Histórica'!S8+'1.1 Demanda Histórica'!S9+'1.1 Demanda Histórica'!S10+'1.1 Demanda Histórica'!S12+'1.1 Demanda Histórica'!S20</f>
        <v>12291003.887157222</v>
      </c>
      <c r="T12" s="37">
        <f>+VLOOKUP(C12,'2.1 Previsión BAU'!$C$7:$T$32,18,FALSE)</f>
        <v>12977026.955014961</v>
      </c>
      <c r="U12" s="38">
        <v>13501764.962062251</v>
      </c>
      <c r="V12" s="38">
        <f>+'2.1 Previsión BAU'!V13-'2.2 Previsión Ef. Energética'!E45+'2.3Previsión Traspasos CL-&gt;CR'!E12-'2.4 Previsión Traspasos CR-&gt; CL'!E111-'2.5Previsión Gen. Residencial'!E12+'2.6 Previsión Electromovilidad'!E12-'2.4 Previsión Traspasos CR-&gt; CL'!E182+'2.3Previsión Traspasos CL-&gt;CR'!E72</f>
        <v>13450141.123049291</v>
      </c>
      <c r="W12" s="38">
        <f>+'2.1 Previsión BAU'!W13-'2.2 Previsión Ef. Energética'!F45+'2.3Previsión Traspasos CL-&gt;CR'!F12-'2.4 Previsión Traspasos CR-&gt; CL'!F111-'2.5Previsión Gen. Residencial'!F12+'2.6 Previsión Electromovilidad'!F12-'2.4 Previsión Traspasos CR-&gt; CL'!F182+'2.3Previsión Traspasos CL-&gt;CR'!F72</f>
        <v>13493921.57402141</v>
      </c>
      <c r="X12" s="38">
        <f>+'2.1 Previsión BAU'!X13-'2.2 Previsión Ef. Energética'!G45+'2.3Previsión Traspasos CL-&gt;CR'!G12-'2.4 Previsión Traspasos CR-&gt; CL'!G111-'2.5Previsión Gen. Residencial'!G12+'2.6 Previsión Electromovilidad'!G12-'2.4 Previsión Traspasos CR-&gt; CL'!G182+'2.3Previsión Traspasos CL-&gt;CR'!G72</f>
        <v>13825486.271051051</v>
      </c>
      <c r="Y12" s="38">
        <f>+'2.1 Previsión BAU'!Y13-'2.2 Previsión Ef. Energética'!H45+'2.3Previsión Traspasos CL-&gt;CR'!H12-'2.4 Previsión Traspasos CR-&gt; CL'!H111-'2.5Previsión Gen. Residencial'!H12+'2.6 Previsión Electromovilidad'!H12-'2.4 Previsión Traspasos CR-&gt; CL'!H182+'2.3Previsión Traspasos CL-&gt;CR'!H72</f>
        <v>14147936.392250746</v>
      </c>
      <c r="Z12" s="38">
        <f>+'2.1 Previsión BAU'!Z13-'2.2 Previsión Ef. Energética'!I45+'2.3Previsión Traspasos CL-&gt;CR'!I12-'2.4 Previsión Traspasos CR-&gt; CL'!I111-'2.5Previsión Gen. Residencial'!I12+'2.6 Previsión Electromovilidad'!I12-'2.4 Previsión Traspasos CR-&gt; CL'!I182+'2.3Previsión Traspasos CL-&gt;CR'!I72</f>
        <v>14583255.805828623</v>
      </c>
      <c r="AA12" s="38">
        <f>+'2.1 Previsión BAU'!AA13-'2.2 Previsión Ef. Energética'!J45+'2.3Previsión Traspasos CL-&gt;CR'!J12-'2.4 Previsión Traspasos CR-&gt; CL'!J111-'2.5Previsión Gen. Residencial'!J12+'2.6 Previsión Electromovilidad'!J12-'2.4 Previsión Traspasos CR-&gt; CL'!J182+'2.3Previsión Traspasos CL-&gt;CR'!J72</f>
        <v>14994064.225687621</v>
      </c>
      <c r="AB12" s="38">
        <f>+'2.1 Previsión BAU'!AB13-'2.2 Previsión Ef. Energética'!K45+'2.3Previsión Traspasos CL-&gt;CR'!K12-'2.4 Previsión Traspasos CR-&gt; CL'!K111-'2.5Previsión Gen. Residencial'!K12+'2.6 Previsión Electromovilidad'!K12-'2.4 Previsión Traspasos CR-&gt; CL'!K182+'2.3Previsión Traspasos CL-&gt;CR'!K72</f>
        <v>15656013.243541967</v>
      </c>
      <c r="AC12" s="38">
        <f>+'2.1 Previsión BAU'!AC13-'2.2 Previsión Ef. Energética'!L45+'2.3Previsión Traspasos CL-&gt;CR'!L12-'2.4 Previsión Traspasos CR-&gt; CL'!L111-'2.5Previsión Gen. Residencial'!L12+'2.6 Previsión Electromovilidad'!L12-'2.4 Previsión Traspasos CR-&gt; CL'!L182+'2.3Previsión Traspasos CL-&gt;CR'!L72</f>
        <v>16345344.384715607</v>
      </c>
      <c r="AD12" s="38">
        <f>+'2.1 Previsión BAU'!AD13-'2.2 Previsión Ef. Energética'!M45+'2.3Previsión Traspasos CL-&gt;CR'!M12-'2.4 Previsión Traspasos CR-&gt; CL'!M111-'2.5Previsión Gen. Residencial'!M12+'2.6 Previsión Electromovilidad'!M12-'2.4 Previsión Traspasos CR-&gt; CL'!M182+'2.3Previsión Traspasos CL-&gt;CR'!M72</f>
        <v>17112473.018636249</v>
      </c>
      <c r="AE12" s="38">
        <f>+'2.1 Previsión BAU'!AE13-'2.2 Previsión Ef. Energética'!N45+'2.3Previsión Traspasos CL-&gt;CR'!N12-'2.4 Previsión Traspasos CR-&gt; CL'!N111-'2.5Previsión Gen. Residencial'!N12+'2.6 Previsión Electromovilidad'!N12-'2.4 Previsión Traspasos CR-&gt; CL'!N182+'2.3Previsión Traspasos CL-&gt;CR'!N72</f>
        <v>17950473.781785164</v>
      </c>
      <c r="AF12" s="38">
        <f>+'2.1 Previsión BAU'!AF13-'2.2 Previsión Ef. Energética'!O45+'2.3Previsión Traspasos CL-&gt;CR'!O12-'2.4 Previsión Traspasos CR-&gt; CL'!O111-'2.5Previsión Gen. Residencial'!O12+'2.6 Previsión Electromovilidad'!O12-'2.4 Previsión Traspasos CR-&gt; CL'!O182+'2.3Previsión Traspasos CL-&gt;CR'!O72</f>
        <v>18753028.519617915</v>
      </c>
      <c r="AG12" s="38">
        <f>+'2.1 Previsión BAU'!AG13-'2.2 Previsión Ef. Energética'!P45+'2.3Previsión Traspasos CL-&gt;CR'!P12-'2.4 Previsión Traspasos CR-&gt; CL'!P111-'2.5Previsión Gen. Residencial'!P12+'2.6 Previsión Electromovilidad'!P12-'2.4 Previsión Traspasos CR-&gt; CL'!P182+'2.3Previsión Traspasos CL-&gt;CR'!P72</f>
        <v>19544018.762180235</v>
      </c>
      <c r="AH12" s="38">
        <f>+'2.1 Previsión BAU'!AH13-'2.2 Previsión Ef. Energética'!Q45+'2.3Previsión Traspasos CL-&gt;CR'!Q12-'2.4 Previsión Traspasos CR-&gt; CL'!Q111-'2.5Previsión Gen. Residencial'!Q12+'2.6 Previsión Electromovilidad'!Q12-'2.4 Previsión Traspasos CR-&gt; CL'!Q182+'2.3Previsión Traspasos CL-&gt;CR'!Q72</f>
        <v>20390960.344388265</v>
      </c>
      <c r="AI12" s="38">
        <f>+'2.1 Previsión BAU'!AI13-'2.2 Previsión Ef. Energética'!R45+'2.3Previsión Traspasos CL-&gt;CR'!R12-'2.4 Previsión Traspasos CR-&gt; CL'!R111-'2.5Previsión Gen. Residencial'!R12+'2.6 Previsión Electromovilidad'!R12-'2.4 Previsión Traspasos CR-&gt; CL'!R182+'2.3Previsión Traspasos CL-&gt;CR'!R72</f>
        <v>21249070.312811583</v>
      </c>
      <c r="AJ12" s="38">
        <f>+'2.1 Previsión BAU'!AJ13-'2.2 Previsión Ef. Energética'!S45+'2.3Previsión Traspasos CL-&gt;CR'!S12-'2.4 Previsión Traspasos CR-&gt; CL'!S111-'2.5Previsión Gen. Residencial'!S12+'2.6 Previsión Electromovilidad'!S12-'2.4 Previsión Traspasos CR-&gt; CL'!S182+'2.3Previsión Traspasos CL-&gt;CR'!S72</f>
        <v>22056621.795398481</v>
      </c>
      <c r="AK12" s="38">
        <f>+'2.1 Previsión BAU'!AK13-'2.2 Previsión Ef. Energética'!T45+'2.3Previsión Traspasos CL-&gt;CR'!T12-'2.4 Previsión Traspasos CR-&gt; CL'!T111-'2.5Previsión Gen. Residencial'!T12+'2.6 Previsión Electromovilidad'!T12-'2.4 Previsión Traspasos CR-&gt; CL'!T182+'2.3Previsión Traspasos CL-&gt;CR'!T72</f>
        <v>22861494.64899138</v>
      </c>
      <c r="AL12" s="38">
        <f>+'2.1 Previsión BAU'!AL13-'2.2 Previsión Ef. Energética'!U45+'2.3Previsión Traspasos CL-&gt;CR'!U12-'2.4 Previsión Traspasos CR-&gt; CL'!U111-'2.5Previsión Gen. Residencial'!U12+'2.6 Previsión Electromovilidad'!U12-'2.4 Previsión Traspasos CR-&gt; CL'!U182+'2.3Previsión Traspasos CL-&gt;CR'!U72</f>
        <v>23623052.583526138</v>
      </c>
      <c r="AM12" s="38">
        <f>+'2.1 Previsión BAU'!AM13-'2.2 Previsión Ef. Energética'!V45+'2.3Previsión Traspasos CL-&gt;CR'!V12-'2.4 Previsión Traspasos CR-&gt; CL'!V111-'2.5Previsión Gen. Residencial'!V12+'2.6 Previsión Electromovilidad'!V12-'2.4 Previsión Traspasos CR-&gt; CL'!V182+'2.3Previsión Traspasos CL-&gt;CR'!V72</f>
        <v>24468048.354815099</v>
      </c>
      <c r="AN12" s="38">
        <f>+'2.1 Previsión BAU'!AN13-'2.2 Previsión Ef. Energética'!W45+'2.3Previsión Traspasos CL-&gt;CR'!W12-'2.4 Previsión Traspasos CR-&gt; CL'!W111-'2.5Previsión Gen. Residencial'!W12+'2.6 Previsión Electromovilidad'!W12-'2.4 Previsión Traspasos CR-&gt; CL'!W182+'2.3Previsión Traspasos CL-&gt;CR'!W72</f>
        <v>25371593.724245016</v>
      </c>
      <c r="AO12" s="120">
        <f>+'2.1 Previsión BAU'!AO13-'2.2 Previsión Ef. Energética'!X45+'2.3Previsión Traspasos CL-&gt;CR'!X12-'2.4 Previsión Traspasos CR-&gt; CL'!X111-'2.5Previsión Gen. Residencial'!X12+'2.6 Previsión Electromovilidad'!X12-'2.4 Previsión Traspasos CR-&gt; CL'!X182+'2.3Previsión Traspasos CL-&gt;CR'!X72</f>
        <v>26280695.73185477</v>
      </c>
    </row>
    <row r="13" spans="1:41" x14ac:dyDescent="0.2">
      <c r="C13" s="3" t="s">
        <v>56</v>
      </c>
      <c r="D13" s="37">
        <f>+VLOOKUP($C13,'1.1 Demanda Histórica'!$C$5:$N$38,MATCH(D$5,'1.1 Demanda Histórica'!$C$5:$N$5,0),0)</f>
        <v>0</v>
      </c>
      <c r="E13" s="37">
        <f>+VLOOKUP($C13,'1.1 Demanda Histórica'!$C$5:$N$38,MATCH(E$5,'1.1 Demanda Histórica'!$C$5:$N$5,0),0)</f>
        <v>0</v>
      </c>
      <c r="F13" s="40">
        <f>+VLOOKUP($C13,'1.1 Demanda Histórica'!$C$5:$N$38,MATCH(F$5,'1.1 Demanda Histórica'!$C$5:$N$5,0),0)</f>
        <v>258.01799999999997</v>
      </c>
      <c r="G13" s="37">
        <f>+VLOOKUP($C13,'1.1 Demanda Histórica'!$C$5:$N$38,MATCH(G$5,'1.1 Demanda Histórica'!$C$5:$N$5,0),0)</f>
        <v>385.05</v>
      </c>
      <c r="H13" s="37">
        <f>+VLOOKUP($C13,'1.1 Demanda Histórica'!$C$5:$N$38,MATCH(H$5,'1.1 Demanda Histórica'!$C$5:$N$5,0),0)</f>
        <v>1446.729</v>
      </c>
      <c r="I13" s="37">
        <f>+VLOOKUP($C13,'1.1 Demanda Histórica'!$C$5:$N$38,MATCH(I$5,'1.1 Demanda Histórica'!$C$5:$N$5,0),0)</f>
        <v>1481.0760000000002</v>
      </c>
      <c r="J13" s="37">
        <f>+VLOOKUP($C13,'1.1 Demanda Histórica'!$C$5:$N$38,MATCH(J$5,'1.1 Demanda Histórica'!$C$5:$N$5,0),0)</f>
        <v>1271.9490000000001</v>
      </c>
      <c r="K13" s="37">
        <f>+VLOOKUP($C13,'1.1 Demanda Histórica'!$C$5:$N$38,MATCH(K$5,'1.1 Demanda Histórica'!$C$5:$N$5,0),0)</f>
        <v>1373.9239999999998</v>
      </c>
      <c r="L13" s="37">
        <f>+VLOOKUP($C13,'1.1 Demanda Histórica'!$C$5:$N$38,MATCH(L$5,'1.1 Demanda Histórica'!$C$5:$N$5,0),0)</f>
        <v>2302.056</v>
      </c>
      <c r="M13" s="37">
        <f>+VLOOKUP($C13,'1.1 Demanda Histórica'!$C$5:$N$38,MATCH(M$5,'1.1 Demanda Histórica'!$C$5:$N$5,0),0)</f>
        <v>1600.3440000000001</v>
      </c>
      <c r="N13" s="37">
        <f>+VLOOKUP($C13,'1.1 Demanda Histórica'!$C$5:$O$38,MATCH(N$5,'1.1 Demanda Histórica'!$C$5:$O$5,0),0)</f>
        <v>2125.8649999999998</v>
      </c>
      <c r="O13" s="37">
        <f>+VLOOKUP($C13,'1.1 Demanda Histórica'!$C$5:$P$38,MATCH(O$5,'1.1 Demanda Histórica'!$C$5:$P$5,0),0)</f>
        <v>1887.2929999999997</v>
      </c>
      <c r="P13" s="37">
        <f>+VLOOKUP($C13,'1.1 Demanda Histórica'!$C$5:$Q$38,MATCH(P$5,'1.1 Demanda Histórica'!$C$5:$Q$5,0),0)</f>
        <v>1412</v>
      </c>
      <c r="Q13" s="37">
        <f>+VLOOKUP($C13,'1.1 Demanda Histórica'!$C$5:$R$38,MATCH(Q$5,'1.1 Demanda Histórica'!$C$5:$R$5,0),0)</f>
        <v>1417</v>
      </c>
      <c r="R13" s="37">
        <f>+VLOOKUP($C13,'1.1 Demanda Histórica'!$C$5:$S$38,MATCH(R$5,'1.1 Demanda Histórica'!$C$5:$S$5,0),0)</f>
        <v>1733</v>
      </c>
      <c r="S13" s="37">
        <f>+VLOOKUP($C13,'1.1 Demanda Histórica'!$C$5:$T$38,MATCH(S$5,'1.1 Demanda Histórica'!$C$5:$T$5,0),0)</f>
        <v>1699</v>
      </c>
      <c r="T13" s="37">
        <f>+VLOOKUP(C13,'2.1 Previsión BAU'!$C$7:$T$32,18,FALSE)</f>
        <v>1742</v>
      </c>
      <c r="U13" s="38">
        <v>1770</v>
      </c>
      <c r="V13" s="38">
        <f>+'2.1 Previsión BAU'!V14-'2.2 Previsión Ef. Energética'!E46+'2.3Previsión Traspasos CL-&gt;CR'!E13-'2.4 Previsión Traspasos CR-&gt; CL'!E112-'2.5Previsión Gen. Residencial'!E13+'2.6 Previsión Electromovilidad'!E13-'2.4 Previsión Traspasos CR-&gt; CL'!E183+'2.3Previsión Traspasos CL-&gt;CR'!E73</f>
        <v>1842.2010134109944</v>
      </c>
      <c r="W13" s="38">
        <f>+'2.1 Previsión BAU'!W14-'2.2 Previsión Ef. Energética'!F46+'2.3Previsión Traspasos CL-&gt;CR'!F13-'2.4 Previsión Traspasos CR-&gt; CL'!F112-'2.5Previsión Gen. Residencial'!F13+'2.6 Previsión Electromovilidad'!F13-'2.4 Previsión Traspasos CR-&gt; CL'!F183+'2.3Previsión Traspasos CL-&gt;CR'!F73</f>
        <v>1925.0920693946955</v>
      </c>
      <c r="X13" s="38">
        <f>+'2.1 Previsión BAU'!X14-'2.2 Previsión Ef. Energética'!G46+'2.3Previsión Traspasos CL-&gt;CR'!G13-'2.4 Previsión Traspasos CR-&gt; CL'!G112-'2.5Previsión Gen. Residencial'!G13+'2.6 Previsión Electromovilidad'!G13-'2.4 Previsión Traspasos CR-&gt; CL'!G183+'2.3Previsión Traspasos CL-&gt;CR'!G73</f>
        <v>2021.9064033461511</v>
      </c>
      <c r="Y13" s="38">
        <f>+'2.1 Previsión BAU'!Y14-'2.2 Previsión Ef. Energética'!H46+'2.3Previsión Traspasos CL-&gt;CR'!H13-'2.4 Previsión Traspasos CR-&gt; CL'!H112-'2.5Previsión Gen. Residencial'!H13+'2.6 Previsión Electromovilidad'!H13-'2.4 Previsión Traspasos CR-&gt; CL'!H183+'2.3Previsión Traspasos CL-&gt;CR'!H73</f>
        <v>2112.0941760524429</v>
      </c>
      <c r="Z13" s="38">
        <f>+'2.1 Previsión BAU'!Z14-'2.2 Previsión Ef. Energética'!I46+'2.3Previsión Traspasos CL-&gt;CR'!I13-'2.4 Previsión Traspasos CR-&gt; CL'!I112-'2.5Previsión Gen. Residencial'!I13+'2.6 Previsión Electromovilidad'!I13-'2.4 Previsión Traspasos CR-&gt; CL'!I183+'2.3Previsión Traspasos CL-&gt;CR'!I73</f>
        <v>2218.532886360977</v>
      </c>
      <c r="AA13" s="38">
        <f>+'2.1 Previsión BAU'!AA14-'2.2 Previsión Ef. Energética'!J46+'2.3Previsión Traspasos CL-&gt;CR'!J13-'2.4 Previsión Traspasos CR-&gt; CL'!J112-'2.5Previsión Gen. Residencial'!J13+'2.6 Previsión Electromovilidad'!J13-'2.4 Previsión Traspasos CR-&gt; CL'!J183+'2.3Previsión Traspasos CL-&gt;CR'!J73</f>
        <v>2329.8002591518675</v>
      </c>
      <c r="AB13" s="38">
        <f>+'2.1 Previsión BAU'!AB14-'2.2 Previsión Ef. Energética'!K46+'2.3Previsión Traspasos CL-&gt;CR'!K13-'2.4 Previsión Traspasos CR-&gt; CL'!K112-'2.5Previsión Gen. Residencial'!K13+'2.6 Previsión Electromovilidad'!K13-'2.4 Previsión Traspasos CR-&gt; CL'!K183+'2.3Previsión Traspasos CL-&gt;CR'!K73</f>
        <v>2470.7677001509946</v>
      </c>
      <c r="AC13" s="38">
        <f>+'2.1 Previsión BAU'!AC14-'2.2 Previsión Ef. Energética'!L46+'2.3Previsión Traspasos CL-&gt;CR'!L13-'2.4 Previsión Traspasos CR-&gt; CL'!L112-'2.5Previsión Gen. Residencial'!L13+'2.6 Previsión Electromovilidad'!L13-'2.4 Previsión Traspasos CR-&gt; CL'!L183+'2.3Previsión Traspasos CL-&gt;CR'!L73</f>
        <v>2618.7387528785771</v>
      </c>
      <c r="AD13" s="38">
        <f>+'2.1 Previsión BAU'!AD14-'2.2 Previsión Ef. Energética'!M46+'2.3Previsión Traspasos CL-&gt;CR'!M13-'2.4 Previsión Traspasos CR-&gt; CL'!M112-'2.5Previsión Gen. Residencial'!M13+'2.6 Previsión Electromovilidad'!M13-'2.4 Previsión Traspasos CR-&gt; CL'!M183+'2.3Previsión Traspasos CL-&gt;CR'!M73</f>
        <v>2772.5228959970091</v>
      </c>
      <c r="AE13" s="38">
        <f>+'2.1 Previsión BAU'!AE14-'2.2 Previsión Ef. Energética'!N46+'2.3Previsión Traspasos CL-&gt;CR'!N13-'2.4 Previsión Traspasos CR-&gt; CL'!N112-'2.5Previsión Gen. Residencial'!N13+'2.6 Previsión Electromovilidad'!N13-'2.4 Previsión Traspasos CR-&gt; CL'!N183+'2.3Previsión Traspasos CL-&gt;CR'!N73</f>
        <v>2924.7447347414914</v>
      </c>
      <c r="AF13" s="38">
        <f>+'2.1 Previsión BAU'!AF14-'2.2 Previsión Ef. Energética'!O46+'2.3Previsión Traspasos CL-&gt;CR'!O13-'2.4 Previsión Traspasos CR-&gt; CL'!O112-'2.5Previsión Gen. Residencial'!O13+'2.6 Previsión Electromovilidad'!O13-'2.4 Previsión Traspasos CR-&gt; CL'!O183+'2.3Previsión Traspasos CL-&gt;CR'!O73</f>
        <v>3089.3750257044039</v>
      </c>
      <c r="AG13" s="38">
        <f>+'2.1 Previsión BAU'!AG14-'2.2 Previsión Ef. Energética'!P46+'2.3Previsión Traspasos CL-&gt;CR'!P13-'2.4 Previsión Traspasos CR-&gt; CL'!P112-'2.5Previsión Gen. Residencial'!P13+'2.6 Previsión Electromovilidad'!P13-'2.4 Previsión Traspasos CR-&gt; CL'!P183+'2.3Previsión Traspasos CL-&gt;CR'!P73</f>
        <v>3253.0590721530748</v>
      </c>
      <c r="AH13" s="38">
        <f>+'2.1 Previsión BAU'!AH14-'2.2 Previsión Ef. Energética'!Q46+'2.3Previsión Traspasos CL-&gt;CR'!Q13-'2.4 Previsión Traspasos CR-&gt; CL'!Q112-'2.5Previsión Gen. Residencial'!Q13+'2.6 Previsión Electromovilidad'!Q13-'2.4 Previsión Traspasos CR-&gt; CL'!Q183+'2.3Previsión Traspasos CL-&gt;CR'!Q73</f>
        <v>3418.8470020263512</v>
      </c>
      <c r="AI13" s="38">
        <f>+'2.1 Previsión BAU'!AI14-'2.2 Previsión Ef. Energética'!R46+'2.3Previsión Traspasos CL-&gt;CR'!R13-'2.4 Previsión Traspasos CR-&gt; CL'!R112-'2.5Previsión Gen. Residencial'!R13+'2.6 Previsión Electromovilidad'!R13-'2.4 Previsión Traspasos CR-&gt; CL'!R183+'2.3Previsión Traspasos CL-&gt;CR'!R73</f>
        <v>3590.434623192592</v>
      </c>
      <c r="AJ13" s="38">
        <f>+'2.1 Previsión BAU'!AJ14-'2.2 Previsión Ef. Energética'!S46+'2.3Previsión Traspasos CL-&gt;CR'!S13-'2.4 Previsión Traspasos CR-&gt; CL'!S112-'2.5Previsión Gen. Residencial'!S13+'2.6 Previsión Electromovilidad'!S13-'2.4 Previsión Traspasos CR-&gt; CL'!S183+'2.3Previsión Traspasos CL-&gt;CR'!S73</f>
        <v>3761.5274127950997</v>
      </c>
      <c r="AK13" s="38">
        <f>+'2.1 Previsión BAU'!AK14-'2.2 Previsión Ef. Energética'!T46+'2.3Previsión Traspasos CL-&gt;CR'!T13-'2.4 Previsión Traspasos CR-&gt; CL'!T112-'2.5Previsión Gen. Residencial'!T13+'2.6 Previsión Electromovilidad'!T13-'2.4 Previsión Traspasos CR-&gt; CL'!T183+'2.3Previsión Traspasos CL-&gt;CR'!T73</f>
        <v>3934.870620979319</v>
      </c>
      <c r="AL13" s="38">
        <f>+'2.1 Previsión BAU'!AL14-'2.2 Previsión Ef. Energética'!U46+'2.3Previsión Traspasos CL-&gt;CR'!U13-'2.4 Previsión Traspasos CR-&gt; CL'!U112-'2.5Previsión Gen. Residencial'!U13+'2.6 Previsión Electromovilidad'!U13-'2.4 Previsión Traspasos CR-&gt; CL'!U183+'2.3Previsión Traspasos CL-&gt;CR'!U73</f>
        <v>4113.2776639924423</v>
      </c>
      <c r="AM13" s="38">
        <f>+'2.1 Previsión BAU'!AM14-'2.2 Previsión Ef. Energética'!V46+'2.3Previsión Traspasos CL-&gt;CR'!V13-'2.4 Previsión Traspasos CR-&gt; CL'!V112-'2.5Previsión Gen. Residencial'!V13+'2.6 Previsión Electromovilidad'!V13-'2.4 Previsión Traspasos CR-&gt; CL'!V183+'2.3Previsión Traspasos CL-&gt;CR'!V73</f>
        <v>4308.8247291802818</v>
      </c>
      <c r="AN13" s="38">
        <f>+'2.1 Previsión BAU'!AN14-'2.2 Previsión Ef. Energética'!W46+'2.3Previsión Traspasos CL-&gt;CR'!W13-'2.4 Previsión Traspasos CR-&gt; CL'!W112-'2.5Previsión Gen. Residencial'!W13+'2.6 Previsión Electromovilidad'!W13-'2.4 Previsión Traspasos CR-&gt; CL'!W183+'2.3Previsión Traspasos CL-&gt;CR'!W73</f>
        <v>4507.794949050709</v>
      </c>
      <c r="AO13" s="120">
        <f>+'2.1 Previsión BAU'!AO14-'2.2 Previsión Ef. Energética'!X46+'2.3Previsión Traspasos CL-&gt;CR'!X13-'2.4 Previsión Traspasos CR-&gt; CL'!X112-'2.5Previsión Gen. Residencial'!X13+'2.6 Previsión Electromovilidad'!X13-'2.4 Previsión Traspasos CR-&gt; CL'!X183+'2.3Previsión Traspasos CL-&gt;CR'!X73</f>
        <v>4706.8236252271154</v>
      </c>
    </row>
    <row r="14" spans="1:41" x14ac:dyDescent="0.2">
      <c r="C14" s="3" t="s">
        <v>57</v>
      </c>
      <c r="D14" s="37">
        <f>+VLOOKUP($C14,'1.1 Demanda Histórica'!$C$5:$N$38,MATCH(D$5,'1.1 Demanda Histórica'!$C$5:$N$5,0),0)</f>
        <v>61142.568634999989</v>
      </c>
      <c r="E14" s="37">
        <f>+VLOOKUP($C14,'1.1 Demanda Histórica'!$C$5:$N$38,MATCH(E$5,'1.1 Demanda Histórica'!$C$5:$N$5,0),0)</f>
        <v>62486.468690000023</v>
      </c>
      <c r="F14" s="40">
        <f>+VLOOKUP($C14,'1.1 Demanda Histórica'!$C$5:$N$38,MATCH(F$5,'1.1 Demanda Histórica'!$C$5:$N$5,0),0)</f>
        <v>63702.54321999997</v>
      </c>
      <c r="G14" s="37">
        <f>+VLOOKUP($C14,'1.1 Demanda Histórica'!$C$5:$N$38,MATCH(G$5,'1.1 Demanda Histórica'!$C$5:$N$5,0),0)</f>
        <v>69565.550879999995</v>
      </c>
      <c r="H14" s="37">
        <f>+VLOOKUP($C14,'1.1 Demanda Histórica'!$C$5:$N$38,MATCH(H$5,'1.1 Demanda Histórica'!$C$5:$N$5,0),0)</f>
        <v>82098.365168180433</v>
      </c>
      <c r="I14" s="37">
        <f>+VLOOKUP($C14,'1.1 Demanda Histórica'!$C$5:$N$38,MATCH(I$5,'1.1 Demanda Histórica'!$C$5:$N$5,0),0)</f>
        <v>84085.237966016022</v>
      </c>
      <c r="J14" s="37">
        <f>+VLOOKUP($C14,'1.1 Demanda Histórica'!$C$5:$N$38,MATCH(J$5,'1.1 Demanda Histórica'!$C$5:$N$5,0),0)</f>
        <v>87270.984541279016</v>
      </c>
      <c r="K14" s="37">
        <f>+VLOOKUP($C14,'1.1 Demanda Histórica'!$C$5:$N$38,MATCH(K$5,'1.1 Demanda Histórica'!$C$5:$N$5,0),0)</f>
        <v>87972.695090853085</v>
      </c>
      <c r="L14" s="37">
        <f>+VLOOKUP($C14,'1.1 Demanda Histórica'!$C$5:$N$38,MATCH(L$5,'1.1 Demanda Histórica'!$C$5:$N$5,0),0)</f>
        <v>93853.244999999952</v>
      </c>
      <c r="M14" s="37">
        <f>+VLOOKUP($C14,'1.1 Demanda Histórica'!$C$5:$N$38,MATCH(M$5,'1.1 Demanda Histórica'!$C$5:$N$5,0),0)</f>
        <v>97772.364091536496</v>
      </c>
      <c r="N14" s="37">
        <f>+VLOOKUP($C14,'1.1 Demanda Histórica'!$C$5:$O$38,MATCH(N$5,'1.1 Demanda Histórica'!$C$5:$O$5,0),0)</f>
        <v>97373.990496794882</v>
      </c>
      <c r="O14" s="37">
        <f>+VLOOKUP($C14,'1.1 Demanda Histórica'!$C$5:$P$38,MATCH(O$5,'1.1 Demanda Histórica'!$C$5:$P$5,0),0)</f>
        <v>103138.80224773451</v>
      </c>
      <c r="P14" s="37">
        <f>+VLOOKUP($C14,'1.1 Demanda Histórica'!$C$5:$Q$38,MATCH(P$5,'1.1 Demanda Histórica'!$C$5:$Q$5,0),0)</f>
        <v>109499.71300135039</v>
      </c>
      <c r="Q14" s="37">
        <f>+VLOOKUP($C14,'1.1 Demanda Histórica'!$C$5:$R$38,MATCH(Q$5,'1.1 Demanda Histórica'!$C$5:$R$5,0),0)</f>
        <v>111922.63335253457</v>
      </c>
      <c r="R14" s="37">
        <f>+VLOOKUP($C14,'1.1 Demanda Histórica'!$C$5:$S$38,MATCH(R$5,'1.1 Demanda Histórica'!$C$5:$S$5,0),0)</f>
        <v>120114.06718467684</v>
      </c>
      <c r="S14" s="37">
        <f>+VLOOKUP($C14,'1.1 Demanda Histórica'!$C$5:$T$38,MATCH(S$5,'1.1 Demanda Histórica'!$C$5:$T$5,0),0)</f>
        <v>123896.71128680704</v>
      </c>
      <c r="T14" s="37">
        <f>+VLOOKUP(C14,'2.1 Previsión BAU'!$C$7:$T$32,18,FALSE)</f>
        <v>124647.3369685103</v>
      </c>
      <c r="U14" s="38">
        <v>135636.31144792732</v>
      </c>
      <c r="V14" s="38">
        <f>+'2.1 Previsión BAU'!V15-'2.2 Previsión Ef. Energética'!E47+'2.3Previsión Traspasos CL-&gt;CR'!E14-'2.4 Previsión Traspasos CR-&gt; CL'!E113-'2.5Previsión Gen. Residencial'!E14+'2.6 Previsión Electromovilidad'!E14-'2.4 Previsión Traspasos CR-&gt; CL'!E184+'2.3Previsión Traspasos CL-&gt;CR'!E74</f>
        <v>142494.74367254609</v>
      </c>
      <c r="W14" s="38">
        <f>+'2.1 Previsión BAU'!W15-'2.2 Previsión Ef. Energética'!F47+'2.3Previsión Traspasos CL-&gt;CR'!F14-'2.4 Previsión Traspasos CR-&gt; CL'!F113-'2.5Previsión Gen. Residencial'!F14+'2.6 Previsión Electromovilidad'!F14-'2.4 Previsión Traspasos CR-&gt; CL'!F184+'2.3Previsión Traspasos CL-&gt;CR'!F74</f>
        <v>149162.15105173847</v>
      </c>
      <c r="X14" s="38">
        <f>+'2.1 Previsión BAU'!X15-'2.2 Previsión Ef. Energética'!G47+'2.3Previsión Traspasos CL-&gt;CR'!G14-'2.4 Previsión Traspasos CR-&gt; CL'!G113-'2.5Previsión Gen. Residencial'!G14+'2.6 Previsión Electromovilidad'!G14-'2.4 Previsión Traspasos CR-&gt; CL'!G184+'2.3Previsión Traspasos CL-&gt;CR'!G74</f>
        <v>156670.81529886191</v>
      </c>
      <c r="Y14" s="38">
        <f>+'2.1 Previsión BAU'!Y15-'2.2 Previsión Ef. Energética'!H47+'2.3Previsión Traspasos CL-&gt;CR'!H14-'2.4 Previsión Traspasos CR-&gt; CL'!H113-'2.5Previsión Gen. Residencial'!H14+'2.6 Previsión Electromovilidad'!H14-'2.4 Previsión Traspasos CR-&gt; CL'!H184+'2.3Previsión Traspasos CL-&gt;CR'!H74</f>
        <v>164112.06750969755</v>
      </c>
      <c r="Z14" s="38">
        <f>+'2.1 Previsión BAU'!Z15-'2.2 Previsión Ef. Energética'!I47+'2.3Previsión Traspasos CL-&gt;CR'!I14-'2.4 Previsión Traspasos CR-&gt; CL'!I113-'2.5Previsión Gen. Residencial'!I14+'2.6 Previsión Electromovilidad'!I14-'2.4 Previsión Traspasos CR-&gt; CL'!I184+'2.3Previsión Traspasos CL-&gt;CR'!I74</f>
        <v>171846.69667868046</v>
      </c>
      <c r="AA14" s="38">
        <f>+'2.1 Previsión BAU'!AA15-'2.2 Previsión Ef. Energética'!J47+'2.3Previsión Traspasos CL-&gt;CR'!J14-'2.4 Previsión Traspasos CR-&gt; CL'!J113-'2.5Previsión Gen. Residencial'!J14+'2.6 Previsión Electromovilidad'!J14-'2.4 Previsión Traspasos CR-&gt; CL'!J184+'2.3Previsión Traspasos CL-&gt;CR'!J74</f>
        <v>177113.13484399876</v>
      </c>
      <c r="AB14" s="38">
        <f>+'2.1 Previsión BAU'!AB15-'2.2 Previsión Ef. Energética'!K47+'2.3Previsión Traspasos CL-&gt;CR'!K14-'2.4 Previsión Traspasos CR-&gt; CL'!K113-'2.5Previsión Gen. Residencial'!K14+'2.6 Previsión Electromovilidad'!K14-'2.4 Previsión Traspasos CR-&gt; CL'!K184+'2.3Previsión Traspasos CL-&gt;CR'!K74</f>
        <v>186157.43120717228</v>
      </c>
      <c r="AC14" s="38">
        <f>+'2.1 Previsión BAU'!AC15-'2.2 Previsión Ef. Energética'!L47+'2.3Previsión Traspasos CL-&gt;CR'!L14-'2.4 Previsión Traspasos CR-&gt; CL'!L113-'2.5Previsión Gen. Residencial'!L14+'2.6 Previsión Electromovilidad'!L14-'2.4 Previsión Traspasos CR-&gt; CL'!L184+'2.3Previsión Traspasos CL-&gt;CR'!L74</f>
        <v>195358.18989126946</v>
      </c>
      <c r="AD14" s="38">
        <f>+'2.1 Previsión BAU'!AD15-'2.2 Previsión Ef. Energética'!M47+'2.3Previsión Traspasos CL-&gt;CR'!M14-'2.4 Previsión Traspasos CR-&gt; CL'!M113-'2.5Previsión Gen. Residencial'!M14+'2.6 Previsión Electromovilidad'!M14-'2.4 Previsión Traspasos CR-&gt; CL'!M184+'2.3Previsión Traspasos CL-&gt;CR'!M74</f>
        <v>204733.55748562483</v>
      </c>
      <c r="AE14" s="38">
        <f>+'2.1 Previsión BAU'!AE15-'2.2 Previsión Ef. Energética'!N47+'2.3Previsión Traspasos CL-&gt;CR'!N14-'2.4 Previsión Traspasos CR-&gt; CL'!N113-'2.5Previsión Gen. Residencial'!N14+'2.6 Previsión Electromovilidad'!N14-'2.4 Previsión Traspasos CR-&gt; CL'!N184+'2.3Previsión Traspasos CL-&gt;CR'!N74</f>
        <v>213803.2172049928</v>
      </c>
      <c r="AF14" s="38">
        <f>+'2.1 Previsión BAU'!AF15-'2.2 Previsión Ef. Energética'!O47+'2.3Previsión Traspasos CL-&gt;CR'!O14-'2.4 Previsión Traspasos CR-&gt; CL'!O113-'2.5Previsión Gen. Residencial'!O14+'2.6 Previsión Electromovilidad'!O14-'2.4 Previsión Traspasos CR-&gt; CL'!O184+'2.3Previsión Traspasos CL-&gt;CR'!O74</f>
        <v>222876.13819473691</v>
      </c>
      <c r="AG14" s="38">
        <f>+'2.1 Previsión BAU'!AG15-'2.2 Previsión Ef. Energética'!P47+'2.3Previsión Traspasos CL-&gt;CR'!P14-'2.4 Previsión Traspasos CR-&gt; CL'!P113-'2.5Previsión Gen. Residencial'!P14+'2.6 Previsión Electromovilidad'!P14-'2.4 Previsión Traspasos CR-&gt; CL'!P184+'2.3Previsión Traspasos CL-&gt;CR'!P74</f>
        <v>231817.7432495447</v>
      </c>
      <c r="AH14" s="38">
        <f>+'2.1 Previsión BAU'!AH15-'2.2 Previsión Ef. Energética'!Q47+'2.3Previsión Traspasos CL-&gt;CR'!Q14-'2.4 Previsión Traspasos CR-&gt; CL'!Q113-'2.5Previsión Gen. Residencial'!Q14+'2.6 Previsión Electromovilidad'!Q14-'2.4 Previsión Traspasos CR-&gt; CL'!Q184+'2.3Previsión Traspasos CL-&gt;CR'!Q74</f>
        <v>240943.70338015151</v>
      </c>
      <c r="AI14" s="38">
        <f>+'2.1 Previsión BAU'!AI15-'2.2 Previsión Ef. Energética'!R47+'2.3Previsión Traspasos CL-&gt;CR'!R14-'2.4 Previsión Traspasos CR-&gt; CL'!R113-'2.5Previsión Gen. Residencial'!R14+'2.6 Previsión Electromovilidad'!R14-'2.4 Previsión Traspasos CR-&gt; CL'!R184+'2.3Previsión Traspasos CL-&gt;CR'!R74</f>
        <v>250044.60572064845</v>
      </c>
      <c r="AJ14" s="38">
        <f>+'2.1 Previsión BAU'!AJ15-'2.2 Previsión Ef. Energética'!S47+'2.3Previsión Traspasos CL-&gt;CR'!S14-'2.4 Previsión Traspasos CR-&gt; CL'!S113-'2.5Previsión Gen. Residencial'!S14+'2.6 Previsión Electromovilidad'!S14-'2.4 Previsión Traspasos CR-&gt; CL'!S184+'2.3Previsión Traspasos CL-&gt;CR'!S74</f>
        <v>258771.61941553425</v>
      </c>
      <c r="AK14" s="38">
        <f>+'2.1 Previsión BAU'!AK15-'2.2 Previsión Ef. Energética'!T47+'2.3Previsión Traspasos CL-&gt;CR'!T14-'2.4 Previsión Traspasos CR-&gt; CL'!T113-'2.5Previsión Gen. Residencial'!T14+'2.6 Previsión Electromovilidad'!T14-'2.4 Previsión Traspasos CR-&gt; CL'!T184+'2.3Previsión Traspasos CL-&gt;CR'!T74</f>
        <v>267463.16843028815</v>
      </c>
      <c r="AL14" s="38">
        <f>+'2.1 Previsión BAU'!AL15-'2.2 Previsión Ef. Energética'!U47+'2.3Previsión Traspasos CL-&gt;CR'!U14-'2.4 Previsión Traspasos CR-&gt; CL'!U113-'2.5Previsión Gen. Residencial'!U14+'2.6 Previsión Electromovilidad'!U14-'2.4 Previsión Traspasos CR-&gt; CL'!U184+'2.3Previsión Traspasos CL-&gt;CR'!U74</f>
        <v>276056.38535366749</v>
      </c>
      <c r="AM14" s="38">
        <f>+'2.1 Previsión BAU'!AM15-'2.2 Previsión Ef. Energética'!V47+'2.3Previsión Traspasos CL-&gt;CR'!V14-'2.4 Previsión Traspasos CR-&gt; CL'!V113-'2.5Previsión Gen. Residencial'!V14+'2.6 Previsión Electromovilidad'!V14-'2.4 Previsión Traspasos CR-&gt; CL'!V184+'2.3Previsión Traspasos CL-&gt;CR'!V74</f>
        <v>285115.77230990253</v>
      </c>
      <c r="AN14" s="38">
        <f>+'2.1 Previsión BAU'!AN15-'2.2 Previsión Ef. Energética'!W47+'2.3Previsión Traspasos CL-&gt;CR'!W14-'2.4 Previsión Traspasos CR-&gt; CL'!W113-'2.5Previsión Gen. Residencial'!W14+'2.6 Previsión Electromovilidad'!W14-'2.4 Previsión Traspasos CR-&gt; CL'!W184+'2.3Previsión Traspasos CL-&gt;CR'!W74</f>
        <v>294263.45017595397</v>
      </c>
      <c r="AO14" s="120">
        <f>+'2.1 Previsión BAU'!AO15-'2.2 Previsión Ef. Energética'!X47+'2.3Previsión Traspasos CL-&gt;CR'!X14-'2.4 Previsión Traspasos CR-&gt; CL'!X113-'2.5Previsión Gen. Residencial'!X14+'2.6 Previsión Electromovilidad'!X14-'2.4 Previsión Traspasos CR-&gt; CL'!X184+'2.3Previsión Traspasos CL-&gt;CR'!X74</f>
        <v>303473.80174207577</v>
      </c>
    </row>
    <row r="15" spans="1:41" x14ac:dyDescent="0.2">
      <c r="C15" s="3" t="s">
        <v>58</v>
      </c>
      <c r="D15" s="37">
        <f>+VLOOKUP($C15,'1.1 Demanda Histórica'!$C$5:$N$38,MATCH(D$5,'1.1 Demanda Histórica'!$C$5:$N$5,0),0)</f>
        <v>709863.75140286004</v>
      </c>
      <c r="E15" s="37">
        <f>+VLOOKUP($C15,'1.1 Demanda Histórica'!$C$5:$N$38,MATCH(E$5,'1.1 Demanda Histórica'!$C$5:$N$5,0),0)</f>
        <v>839181.33400000015</v>
      </c>
      <c r="F15" s="40">
        <f>+VLOOKUP($C15,'1.1 Demanda Histórica'!$C$5:$N$38,MATCH(F$5,'1.1 Demanda Histórica'!$C$5:$N$5,0),0)</f>
        <v>798744.34900000005</v>
      </c>
      <c r="G15" s="37">
        <f>+VLOOKUP($C15,'1.1 Demanda Histórica'!$C$5:$N$38,MATCH(G$5,'1.1 Demanda Histórica'!$C$5:$N$5,0),0)</f>
        <v>815418.85415289097</v>
      </c>
      <c r="H15" s="37">
        <f>+VLOOKUP($C15,'1.1 Demanda Histórica'!$C$5:$N$38,MATCH(H$5,'1.1 Demanda Histórica'!$C$5:$N$5,0),0)</f>
        <v>866572.09736000001</v>
      </c>
      <c r="I15" s="37">
        <f>+VLOOKUP($C15,'1.1 Demanda Histórica'!$C$5:$N$38,MATCH(I$5,'1.1 Demanda Histórica'!$C$5:$N$5,0),0)</f>
        <v>924330.07999999984</v>
      </c>
      <c r="J15" s="37">
        <f>+VLOOKUP($C15,'1.1 Demanda Histórica'!$C$5:$N$38,MATCH(J$5,'1.1 Demanda Histórica'!$C$5:$N$5,0),0)</f>
        <v>969872.92</v>
      </c>
      <c r="K15" s="37">
        <f>+VLOOKUP($C15,'1.1 Demanda Histórica'!$C$5:$N$38,MATCH(K$5,'1.1 Demanda Histórica'!$C$5:$N$5,0),0)</f>
        <v>1022130.8000000004</v>
      </c>
      <c r="L15" s="37">
        <f>+VLOOKUP($C15,'1.1 Demanda Histórica'!$C$5:$N$38,MATCH(L$5,'1.1 Demanda Histórica'!$C$5:$N$5,0),0)</f>
        <v>1060208.6779056424</v>
      </c>
      <c r="M15" s="37">
        <f>+VLOOKUP($C15,'1.1 Demanda Histórica'!$C$5:$N$38,MATCH(M$5,'1.1 Demanda Histórica'!$C$5:$N$5,0),0)</f>
        <v>1059992.2242293477</v>
      </c>
      <c r="N15" s="37">
        <f>+VLOOKUP($C15,'1.1 Demanda Histórica'!$C$5:$O$38,MATCH(N$5,'1.1 Demanda Histórica'!$C$5:$O$5,0),0)</f>
        <v>1008147.0954074919</v>
      </c>
      <c r="O15" s="37">
        <f>+VLOOKUP($C15,'1.1 Demanda Histórica'!$C$5:$P$38,MATCH(O$5,'1.1 Demanda Histórica'!$C$5:$P$5,0),0)</f>
        <v>989974.94965995138</v>
      </c>
      <c r="P15" s="37">
        <f>+VLOOKUP($C15,'1.1 Demanda Histórica'!$C$5:$Q$38,MATCH(P$5,'1.1 Demanda Histórica'!$C$5:$Q$5,0),0)</f>
        <v>965613.80432787049</v>
      </c>
      <c r="Q15" s="37">
        <f>+VLOOKUP($C15,'1.1 Demanda Histórica'!$C$5:$R$38,MATCH(Q$5,'1.1 Demanda Histórica'!$C$5:$R$5,0),0)</f>
        <v>978417.36417886906</v>
      </c>
      <c r="R15" s="37">
        <f>+VLOOKUP($C15,'1.1 Demanda Histórica'!$C$5:$S$38,MATCH(R$5,'1.1 Demanda Histórica'!$C$5:$S$5,0),0)</f>
        <v>1069111.8421696567</v>
      </c>
      <c r="S15" s="37">
        <f>+VLOOKUP($C15,'1.1 Demanda Histórica'!$C$5:$T$38,MATCH(S$5,'1.1 Demanda Histórica'!$C$5:$T$5,0),0)</f>
        <v>1152254.9090096131</v>
      </c>
      <c r="T15" s="37">
        <f>+VLOOKUP(C15,'2.1 Previsión BAU'!$C$7:$T$32,18,FALSE)</f>
        <v>1183041.0606872849</v>
      </c>
      <c r="U15" s="38">
        <v>1247859.839285569</v>
      </c>
      <c r="V15" s="38">
        <f>+'2.1 Previsión BAU'!V16-'2.2 Previsión Ef. Energética'!E48+'2.3Previsión Traspasos CL-&gt;CR'!E15-'2.4 Previsión Traspasos CR-&gt; CL'!E114-'2.5Previsión Gen. Residencial'!E15+'2.6 Previsión Electromovilidad'!E15-'2.4 Previsión Traspasos CR-&gt; CL'!E185+'2.3Previsión Traspasos CL-&gt;CR'!E75</f>
        <v>1261230.278372871</v>
      </c>
      <c r="W15" s="38">
        <f>+'2.1 Previsión BAU'!W16-'2.2 Previsión Ef. Energética'!F48+'2.3Previsión Traspasos CL-&gt;CR'!F15-'2.4 Previsión Traspasos CR-&gt; CL'!F114-'2.5Previsión Gen. Residencial'!F15+'2.6 Previsión Electromovilidad'!F15-'2.4 Previsión Traspasos CR-&gt; CL'!F185+'2.3Previsión Traspasos CL-&gt;CR'!F75</f>
        <v>1307721.4764093594</v>
      </c>
      <c r="X15" s="38">
        <f>+'2.1 Previsión BAU'!X16-'2.2 Previsión Ef. Energética'!G48+'2.3Previsión Traspasos CL-&gt;CR'!G15-'2.4 Previsión Traspasos CR-&gt; CL'!G114-'2.5Previsión Gen. Residencial'!G15+'2.6 Previsión Electromovilidad'!G15-'2.4 Previsión Traspasos CR-&gt; CL'!G185+'2.3Previsión Traspasos CL-&gt;CR'!G75</f>
        <v>1341805.3016008823</v>
      </c>
      <c r="Y15" s="38">
        <f>+'2.1 Previsión BAU'!Y16-'2.2 Previsión Ef. Energética'!H48+'2.3Previsión Traspasos CL-&gt;CR'!H15-'2.4 Previsión Traspasos CR-&gt; CL'!H114-'2.5Previsión Gen. Residencial'!H15+'2.6 Previsión Electromovilidad'!H15-'2.4 Previsión Traspasos CR-&gt; CL'!H185+'2.3Previsión Traspasos CL-&gt;CR'!H75</f>
        <v>1357962.7718851985</v>
      </c>
      <c r="Z15" s="38">
        <f>+'2.1 Previsión BAU'!Z16-'2.2 Previsión Ef. Energética'!I48+'2.3Previsión Traspasos CL-&gt;CR'!I15-'2.4 Previsión Traspasos CR-&gt; CL'!I114-'2.5Previsión Gen. Residencial'!I15+'2.6 Previsión Electromovilidad'!I15-'2.4 Previsión Traspasos CR-&gt; CL'!I185+'2.3Previsión Traspasos CL-&gt;CR'!I75</f>
        <v>1392274.9248218299</v>
      </c>
      <c r="AA15" s="38">
        <f>+'2.1 Previsión BAU'!AA16-'2.2 Previsión Ef. Energética'!J48+'2.3Previsión Traspasos CL-&gt;CR'!J15-'2.4 Previsión Traspasos CR-&gt; CL'!J114-'2.5Previsión Gen. Residencial'!J15+'2.6 Previsión Electromovilidad'!J15-'2.4 Previsión Traspasos CR-&gt; CL'!J185+'2.3Previsión Traspasos CL-&gt;CR'!J75</f>
        <v>1432641.8371592239</v>
      </c>
      <c r="AB15" s="38">
        <f>+'2.1 Previsión BAU'!AB16-'2.2 Previsión Ef. Energética'!K48+'2.3Previsión Traspasos CL-&gt;CR'!K15-'2.4 Previsión Traspasos CR-&gt; CL'!K114-'2.5Previsión Gen. Residencial'!K15+'2.6 Previsión Electromovilidad'!K15-'2.4 Previsión Traspasos CR-&gt; CL'!K185+'2.3Previsión Traspasos CL-&gt;CR'!K75</f>
        <v>1483675.7785225823</v>
      </c>
      <c r="AC15" s="38">
        <f>+'2.1 Previsión BAU'!AC16-'2.2 Previsión Ef. Energética'!L48+'2.3Previsión Traspasos CL-&gt;CR'!L15-'2.4 Previsión Traspasos CR-&gt; CL'!L114-'2.5Previsión Gen. Residencial'!L15+'2.6 Previsión Electromovilidad'!L15-'2.4 Previsión Traspasos CR-&gt; CL'!L185+'2.3Previsión Traspasos CL-&gt;CR'!L75</f>
        <v>1548848.1434408387</v>
      </c>
      <c r="AD15" s="38">
        <f>+'2.1 Previsión BAU'!AD16-'2.2 Previsión Ef. Energética'!M48+'2.3Previsión Traspasos CL-&gt;CR'!M15-'2.4 Previsión Traspasos CR-&gt; CL'!M114-'2.5Previsión Gen. Residencial'!M15+'2.6 Previsión Electromovilidad'!M15-'2.4 Previsión Traspasos CR-&gt; CL'!M185+'2.3Previsión Traspasos CL-&gt;CR'!M75</f>
        <v>1620161.6501434245</v>
      </c>
      <c r="AE15" s="38">
        <f>+'2.1 Previsión BAU'!AE16-'2.2 Previsión Ef. Energética'!N48+'2.3Previsión Traspasos CL-&gt;CR'!N15-'2.4 Previsión Traspasos CR-&gt; CL'!N114-'2.5Previsión Gen. Residencial'!N15+'2.6 Previsión Electromovilidad'!N15-'2.4 Previsión Traspasos CR-&gt; CL'!N185+'2.3Previsión Traspasos CL-&gt;CR'!N75</f>
        <v>1693338.0135349354</v>
      </c>
      <c r="AF15" s="38">
        <f>+'2.1 Previsión BAU'!AF16-'2.2 Previsión Ef. Energética'!O48+'2.3Previsión Traspasos CL-&gt;CR'!O15-'2.4 Previsión Traspasos CR-&gt; CL'!O114-'2.5Previsión Gen. Residencial'!O15+'2.6 Previsión Electromovilidad'!O15-'2.4 Previsión Traspasos CR-&gt; CL'!O185+'2.3Previsión Traspasos CL-&gt;CR'!O75</f>
        <v>1768743.2364816414</v>
      </c>
      <c r="AG15" s="38">
        <f>+'2.1 Previsión BAU'!AG16-'2.2 Previsión Ef. Energética'!P48+'2.3Previsión Traspasos CL-&gt;CR'!P15-'2.4 Previsión Traspasos CR-&gt; CL'!P114-'2.5Previsión Gen. Residencial'!P15+'2.6 Previsión Electromovilidad'!P15-'2.4 Previsión Traspasos CR-&gt; CL'!P185+'2.3Previsión Traspasos CL-&gt;CR'!P75</f>
        <v>1843489.5695546016</v>
      </c>
      <c r="AH15" s="38">
        <f>+'2.1 Previsión BAU'!AH16-'2.2 Previsión Ef. Energética'!Q48+'2.3Previsión Traspasos CL-&gt;CR'!Q15-'2.4 Previsión Traspasos CR-&gt; CL'!Q114-'2.5Previsión Gen. Residencial'!Q15+'2.6 Previsión Electromovilidad'!Q15-'2.4 Previsión Traspasos CR-&gt; CL'!Q185+'2.3Previsión Traspasos CL-&gt;CR'!Q75</f>
        <v>1921744.0278560133</v>
      </c>
      <c r="AI15" s="38">
        <f>+'2.1 Previsión BAU'!AI16-'2.2 Previsión Ef. Energética'!R48+'2.3Previsión Traspasos CL-&gt;CR'!R15-'2.4 Previsión Traspasos CR-&gt; CL'!R114-'2.5Previsión Gen. Residencial'!R15+'2.6 Previsión Electromovilidad'!R15-'2.4 Previsión Traspasos CR-&gt; CL'!R185+'2.3Previsión Traspasos CL-&gt;CR'!R75</f>
        <v>2000764.9705318797</v>
      </c>
      <c r="AJ15" s="38">
        <f>+'2.1 Previsión BAU'!AJ16-'2.2 Previsión Ef. Energética'!S48+'2.3Previsión Traspasos CL-&gt;CR'!S15-'2.4 Previsión Traspasos CR-&gt; CL'!S114-'2.5Previsión Gen. Residencial'!S15+'2.6 Previsión Electromovilidad'!S15-'2.4 Previsión Traspasos CR-&gt; CL'!S185+'2.3Previsión Traspasos CL-&gt;CR'!S75</f>
        <v>2076375.4574858216</v>
      </c>
      <c r="AK15" s="38">
        <f>+'2.1 Previsión BAU'!AK16-'2.2 Previsión Ef. Energética'!T48+'2.3Previsión Traspasos CL-&gt;CR'!T15-'2.4 Previsión Traspasos CR-&gt; CL'!T114-'2.5Previsión Gen. Residencial'!T15+'2.6 Previsión Electromovilidad'!T15-'2.4 Previsión Traspasos CR-&gt; CL'!T185+'2.3Previsión Traspasos CL-&gt;CR'!T75</f>
        <v>2151353.7689821799</v>
      </c>
      <c r="AL15" s="38">
        <f>+'2.1 Previsión BAU'!AL16-'2.2 Previsión Ef. Energética'!U48+'2.3Previsión Traspasos CL-&gt;CR'!U15-'2.4 Previsión Traspasos CR-&gt; CL'!U114-'2.5Previsión Gen. Residencial'!U15+'2.6 Previsión Electromovilidad'!U15-'2.4 Previsión Traspasos CR-&gt; CL'!U185+'2.3Previsión Traspasos CL-&gt;CR'!U75</f>
        <v>2227373.7276518978</v>
      </c>
      <c r="AM15" s="38">
        <f>+'2.1 Previsión BAU'!AM16-'2.2 Previsión Ef. Energética'!V48+'2.3Previsión Traspasos CL-&gt;CR'!V15-'2.4 Previsión Traspasos CR-&gt; CL'!V114-'2.5Previsión Gen. Residencial'!V15+'2.6 Previsión Electromovilidad'!V15-'2.4 Previsión Traspasos CR-&gt; CL'!V185+'2.3Previsión Traspasos CL-&gt;CR'!V75</f>
        <v>2309545.2106809951</v>
      </c>
      <c r="AN15" s="38">
        <f>+'2.1 Previsión BAU'!AN16-'2.2 Previsión Ef. Energética'!W48+'2.3Previsión Traspasos CL-&gt;CR'!W15-'2.4 Previsión Traspasos CR-&gt; CL'!W114-'2.5Previsión Gen. Residencial'!W15+'2.6 Previsión Electromovilidad'!W15-'2.4 Previsión Traspasos CR-&gt; CL'!W185+'2.3Previsión Traspasos CL-&gt;CR'!W75</f>
        <v>2393107.0077703618</v>
      </c>
      <c r="AO15" s="120">
        <f>+'2.1 Previsión BAU'!AO16-'2.2 Previsión Ef. Energética'!X48+'2.3Previsión Traspasos CL-&gt;CR'!X15-'2.4 Previsión Traspasos CR-&gt; CL'!X114-'2.5Previsión Gen. Residencial'!X15+'2.6 Previsión Electromovilidad'!X15-'2.4 Previsión Traspasos CR-&gt; CL'!X185+'2.3Previsión Traspasos CL-&gt;CR'!X75</f>
        <v>2476875.1610512594</v>
      </c>
    </row>
    <row r="16" spans="1:41" x14ac:dyDescent="0.2">
      <c r="C16" s="3" t="s">
        <v>59</v>
      </c>
      <c r="D16" s="37">
        <f>+VLOOKUP($C16,'1.1 Demanda Histórica'!$C$5:$N$38,MATCH(D$5,'1.1 Demanda Histórica'!$C$5:$N$5,0),0)</f>
        <v>1711734.3269999998</v>
      </c>
      <c r="E16" s="37">
        <f>+VLOOKUP($C16,'1.1 Demanda Histórica'!$C$5:$N$38,MATCH(E$5,'1.1 Demanda Histórica'!$C$5:$N$5,0),0)</f>
        <v>1736858.7436658847</v>
      </c>
      <c r="F16" s="40">
        <f>+VLOOKUP($C16,'1.1 Demanda Histórica'!$C$5:$N$38,MATCH(F$5,'1.1 Demanda Histórica'!$C$5:$N$5,0),0)</f>
        <v>1688898.899787552</v>
      </c>
      <c r="G16" s="37">
        <f>+VLOOKUP($C16,'1.1 Demanda Histórica'!$C$5:$N$38,MATCH(G$5,'1.1 Demanda Histórica'!$C$5:$N$5,0),0)</f>
        <v>1735241.8942223643</v>
      </c>
      <c r="H16" s="37">
        <f>+VLOOKUP($C16,'1.1 Demanda Histórica'!$C$5:$N$38,MATCH(H$5,'1.1 Demanda Histórica'!$C$5:$N$5,0),0)</f>
        <v>1853549.7514944912</v>
      </c>
      <c r="I16" s="37">
        <f>+VLOOKUP($C16,'1.1 Demanda Histórica'!$C$5:$N$38,MATCH(I$5,'1.1 Demanda Histórica'!$C$5:$N$5,0),0)</f>
        <v>1998135.0162624223</v>
      </c>
      <c r="J16" s="37">
        <f>+VLOOKUP($C16,'1.1 Demanda Histórica'!$C$5:$N$38,MATCH(J$5,'1.1 Demanda Histórica'!$C$5:$N$5,0),0)</f>
        <v>2115539.6719999998</v>
      </c>
      <c r="K16" s="37">
        <f>+VLOOKUP($C16,'1.1 Demanda Histórica'!$C$5:$N$38,MATCH(K$5,'1.1 Demanda Histórica'!$C$5:$N$5,0),0)</f>
        <v>2217052.2760000005</v>
      </c>
      <c r="L16" s="37">
        <f>+VLOOKUP($C16,'1.1 Demanda Histórica'!$C$5:$N$38,MATCH(L$5,'1.1 Demanda Histórica'!$C$5:$N$5,0),0)</f>
        <v>2267074.326567193</v>
      </c>
      <c r="M16" s="37">
        <f>+VLOOKUP($C16,'1.1 Demanda Histórica'!$C$5:$N$38,MATCH(M$5,'1.1 Demanda Histórica'!$C$5:$N$5,0),0)</f>
        <v>2241137.9461855986</v>
      </c>
      <c r="N16" s="37">
        <f>+VLOOKUP($C16,'1.1 Demanda Histórica'!$C$5:$O$38,MATCH(N$5,'1.1 Demanda Histórica'!$C$5:$O$5,0),0)</f>
        <v>2056969.9176072096</v>
      </c>
      <c r="O16" s="37">
        <f>+VLOOKUP($C16,'1.1 Demanda Histórica'!$C$5:$P$38,MATCH(O$5,'1.1 Demanda Histórica'!$C$5:$P$5,0),0)</f>
        <v>1795936.9972647943</v>
      </c>
      <c r="P16" s="37">
        <f>+VLOOKUP($C16,'1.1 Demanda Histórica'!$C$5:$Q$38,MATCH(P$5,'1.1 Demanda Histórica'!$C$5:$Q$5,0),0)</f>
        <v>1656129.5413454676</v>
      </c>
      <c r="Q16" s="37">
        <f>+VLOOKUP($C16,'1.1 Demanda Histórica'!$C$5:$R$38,MATCH(Q$5,'1.1 Demanda Histórica'!$C$5:$R$5,0),0)</f>
        <v>1584108.0455322622</v>
      </c>
      <c r="R16" s="37">
        <f>+VLOOKUP($C16,'1.1 Demanda Histórica'!$C$5:$S$38,MATCH(R$5,'1.1 Demanda Histórica'!$C$5:$S$5,0),0)</f>
        <v>1693785.8988683503</v>
      </c>
      <c r="S16" s="37">
        <f>+VLOOKUP($C16,'1.1 Demanda Histórica'!$C$5:$T$38,MATCH(S$5,'1.1 Demanda Histórica'!$C$5:$T$5,0),0)</f>
        <v>1835438.6587995971</v>
      </c>
      <c r="T16" s="37">
        <f>+VLOOKUP(C16,'2.1 Previsión BAU'!$C$7:$T$32,18,FALSE)</f>
        <v>1952883.6518424037</v>
      </c>
      <c r="U16" s="38">
        <v>2042041.4375079465</v>
      </c>
      <c r="V16" s="38">
        <f>+'2.1 Previsión BAU'!V17-'2.2 Previsión Ef. Energética'!E49+'2.3Previsión Traspasos CL-&gt;CR'!E16-'2.4 Previsión Traspasos CR-&gt; CL'!E115-'2.5Previsión Gen. Residencial'!E16+'2.6 Previsión Electromovilidad'!E16-'2.4 Previsión Traspasos CR-&gt; CL'!E186+'2.3Previsión Traspasos CL-&gt;CR'!E76</f>
        <v>1998891.6512213815</v>
      </c>
      <c r="W16" s="38">
        <f>+'2.1 Previsión BAU'!W17-'2.2 Previsión Ef. Energética'!F49+'2.3Previsión Traspasos CL-&gt;CR'!F16-'2.4 Previsión Traspasos CR-&gt; CL'!F115-'2.5Previsión Gen. Residencial'!F16+'2.6 Previsión Electromovilidad'!F16-'2.4 Previsión Traspasos CR-&gt; CL'!F186+'2.3Previsión Traspasos CL-&gt;CR'!F76</f>
        <v>1976208.3583802651</v>
      </c>
      <c r="X16" s="38">
        <f>+'2.1 Previsión BAU'!X17-'2.2 Previsión Ef. Energética'!G49+'2.3Previsión Traspasos CL-&gt;CR'!G16-'2.4 Previsión Traspasos CR-&gt; CL'!G115-'2.5Previsión Gen. Residencial'!G16+'2.6 Previsión Electromovilidad'!G16-'2.4 Previsión Traspasos CR-&gt; CL'!G186+'2.3Previsión Traspasos CL-&gt;CR'!G76</f>
        <v>2015712.8093208317</v>
      </c>
      <c r="Y16" s="38">
        <f>+'2.1 Previsión BAU'!Y17-'2.2 Previsión Ef. Energética'!H49+'2.3Previsión Traspasos CL-&gt;CR'!H16-'2.4 Previsión Traspasos CR-&gt; CL'!H115-'2.5Previsión Gen. Residencial'!H16+'2.6 Previsión Electromovilidad'!H16-'2.4 Previsión Traspasos CR-&gt; CL'!H186+'2.3Previsión Traspasos CL-&gt;CR'!H76</f>
        <v>2113870.4256767994</v>
      </c>
      <c r="Z16" s="38">
        <f>+'2.1 Previsión BAU'!Z17-'2.2 Previsión Ef. Energética'!I49+'2.3Previsión Traspasos CL-&gt;CR'!I16-'2.4 Previsión Traspasos CR-&gt; CL'!I115-'2.5Previsión Gen. Residencial'!I16+'2.6 Previsión Electromovilidad'!I16-'2.4 Previsión Traspasos CR-&gt; CL'!I186+'2.3Previsión Traspasos CL-&gt;CR'!I76</f>
        <v>2226480.6600411497</v>
      </c>
      <c r="AA16" s="38">
        <f>+'2.1 Previsión BAU'!AA17-'2.2 Previsión Ef. Energética'!J49+'2.3Previsión Traspasos CL-&gt;CR'!J16-'2.4 Previsión Traspasos CR-&gt; CL'!J115-'2.5Previsión Gen. Residencial'!J16+'2.6 Previsión Electromovilidad'!J16-'2.4 Previsión Traspasos CR-&gt; CL'!J186+'2.3Previsión Traspasos CL-&gt;CR'!J76</f>
        <v>2334755.9943674011</v>
      </c>
      <c r="AB16" s="38">
        <f>+'2.1 Previsión BAU'!AB17-'2.2 Previsión Ef. Energética'!K49+'2.3Previsión Traspasos CL-&gt;CR'!K16-'2.4 Previsión Traspasos CR-&gt; CL'!K115-'2.5Previsión Gen. Residencial'!K16+'2.6 Previsión Electromovilidad'!K16-'2.4 Previsión Traspasos CR-&gt; CL'!K186+'2.3Previsión Traspasos CL-&gt;CR'!K76</f>
        <v>2474011.0860802415</v>
      </c>
      <c r="AC16" s="38">
        <f>+'2.1 Previsión BAU'!AC17-'2.2 Previsión Ef. Energética'!L49+'2.3Previsión Traspasos CL-&gt;CR'!L16-'2.4 Previsión Traspasos CR-&gt; CL'!L115-'2.5Previsión Gen. Residencial'!L16+'2.6 Previsión Electromovilidad'!L16-'2.4 Previsión Traspasos CR-&gt; CL'!L186+'2.3Previsión Traspasos CL-&gt;CR'!L76</f>
        <v>2617477.4808322312</v>
      </c>
      <c r="AD16" s="38">
        <f>+'2.1 Previsión BAU'!AD17-'2.2 Previsión Ef. Energética'!M49+'2.3Previsión Traspasos CL-&gt;CR'!M16-'2.4 Previsión Traspasos CR-&gt; CL'!M115-'2.5Previsión Gen. Residencial'!M16+'2.6 Previsión Electromovilidad'!M16-'2.4 Previsión Traspasos CR-&gt; CL'!M186+'2.3Previsión Traspasos CL-&gt;CR'!M76</f>
        <v>2767745.8920556731</v>
      </c>
      <c r="AE16" s="38">
        <f>+'2.1 Previsión BAU'!AE17-'2.2 Previsión Ef. Energética'!N49+'2.3Previsión Traspasos CL-&gt;CR'!N16-'2.4 Previsión Traspasos CR-&gt; CL'!N115-'2.5Previsión Gen. Residencial'!N16+'2.6 Previsión Electromovilidad'!N16-'2.4 Previsión Traspasos CR-&gt; CL'!N186+'2.3Previsión Traspasos CL-&gt;CR'!N76</f>
        <v>2921265.660872187</v>
      </c>
      <c r="AF16" s="38">
        <f>+'2.1 Previsión BAU'!AF17-'2.2 Previsión Ef. Energética'!O49+'2.3Previsión Traspasos CL-&gt;CR'!O16-'2.4 Previsión Traspasos CR-&gt; CL'!O115-'2.5Previsión Gen. Residencial'!O16+'2.6 Previsión Electromovilidad'!O16-'2.4 Previsión Traspasos CR-&gt; CL'!O186+'2.3Previsión Traspasos CL-&gt;CR'!O76</f>
        <v>3077150.5449392521</v>
      </c>
      <c r="AG16" s="38">
        <f>+'2.1 Previsión BAU'!AG17-'2.2 Previsión Ef. Energética'!P49+'2.3Previsión Traspasos CL-&gt;CR'!P16-'2.4 Previsión Traspasos CR-&gt; CL'!P115-'2.5Previsión Gen. Residencial'!P16+'2.6 Previsión Electromovilidad'!P16-'2.4 Previsión Traspasos CR-&gt; CL'!P186+'2.3Previsión Traspasos CL-&gt;CR'!P76</f>
        <v>3230058.3410458113</v>
      </c>
      <c r="AH16" s="38">
        <f>+'2.1 Previsión BAU'!AH17-'2.2 Previsión Ef. Energética'!Q49+'2.3Previsión Traspasos CL-&gt;CR'!Q16-'2.4 Previsión Traspasos CR-&gt; CL'!Q115-'2.5Previsión Gen. Residencial'!Q16+'2.6 Previsión Electromovilidad'!Q16-'2.4 Previsión Traspasos CR-&gt; CL'!Q186+'2.3Previsión Traspasos CL-&gt;CR'!Q76</f>
        <v>3392513.1100082169</v>
      </c>
      <c r="AI16" s="38">
        <f>+'2.1 Previsión BAU'!AI17-'2.2 Previsión Ef. Energética'!R49+'2.3Previsión Traspasos CL-&gt;CR'!R16-'2.4 Previsión Traspasos CR-&gt; CL'!R115-'2.5Previsión Gen. Residencial'!R16+'2.6 Previsión Electromovilidad'!R16-'2.4 Previsión Traspasos CR-&gt; CL'!R186+'2.3Previsión Traspasos CL-&gt;CR'!R76</f>
        <v>3555653.8588891891</v>
      </c>
      <c r="AJ16" s="38">
        <f>+'2.1 Previsión BAU'!AJ17-'2.2 Previsión Ef. Energética'!S49+'2.3Previsión Traspasos CL-&gt;CR'!S16-'2.4 Previsión Traspasos CR-&gt; CL'!S115-'2.5Previsión Gen. Residencial'!S16+'2.6 Previsión Electromovilidad'!S16-'2.4 Previsión Traspasos CR-&gt; CL'!S186+'2.3Previsión Traspasos CL-&gt;CR'!S76</f>
        <v>3715008.4344595973</v>
      </c>
      <c r="AK16" s="38">
        <f>+'2.1 Previsión BAU'!AK17-'2.2 Previsión Ef. Energética'!T49+'2.3Previsión Traspasos CL-&gt;CR'!T16-'2.4 Previsión Traspasos CR-&gt; CL'!T115-'2.5Previsión Gen. Residencial'!T16+'2.6 Previsión Electromovilidad'!T16-'2.4 Previsión Traspasos CR-&gt; CL'!T186+'2.3Previsión Traspasos CL-&gt;CR'!T76</f>
        <v>3874007.4996045153</v>
      </c>
      <c r="AL16" s="38">
        <f>+'2.1 Previsión BAU'!AL17-'2.2 Previsión Ef. Energética'!U49+'2.3Previsión Traspasos CL-&gt;CR'!U16-'2.4 Previsión Traspasos CR-&gt; CL'!U115-'2.5Previsión Gen. Residencial'!U16+'2.6 Previsión Electromovilidad'!U16-'2.4 Previsión Traspasos CR-&gt; CL'!U186+'2.3Previsión Traspasos CL-&gt;CR'!U76</f>
        <v>4028854.4168746276</v>
      </c>
      <c r="AM16" s="38">
        <f>+'2.1 Previsión BAU'!AM17-'2.2 Previsión Ef. Energética'!V49+'2.3Previsión Traspasos CL-&gt;CR'!V16-'2.4 Previsión Traspasos CR-&gt; CL'!V115-'2.5Previsión Gen. Residencial'!V16+'2.6 Previsión Electromovilidad'!V16-'2.4 Previsión Traspasos CR-&gt; CL'!V186+'2.3Previsión Traspasos CL-&gt;CR'!V76</f>
        <v>4188476.9403264541</v>
      </c>
      <c r="AN16" s="38">
        <f>+'2.1 Previsión BAU'!AN17-'2.2 Previsión Ef. Energética'!W49+'2.3Previsión Traspasos CL-&gt;CR'!W16-'2.4 Previsión Traspasos CR-&gt; CL'!W115-'2.5Previsión Gen. Residencial'!W16+'2.6 Previsión Electromovilidad'!W16-'2.4 Previsión Traspasos CR-&gt; CL'!W186+'2.3Previsión Traspasos CL-&gt;CR'!W76</f>
        <v>4350912.9069458256</v>
      </c>
      <c r="AO16" s="120">
        <f>+'2.1 Previsión BAU'!AO17-'2.2 Previsión Ef. Energética'!X49+'2.3Previsión Traspasos CL-&gt;CR'!X16-'2.4 Previsión Traspasos CR-&gt; CL'!X115-'2.5Previsión Gen. Residencial'!X16+'2.6 Previsión Electromovilidad'!X16-'2.4 Previsión Traspasos CR-&gt; CL'!X186+'2.3Previsión Traspasos CL-&gt;CR'!X76</f>
        <v>4525626.914368134</v>
      </c>
    </row>
    <row r="17" spans="3:41" x14ac:dyDescent="0.2">
      <c r="C17" s="3" t="s">
        <v>60</v>
      </c>
      <c r="D17" s="37">
        <f>+VLOOKUP($C17,'1.1 Demanda Histórica'!$C$5:$N$38,MATCH(D$5,'1.1 Demanda Histórica'!$C$5:$N$5,0),0)</f>
        <v>49814.065000000002</v>
      </c>
      <c r="E17" s="37">
        <f>+VLOOKUP($C17,'1.1 Demanda Histórica'!$C$5:$N$38,MATCH(E$5,'1.1 Demanda Histórica'!$C$5:$N$5,0),0)</f>
        <v>49467.66</v>
      </c>
      <c r="F17" s="40">
        <f>+VLOOKUP($C17,'1.1 Demanda Histórica'!$C$5:$N$38,MATCH(F$5,'1.1 Demanda Histórica'!$C$5:$N$5,0),0)</f>
        <v>47677.597999999998</v>
      </c>
      <c r="G17" s="37">
        <f>+VLOOKUP($C17,'1.1 Demanda Histórica'!$C$5:$N$38,MATCH(G$5,'1.1 Demanda Histórica'!$C$5:$N$5,0),0)</f>
        <v>50631.756816808418</v>
      </c>
      <c r="H17" s="37">
        <f>+VLOOKUP($C17,'1.1 Demanda Histórica'!$C$5:$N$38,MATCH(H$5,'1.1 Demanda Histórica'!$C$5:$N$5,0),0)</f>
        <v>54981.243755885997</v>
      </c>
      <c r="I17" s="37">
        <f>+VLOOKUP($C17,'1.1 Demanda Histórica'!$C$5:$N$38,MATCH(I$5,'1.1 Demanda Histórica'!$C$5:$N$5,0),0)</f>
        <v>60003.018305064237</v>
      </c>
      <c r="J17" s="37">
        <f>+VLOOKUP($C17,'1.1 Demanda Histórica'!$C$5:$N$38,MATCH(J$5,'1.1 Demanda Histórica'!$C$5:$N$5,0),0)</f>
        <v>66764.706184481096</v>
      </c>
      <c r="K17" s="37">
        <f>+VLOOKUP($C17,'1.1 Demanda Histórica'!$C$5:$N$38,MATCH(K$5,'1.1 Demanda Histórica'!$C$5:$N$5,0),0)</f>
        <v>70675.478748492329</v>
      </c>
      <c r="L17" s="37">
        <f>+VLOOKUP($C17,'1.1 Demanda Histórica'!$C$5:$N$38,MATCH(L$5,'1.1 Demanda Histórica'!$C$5:$N$5,0),0)</f>
        <v>76126.917000000001</v>
      </c>
      <c r="M17" s="37">
        <f>+VLOOKUP($C17,'1.1 Demanda Histórica'!$C$5:$N$38,MATCH(M$5,'1.1 Demanda Histórica'!$C$5:$N$5,0),0)</f>
        <v>84897.591</v>
      </c>
      <c r="N17" s="37">
        <f>+VLOOKUP($C17,'1.1 Demanda Histórica'!$C$5:$O$38,MATCH(N$5,'1.1 Demanda Histórica'!$C$5:$O$5,0),0)</f>
        <v>88587.948509999958</v>
      </c>
      <c r="O17" s="37">
        <f>+VLOOKUP($C17,'1.1 Demanda Histórica'!$C$5:$P$38,MATCH(O$5,'1.1 Demanda Histórica'!$C$5:$P$5,0),0)</f>
        <v>87768.543477157116</v>
      </c>
      <c r="P17" s="37">
        <f>+VLOOKUP($C17,'1.1 Demanda Histórica'!$C$5:$Q$38,MATCH(P$5,'1.1 Demanda Histórica'!$C$5:$Q$5,0),0)</f>
        <v>76356.199594861551</v>
      </c>
      <c r="Q17" s="37">
        <f>+VLOOKUP($C17,'1.1 Demanda Histórica'!$C$5:$R$38,MATCH(Q$5,'1.1 Demanda Histórica'!$C$5:$R$5,0),0)</f>
        <v>74858.963887796199</v>
      </c>
      <c r="R17" s="37">
        <f>+VLOOKUP($C17,'1.1 Demanda Histórica'!$C$5:$S$38,MATCH(R$5,'1.1 Demanda Histórica'!$C$5:$S$5,0),0)</f>
        <v>75707.787538444507</v>
      </c>
      <c r="S17" s="37">
        <f>+VLOOKUP($C17,'1.1 Demanda Histórica'!$C$5:$T$38,MATCH(S$5,'1.1 Demanda Histórica'!$C$5:$T$5,0),0)</f>
        <v>67952.481023370157</v>
      </c>
      <c r="T17" s="37">
        <f>+VLOOKUP(C17,'2.1 Previsión BAU'!$C$7:$T$32,18,FALSE)</f>
        <v>76161.89367374171</v>
      </c>
      <c r="U17" s="38">
        <v>85166.110293207443</v>
      </c>
      <c r="V17" s="38">
        <f>+'2.1 Previsión BAU'!V18-'2.2 Previsión Ef. Energética'!E50+'2.3Previsión Traspasos CL-&gt;CR'!E17-'2.4 Previsión Traspasos CR-&gt; CL'!E116-'2.5Previsión Gen. Residencial'!E17+'2.6 Previsión Electromovilidad'!E17-'2.4 Previsión Traspasos CR-&gt; CL'!E187+'2.3Previsión Traspasos CL-&gt;CR'!E77</f>
        <v>83132.015929255969</v>
      </c>
      <c r="W17" s="38">
        <f>+'2.1 Previsión BAU'!W18-'2.2 Previsión Ef. Energética'!F50+'2.3Previsión Traspasos CL-&gt;CR'!F17-'2.4 Previsión Traspasos CR-&gt; CL'!F116-'2.5Previsión Gen. Residencial'!F17+'2.6 Previsión Electromovilidad'!F17-'2.4 Previsión Traspasos CR-&gt; CL'!F187+'2.3Previsión Traspasos CL-&gt;CR'!F77</f>
        <v>78035.308130667239</v>
      </c>
      <c r="X17" s="38">
        <f>+'2.1 Previsión BAU'!X18-'2.2 Previsión Ef. Energética'!G50+'2.3Previsión Traspasos CL-&gt;CR'!G17-'2.4 Previsión Traspasos CR-&gt; CL'!G116-'2.5Previsión Gen. Residencial'!G17+'2.6 Previsión Electromovilidad'!G17-'2.4 Previsión Traspasos CR-&gt; CL'!G187+'2.3Previsión Traspasos CL-&gt;CR'!G77</f>
        <v>76545.742807871298</v>
      </c>
      <c r="Y17" s="38">
        <f>+'2.1 Previsión BAU'!Y18-'2.2 Previsión Ef. Energética'!H50+'2.3Previsión Traspasos CL-&gt;CR'!H17-'2.4 Previsión Traspasos CR-&gt; CL'!H116-'2.5Previsión Gen. Residencial'!H17+'2.6 Previsión Electromovilidad'!H17-'2.4 Previsión Traspasos CR-&gt; CL'!H187+'2.3Previsión Traspasos CL-&gt;CR'!H77</f>
        <v>70057.050162791202</v>
      </c>
      <c r="Z17" s="38">
        <f>+'2.1 Previsión BAU'!Z18-'2.2 Previsión Ef. Energética'!I50+'2.3Previsión Traspasos CL-&gt;CR'!I17-'2.4 Previsión Traspasos CR-&gt; CL'!I116-'2.5Previsión Gen. Residencial'!I17+'2.6 Previsión Electromovilidad'!I17-'2.4 Previsión Traspasos CR-&gt; CL'!I187+'2.3Previsión Traspasos CL-&gt;CR'!I77</f>
        <v>69248.953111586015</v>
      </c>
      <c r="AA17" s="38">
        <f>+'2.1 Previsión BAU'!AA18-'2.2 Previsión Ef. Energética'!J50+'2.3Previsión Traspasos CL-&gt;CR'!J17-'2.4 Previsión Traspasos CR-&gt; CL'!J116-'2.5Previsión Gen. Residencial'!J17+'2.6 Previsión Electromovilidad'!J17-'2.4 Previsión Traspasos CR-&gt; CL'!J187+'2.3Previsión Traspasos CL-&gt;CR'!J77</f>
        <v>66961.389606132652</v>
      </c>
      <c r="AB17" s="38">
        <f>+'2.1 Previsión BAU'!AB18-'2.2 Previsión Ef. Energética'!K50+'2.3Previsión Traspasos CL-&gt;CR'!K17-'2.4 Previsión Traspasos CR-&gt; CL'!K116-'2.5Previsión Gen. Residencial'!K17+'2.6 Previsión Electromovilidad'!K17-'2.4 Previsión Traspasos CR-&gt; CL'!K187+'2.3Previsión Traspasos CL-&gt;CR'!K77</f>
        <v>66816.322237581451</v>
      </c>
      <c r="AC17" s="38">
        <f>+'2.1 Previsión BAU'!AC18-'2.2 Previsión Ef. Energética'!L50+'2.3Previsión Traspasos CL-&gt;CR'!L17-'2.4 Previsión Traspasos CR-&gt; CL'!L116-'2.5Previsión Gen. Residencial'!L17+'2.6 Previsión Electromovilidad'!L17-'2.4 Previsión Traspasos CR-&gt; CL'!L187+'2.3Previsión Traspasos CL-&gt;CR'!L77</f>
        <v>68638.692581374256</v>
      </c>
      <c r="AD17" s="38">
        <f>+'2.1 Previsión BAU'!AD18-'2.2 Previsión Ef. Energética'!M50+'2.3Previsión Traspasos CL-&gt;CR'!M17-'2.4 Previsión Traspasos CR-&gt; CL'!M116-'2.5Previsión Gen. Residencial'!M17+'2.6 Previsión Electromovilidad'!M17-'2.4 Previsión Traspasos CR-&gt; CL'!M187+'2.3Previsión Traspasos CL-&gt;CR'!M77</f>
        <v>71993.715434374826</v>
      </c>
      <c r="AE17" s="38">
        <f>+'2.1 Previsión BAU'!AE18-'2.2 Previsión Ef. Energética'!N50+'2.3Previsión Traspasos CL-&gt;CR'!N17-'2.4 Previsión Traspasos CR-&gt; CL'!N116-'2.5Previsión Gen. Residencial'!N17+'2.6 Previsión Electromovilidad'!N17-'2.4 Previsión Traspasos CR-&gt; CL'!N187+'2.3Previsión Traspasos CL-&gt;CR'!N77</f>
        <v>75540.147566305255</v>
      </c>
      <c r="AF17" s="38">
        <f>+'2.1 Previsión BAU'!AF18-'2.2 Previsión Ef. Energética'!O50+'2.3Previsión Traspasos CL-&gt;CR'!O17-'2.4 Previsión Traspasos CR-&gt; CL'!O116-'2.5Previsión Gen. Residencial'!O17+'2.6 Previsión Electromovilidad'!O17-'2.4 Previsión Traspasos CR-&gt; CL'!O187+'2.3Previsión Traspasos CL-&gt;CR'!O77</f>
        <v>79423.602615846205</v>
      </c>
      <c r="AG17" s="38">
        <f>+'2.1 Previsión BAU'!AG18-'2.2 Previsión Ef. Energética'!P50+'2.3Previsión Traspasos CL-&gt;CR'!P17-'2.4 Previsión Traspasos CR-&gt; CL'!P116-'2.5Previsión Gen. Residencial'!P17+'2.6 Previsión Electromovilidad'!P17-'2.4 Previsión Traspasos CR-&gt; CL'!P187+'2.3Previsión Traspasos CL-&gt;CR'!P77</f>
        <v>83355.072486003788</v>
      </c>
      <c r="AH17" s="38">
        <f>+'2.1 Previsión BAU'!AH18-'2.2 Previsión Ef. Energética'!Q50+'2.3Previsión Traspasos CL-&gt;CR'!Q17-'2.4 Previsión Traspasos CR-&gt; CL'!Q116-'2.5Previsión Gen. Residencial'!Q17+'2.6 Previsión Electromovilidad'!Q17-'2.4 Previsión Traspasos CR-&gt; CL'!Q187+'2.3Previsión Traspasos CL-&gt;CR'!Q77</f>
        <v>87548.261539822197</v>
      </c>
      <c r="AI17" s="38">
        <f>+'2.1 Previsión BAU'!AI18-'2.2 Previsión Ef. Energética'!R50+'2.3Previsión Traspasos CL-&gt;CR'!R17-'2.4 Previsión Traspasos CR-&gt; CL'!R116-'2.5Previsión Gen. Residencial'!R17+'2.6 Previsión Electromovilidad'!R17-'2.4 Previsión Traspasos CR-&gt; CL'!R187+'2.3Previsión Traspasos CL-&gt;CR'!R77</f>
        <v>92513.747089918557</v>
      </c>
      <c r="AJ17" s="38">
        <f>+'2.1 Previsión BAU'!AJ18-'2.2 Previsión Ef. Energética'!S50+'2.3Previsión Traspasos CL-&gt;CR'!S17-'2.4 Previsión Traspasos CR-&gt; CL'!S116-'2.5Previsión Gen. Residencial'!S17+'2.6 Previsión Electromovilidad'!S17-'2.4 Previsión Traspasos CR-&gt; CL'!S187+'2.3Previsión Traspasos CL-&gt;CR'!S77</f>
        <v>97138.393395740321</v>
      </c>
      <c r="AK17" s="38">
        <f>+'2.1 Previsión BAU'!AK18-'2.2 Previsión Ef. Energética'!T50+'2.3Previsión Traspasos CL-&gt;CR'!T17-'2.4 Previsión Traspasos CR-&gt; CL'!T116-'2.5Previsión Gen. Residencial'!T17+'2.6 Previsión Electromovilidad'!T17-'2.4 Previsión Traspasos CR-&gt; CL'!T187+'2.3Previsión Traspasos CL-&gt;CR'!T77</f>
        <v>101734.10090958222</v>
      </c>
      <c r="AL17" s="38">
        <f>+'2.1 Previsión BAU'!AL18-'2.2 Previsión Ef. Energética'!U50+'2.3Previsión Traspasos CL-&gt;CR'!U17-'2.4 Previsión Traspasos CR-&gt; CL'!U116-'2.5Previsión Gen. Residencial'!U17+'2.6 Previsión Electromovilidad'!U17-'2.4 Previsión Traspasos CR-&gt; CL'!U187+'2.3Previsión Traspasos CL-&gt;CR'!U77</f>
        <v>106440.28905691426</v>
      </c>
      <c r="AM17" s="38">
        <f>+'2.1 Previsión BAU'!AM18-'2.2 Previsión Ef. Energética'!V50+'2.3Previsión Traspasos CL-&gt;CR'!V17-'2.4 Previsión Traspasos CR-&gt; CL'!V116-'2.5Previsión Gen. Residencial'!V17+'2.6 Previsión Electromovilidad'!V17-'2.4 Previsión Traspasos CR-&gt; CL'!V187+'2.3Previsión Traspasos CL-&gt;CR'!V77</f>
        <v>109976.00152395722</v>
      </c>
      <c r="AN17" s="38">
        <f>+'2.1 Previsión BAU'!AN18-'2.2 Previsión Ef. Energética'!W50+'2.3Previsión Traspasos CL-&gt;CR'!W17-'2.4 Previsión Traspasos CR-&gt; CL'!W116-'2.5Previsión Gen. Residencial'!W17+'2.6 Previsión Electromovilidad'!W17-'2.4 Previsión Traspasos CR-&gt; CL'!W187+'2.3Previsión Traspasos CL-&gt;CR'!W77</f>
        <v>113746.98865758105</v>
      </c>
      <c r="AO17" s="120">
        <f>+'2.1 Previsión BAU'!AO18-'2.2 Previsión Ef. Energética'!X50+'2.3Previsión Traspasos CL-&gt;CR'!X17-'2.4 Previsión Traspasos CR-&gt; CL'!X116-'2.5Previsión Gen. Residencial'!X17+'2.6 Previsión Electromovilidad'!X17-'2.4 Previsión Traspasos CR-&gt; CL'!X187+'2.3Previsión Traspasos CL-&gt;CR'!X77</f>
        <v>117322.9045390516</v>
      </c>
    </row>
    <row r="18" spans="3:41" x14ac:dyDescent="0.2">
      <c r="C18" s="3" t="s">
        <v>61</v>
      </c>
      <c r="D18" s="37">
        <f>+VLOOKUP($C18,'1.1 Demanda Histórica'!$C$5:$N$38,MATCH(D$5,'1.1 Demanda Histórica'!$C$5:$N$5,0),0)</f>
        <v>44696.973000000005</v>
      </c>
      <c r="E18" s="37">
        <f>+VLOOKUP($C18,'1.1 Demanda Histórica'!$C$5:$N$38,MATCH(E$5,'1.1 Demanda Histórica'!$C$5:$N$5,0),0)</f>
        <v>47030.882000000005</v>
      </c>
      <c r="F18" s="40">
        <f>+VLOOKUP($C18,'1.1 Demanda Histórica'!$C$5:$N$38,MATCH(F$5,'1.1 Demanda Histórica'!$C$5:$N$5,0),0)</f>
        <v>40727.722000000002</v>
      </c>
      <c r="G18" s="37">
        <f>+VLOOKUP($C18,'1.1 Demanda Histórica'!$C$5:$N$38,MATCH(G$5,'1.1 Demanda Histórica'!$C$5:$N$5,0),0)</f>
        <v>44014.590000000004</v>
      </c>
      <c r="H18" s="37">
        <f>+VLOOKUP($C18,'1.1 Demanda Histórica'!$C$5:$N$38,MATCH(H$5,'1.1 Demanda Histórica'!$C$5:$N$5,0),0)</f>
        <v>45843.72</v>
      </c>
      <c r="I18" s="37">
        <f>+VLOOKUP($C18,'1.1 Demanda Histórica'!$C$5:$N$38,MATCH(I$5,'1.1 Demanda Histórica'!$C$5:$N$5,0),0)</f>
        <v>46962.770000000004</v>
      </c>
      <c r="J18" s="37">
        <f>+VLOOKUP($C18,'1.1 Demanda Histórica'!$C$5:$N$38,MATCH(J$5,'1.1 Demanda Histórica'!$C$5:$N$5,0),0)</f>
        <v>54878.116762825397</v>
      </c>
      <c r="K18" s="37">
        <f>+VLOOKUP($C18,'1.1 Demanda Histórica'!$C$5:$N$38,MATCH(K$5,'1.1 Demanda Histórica'!$C$5:$N$5,0),0)</f>
        <v>57557.500553843267</v>
      </c>
      <c r="L18" s="37">
        <f>+VLOOKUP($C18,'1.1 Demanda Histórica'!$C$5:$N$38,MATCH(L$5,'1.1 Demanda Histórica'!$C$5:$N$5,0),0)</f>
        <v>58409.411799561894</v>
      </c>
      <c r="M18" s="37">
        <f>+VLOOKUP($C18,'1.1 Demanda Histórica'!$C$5:$N$38,MATCH(M$5,'1.1 Demanda Histórica'!$C$5:$N$5,0),0)</f>
        <v>59754.276067108694</v>
      </c>
      <c r="N18" s="37">
        <f>+VLOOKUP($C18,'1.1 Demanda Histórica'!$C$5:$O$38,MATCH(N$5,'1.1 Demanda Histórica'!$C$5:$O$5,0),0)</f>
        <v>53052.079342026438</v>
      </c>
      <c r="O18" s="37">
        <f>+VLOOKUP($C18,'1.1 Demanda Histórica'!$C$5:$P$38,MATCH(O$5,'1.1 Demanda Histórica'!$C$5:$P$5,0),0)</f>
        <v>54083.411527041666</v>
      </c>
      <c r="P18" s="37">
        <f>+VLOOKUP($C18,'1.1 Demanda Histórica'!$C$5:$Q$38,MATCH(P$5,'1.1 Demanda Histórica'!$C$5:$Q$5,0),0)</f>
        <v>58356.616951251992</v>
      </c>
      <c r="Q18" s="37">
        <f>+VLOOKUP($C18,'1.1 Demanda Histórica'!$C$5:$R$38,MATCH(Q$5,'1.1 Demanda Histórica'!$C$5:$R$5,0),0)</f>
        <v>55833.747925205651</v>
      </c>
      <c r="R18" s="37">
        <f>+VLOOKUP($C18,'1.1 Demanda Histórica'!$C$5:$S$38,MATCH(R$5,'1.1 Demanda Histórica'!$C$5:$S$5,0),0)</f>
        <v>55963.376193389558</v>
      </c>
      <c r="S18" s="37">
        <f>+VLOOKUP($C18,'1.1 Demanda Histórica'!$C$5:$T$38,MATCH(S$5,'1.1 Demanda Histórica'!$C$5:$T$5,0),0)</f>
        <v>53264.3388261816</v>
      </c>
      <c r="T18" s="37">
        <f>+VLOOKUP(C18,'2.1 Previsión BAU'!$C$7:$T$32,18,FALSE)</f>
        <v>51027.751750974305</v>
      </c>
      <c r="U18" s="38">
        <v>52156.79003969008</v>
      </c>
      <c r="V18" s="38">
        <f>+'2.1 Previsión BAU'!V19-'2.2 Previsión Ef. Energética'!E51+'2.3Previsión Traspasos CL-&gt;CR'!E18-'2.4 Previsión Traspasos CR-&gt; CL'!E117-'2.5Previsión Gen. Residencial'!E18+'2.6 Previsión Electromovilidad'!E18-'2.4 Previsión Traspasos CR-&gt; CL'!E188+'2.3Previsión Traspasos CL-&gt;CR'!E78</f>
        <v>53225.091653403586</v>
      </c>
      <c r="W18" s="38">
        <f>+'2.1 Previsión BAU'!W19-'2.2 Previsión Ef. Energética'!F51+'2.3Previsión Traspasos CL-&gt;CR'!F18-'2.4 Previsión Traspasos CR-&gt; CL'!F117-'2.5Previsión Gen. Residencial'!F18+'2.6 Previsión Electromovilidad'!F18-'2.4 Previsión Traspasos CR-&gt; CL'!F188+'2.3Previsión Traspasos CL-&gt;CR'!F78</f>
        <v>52194.812995564367</v>
      </c>
      <c r="X18" s="38">
        <f>+'2.1 Previsión BAU'!X19-'2.2 Previsión Ef. Energética'!G51+'2.3Previsión Traspasos CL-&gt;CR'!G18-'2.4 Previsión Traspasos CR-&gt; CL'!G117-'2.5Previsión Gen. Residencial'!G18+'2.6 Previsión Electromovilidad'!G18-'2.4 Previsión Traspasos CR-&gt; CL'!G188+'2.3Previsión Traspasos CL-&gt;CR'!G78</f>
        <v>52743.499228314708</v>
      </c>
      <c r="Y18" s="38">
        <f>+'2.1 Previsión BAU'!Y19-'2.2 Previsión Ef. Energética'!H51+'2.3Previsión Traspasos CL-&gt;CR'!H18-'2.4 Previsión Traspasos CR-&gt; CL'!H117-'2.5Previsión Gen. Residencial'!H18+'2.6 Previsión Electromovilidad'!H18-'2.4 Previsión Traspasos CR-&gt; CL'!H188+'2.3Previsión Traspasos CL-&gt;CR'!H78</f>
        <v>52935.845324724614</v>
      </c>
      <c r="Z18" s="38">
        <f>+'2.1 Previsión BAU'!Z19-'2.2 Previsión Ef. Energética'!I51+'2.3Previsión Traspasos CL-&gt;CR'!I18-'2.4 Previsión Traspasos CR-&gt; CL'!I117-'2.5Previsión Gen. Residencial'!I18+'2.6 Previsión Electromovilidad'!I18-'2.4 Previsión Traspasos CR-&gt; CL'!I188+'2.3Previsión Traspasos CL-&gt;CR'!I78</f>
        <v>53254.584816657007</v>
      </c>
      <c r="AA18" s="38">
        <f>+'2.1 Previsión BAU'!AA19-'2.2 Previsión Ef. Energética'!J51+'2.3Previsión Traspasos CL-&gt;CR'!J18-'2.4 Previsión Traspasos CR-&gt; CL'!J117-'2.5Previsión Gen. Residencial'!J18+'2.6 Previsión Electromovilidad'!J18-'2.4 Previsión Traspasos CR-&gt; CL'!J188+'2.3Previsión Traspasos CL-&gt;CR'!J78</f>
        <v>53674.739904092217</v>
      </c>
      <c r="AB18" s="38">
        <f>+'2.1 Previsión BAU'!AB19-'2.2 Previsión Ef. Energética'!K51+'2.3Previsión Traspasos CL-&gt;CR'!K18-'2.4 Previsión Traspasos CR-&gt; CL'!K117-'2.5Previsión Gen. Residencial'!K18+'2.6 Previsión Electromovilidad'!K18-'2.4 Previsión Traspasos CR-&gt; CL'!K188+'2.3Previsión Traspasos CL-&gt;CR'!K78</f>
        <v>54690.718043194509</v>
      </c>
      <c r="AC18" s="38">
        <f>+'2.1 Previsión BAU'!AC19-'2.2 Previsión Ef. Energética'!L51+'2.3Previsión Traspasos CL-&gt;CR'!L18-'2.4 Previsión Traspasos CR-&gt; CL'!L117-'2.5Previsión Gen. Residencial'!L18+'2.6 Previsión Electromovilidad'!L18-'2.4 Previsión Traspasos CR-&gt; CL'!L188+'2.3Previsión Traspasos CL-&gt;CR'!L78</f>
        <v>55755.435030613415</v>
      </c>
      <c r="AD18" s="38">
        <f>+'2.1 Previsión BAU'!AD19-'2.2 Previsión Ef. Energética'!M51+'2.3Previsión Traspasos CL-&gt;CR'!M18-'2.4 Previsión Traspasos CR-&gt; CL'!M117-'2.5Previsión Gen. Residencial'!M18+'2.6 Previsión Electromovilidad'!M18-'2.4 Previsión Traspasos CR-&gt; CL'!M188+'2.3Previsión Traspasos CL-&gt;CR'!M78</f>
        <v>57014.347741432772</v>
      </c>
      <c r="AE18" s="38">
        <f>+'2.1 Previsión BAU'!AE19-'2.2 Previsión Ef. Energética'!N51+'2.3Previsión Traspasos CL-&gt;CR'!N18-'2.4 Previsión Traspasos CR-&gt; CL'!N117-'2.5Previsión Gen. Residencial'!N18+'2.6 Previsión Electromovilidad'!N18-'2.4 Previsión Traspasos CR-&gt; CL'!N188+'2.3Previsión Traspasos CL-&gt;CR'!N78</f>
        <v>58298.747622955336</v>
      </c>
      <c r="AF18" s="38">
        <f>+'2.1 Previsión BAU'!AF19-'2.2 Previsión Ef. Energética'!O51+'2.3Previsión Traspasos CL-&gt;CR'!O18-'2.4 Previsión Traspasos CR-&gt; CL'!O117-'2.5Previsión Gen. Residencial'!O18+'2.6 Previsión Electromovilidad'!O18-'2.4 Previsión Traspasos CR-&gt; CL'!O188+'2.3Previsión Traspasos CL-&gt;CR'!O78</f>
        <v>59608.970417079028</v>
      </c>
      <c r="AG18" s="38">
        <f>+'2.1 Previsión BAU'!AG19-'2.2 Previsión Ef. Energética'!P51+'2.3Previsión Traspasos CL-&gt;CR'!P18-'2.4 Previsión Traspasos CR-&gt; CL'!P117-'2.5Previsión Gen. Residencial'!P18+'2.6 Previsión Electromovilidad'!P18-'2.4 Previsión Traspasos CR-&gt; CL'!P188+'2.3Previsión Traspasos CL-&gt;CR'!P78</f>
        <v>60847.358616437014</v>
      </c>
      <c r="AH18" s="38">
        <f>+'2.1 Previsión BAU'!AH19-'2.2 Previsión Ef. Energética'!Q51+'2.3Previsión Traspasos CL-&gt;CR'!Q18-'2.4 Previsión Traspasos CR-&gt; CL'!Q117-'2.5Previsión Gen. Residencial'!Q18+'2.6 Previsión Electromovilidad'!Q18-'2.4 Previsión Traspasos CR-&gt; CL'!Q188+'2.3Previsión Traspasos CL-&gt;CR'!Q78</f>
        <v>62225.85546690433</v>
      </c>
      <c r="AI18" s="38">
        <f>+'2.1 Previsión BAU'!AI19-'2.2 Previsión Ef. Energética'!R51+'2.3Previsión Traspasos CL-&gt;CR'!R18-'2.4 Previsión Traspasos CR-&gt; CL'!R117-'2.5Previsión Gen. Residencial'!R18+'2.6 Previsión Electromovilidad'!R18-'2.4 Previsión Traspasos CR-&gt; CL'!R188+'2.3Previsión Traspasos CL-&gt;CR'!R78</f>
        <v>63590.27254941791</v>
      </c>
      <c r="AJ18" s="38">
        <f>+'2.1 Previsión BAU'!AJ19-'2.2 Previsión Ef. Energética'!S51+'2.3Previsión Traspasos CL-&gt;CR'!S18-'2.4 Previsión Traspasos CR-&gt; CL'!S117-'2.5Previsión Gen. Residencial'!S18+'2.6 Previsión Electromovilidad'!S18-'2.4 Previsión Traspasos CR-&gt; CL'!S188+'2.3Previsión Traspasos CL-&gt;CR'!S78</f>
        <v>64796.376586999009</v>
      </c>
      <c r="AK18" s="38">
        <f>+'2.1 Previsión BAU'!AK19-'2.2 Previsión Ef. Energética'!T51+'2.3Previsión Traspasos CL-&gt;CR'!T18-'2.4 Previsión Traspasos CR-&gt; CL'!T117-'2.5Previsión Gen. Residencial'!T18+'2.6 Previsión Electromovilidad'!T18-'2.4 Previsión Traspasos CR-&gt; CL'!T188+'2.3Previsión Traspasos CL-&gt;CR'!T78</f>
        <v>66016.141777782963</v>
      </c>
      <c r="AL18" s="38">
        <f>+'2.1 Previsión BAU'!AL19-'2.2 Previsión Ef. Energética'!U51+'2.3Previsión Traspasos CL-&gt;CR'!U18-'2.4 Previsión Traspasos CR-&gt; CL'!U117-'2.5Previsión Gen. Residencial'!U18+'2.6 Previsión Electromovilidad'!U18-'2.4 Previsión Traspasos CR-&gt; CL'!U188+'2.3Previsión Traspasos CL-&gt;CR'!U78</f>
        <v>67356.617489877666</v>
      </c>
      <c r="AM18" s="38">
        <f>+'2.1 Previsión BAU'!AM19-'2.2 Previsión Ef. Energética'!V51+'2.3Previsión Traspasos CL-&gt;CR'!V18-'2.4 Previsión Traspasos CR-&gt; CL'!V117-'2.5Previsión Gen. Residencial'!V18+'2.6 Previsión Electromovilidad'!V18-'2.4 Previsión Traspasos CR-&gt; CL'!V188+'2.3Previsión Traspasos CL-&gt;CR'!V78</f>
        <v>69000.523989058405</v>
      </c>
      <c r="AN18" s="38">
        <f>+'2.1 Previsión BAU'!AN19-'2.2 Previsión Ef. Energética'!W51+'2.3Previsión Traspasos CL-&gt;CR'!W18-'2.4 Previsión Traspasos CR-&gt; CL'!W117-'2.5Previsión Gen. Residencial'!W18+'2.6 Previsión Electromovilidad'!W18-'2.4 Previsión Traspasos CR-&gt; CL'!W188+'2.3Previsión Traspasos CL-&gt;CR'!W78</f>
        <v>70767.160120870583</v>
      </c>
      <c r="AO18" s="120">
        <f>+'2.1 Previsión BAU'!AO19-'2.2 Previsión Ef. Energética'!X51+'2.3Previsión Traspasos CL-&gt;CR'!X18-'2.4 Previsión Traspasos CR-&gt; CL'!X117-'2.5Previsión Gen. Residencial'!X18+'2.6 Previsión Electromovilidad'!X18-'2.4 Previsión Traspasos CR-&gt; CL'!X188+'2.3Previsión Traspasos CL-&gt;CR'!X78</f>
        <v>72467.901846586654</v>
      </c>
    </row>
    <row r="19" spans="3:41" x14ac:dyDescent="0.2">
      <c r="C19" s="3" t="s">
        <v>62</v>
      </c>
      <c r="D19" s="37">
        <f>+VLOOKUP($C19,'1.1 Demanda Histórica'!$C$5:$N$38,MATCH(D$5,'1.1 Demanda Histórica'!$C$5:$N$5,0),0)</f>
        <v>87081.957911039965</v>
      </c>
      <c r="E19" s="37">
        <f>+VLOOKUP($C19,'1.1 Demanda Histórica'!$C$5:$N$38,MATCH(E$5,'1.1 Demanda Histórica'!$C$5:$N$5,0),0)</f>
        <v>96189.456272195006</v>
      </c>
      <c r="F19" s="40">
        <f>+VLOOKUP($C19,'1.1 Demanda Histórica'!$C$5:$N$38,MATCH(F$5,'1.1 Demanda Histórica'!$C$5:$N$5,0),0)</f>
        <v>93190.470457515024</v>
      </c>
      <c r="G19" s="37">
        <f>+VLOOKUP($C19,'1.1 Demanda Histórica'!$C$5:$N$38,MATCH(G$5,'1.1 Demanda Histórica'!$C$5:$N$5,0),0)</f>
        <v>102670.20196614499</v>
      </c>
      <c r="H19" s="37">
        <f>+VLOOKUP($C19,'1.1 Demanda Histórica'!$C$5:$N$38,MATCH(H$5,'1.1 Demanda Histórica'!$C$5:$N$5,0),0)</f>
        <v>100505.61579040496</v>
      </c>
      <c r="I19" s="37">
        <f>+VLOOKUP($C19,'1.1 Demanda Histórica'!$C$5:$N$38,MATCH(I$5,'1.1 Demanda Histórica'!$C$5:$N$5,0),0)</f>
        <v>103912.86982520456</v>
      </c>
      <c r="J19" s="37">
        <f>+VLOOKUP($C19,'1.1 Demanda Histórica'!$C$5:$N$38,MATCH(J$5,'1.1 Demanda Histórica'!$C$5:$N$5,0),0)</f>
        <v>112701.16563299995</v>
      </c>
      <c r="K19" s="37">
        <f>+VLOOKUP($C19,'1.1 Demanda Histórica'!$C$5:$N$38,MATCH(K$5,'1.1 Demanda Histórica'!$C$5:$N$5,0),0)</f>
        <v>114881.42808443999</v>
      </c>
      <c r="L19" s="37">
        <f>+VLOOKUP($C19,'1.1 Demanda Histórica'!$C$5:$N$38,MATCH(L$5,'1.1 Demanda Histórica'!$C$5:$N$5,0),0)</f>
        <v>117250.48725144</v>
      </c>
      <c r="M19" s="37">
        <f>+VLOOKUP($C19,'1.1 Demanda Histórica'!$C$5:$N$38,MATCH(M$5,'1.1 Demanda Histórica'!$C$5:$N$5,0),0)</f>
        <v>121163.18023230341</v>
      </c>
      <c r="N19" s="37">
        <f>+VLOOKUP($C19,'1.1 Demanda Histórica'!$C$5:$O$38,MATCH(N$5,'1.1 Demanda Histórica'!$C$5:$O$5,0),0)</f>
        <v>109468.41114169871</v>
      </c>
      <c r="O19" s="37">
        <f>+VLOOKUP($C19,'1.1 Demanda Histórica'!$C$5:$P$38,MATCH(O$5,'1.1 Demanda Histórica'!$C$5:$P$5,0),0)</f>
        <v>83196.395059392991</v>
      </c>
      <c r="P19" s="37">
        <f>+VLOOKUP($C19,'1.1 Demanda Histórica'!$C$5:$Q$38,MATCH(P$5,'1.1 Demanda Histórica'!$C$5:$Q$5,0),0)</f>
        <v>83398.301273088</v>
      </c>
      <c r="Q19" s="37">
        <f>+VLOOKUP($C19,'1.1 Demanda Histórica'!$C$5:$R$38,MATCH(Q$5,'1.1 Demanda Histórica'!$C$5:$R$5,0),0)</f>
        <v>88648.501454129364</v>
      </c>
      <c r="R19" s="37">
        <f>+VLOOKUP($C19,'1.1 Demanda Histórica'!$C$5:$S$38,MATCH(R$5,'1.1 Demanda Histórica'!$C$5:$S$5,0),0)</f>
        <v>86400.773306923438</v>
      </c>
      <c r="S19" s="37">
        <f>+VLOOKUP($C19,'1.1 Demanda Histórica'!$C$5:$T$38,MATCH(S$5,'1.1 Demanda Histórica'!$C$5:$T$5,0),0)</f>
        <v>89740.280702613949</v>
      </c>
      <c r="T19" s="37">
        <f>+VLOOKUP(C19,'2.1 Previsión BAU'!$C$7:$T$32,18,FALSE)</f>
        <v>88324.313305897274</v>
      </c>
      <c r="U19" s="38">
        <v>89309.414965854565</v>
      </c>
      <c r="V19" s="38">
        <f>+'2.1 Previsión BAU'!V20-'2.2 Previsión Ef. Energética'!E52+'2.3Previsión Traspasos CL-&gt;CR'!E19-'2.4 Previsión Traspasos CR-&gt; CL'!E118-'2.5Previsión Gen. Residencial'!E19+'2.6 Previsión Electromovilidad'!E19-'2.4 Previsión Traspasos CR-&gt; CL'!E189+'2.3Previsión Traspasos CL-&gt;CR'!E79</f>
        <v>87216.712248559343</v>
      </c>
      <c r="W19" s="38">
        <f>+'2.1 Previsión BAU'!W20-'2.2 Previsión Ef. Energética'!F52+'2.3Previsión Traspasos CL-&gt;CR'!F19-'2.4 Previsión Traspasos CR-&gt; CL'!F118-'2.5Previsión Gen. Residencial'!F19+'2.6 Previsión Electromovilidad'!F19-'2.4 Previsión Traspasos CR-&gt; CL'!F189+'2.3Previsión Traspasos CL-&gt;CR'!F79</f>
        <v>85361.991427910078</v>
      </c>
      <c r="X19" s="38">
        <f>+'2.1 Previsión BAU'!X20-'2.2 Previsión Ef. Energética'!G52+'2.3Previsión Traspasos CL-&gt;CR'!G19-'2.4 Previsión Traspasos CR-&gt; CL'!G118-'2.5Previsión Gen. Residencial'!G19+'2.6 Previsión Electromovilidad'!G19-'2.4 Previsión Traspasos CR-&gt; CL'!G189+'2.3Previsión Traspasos CL-&gt;CR'!G79</f>
        <v>87308.044792513785</v>
      </c>
      <c r="Y19" s="38">
        <f>+'2.1 Previsión BAU'!Y20-'2.2 Previsión Ef. Energética'!H52+'2.3Previsión Traspasos CL-&gt;CR'!H19-'2.4 Previsión Traspasos CR-&gt; CL'!H118-'2.5Previsión Gen. Residencial'!H19+'2.6 Previsión Electromovilidad'!H19-'2.4 Previsión Traspasos CR-&gt; CL'!H189+'2.3Previsión Traspasos CL-&gt;CR'!H79</f>
        <v>89164.597720854363</v>
      </c>
      <c r="Z19" s="38">
        <f>+'2.1 Previsión BAU'!Z20-'2.2 Previsión Ef. Energética'!I52+'2.3Previsión Traspasos CL-&gt;CR'!I19-'2.4 Previsión Traspasos CR-&gt; CL'!I118-'2.5Previsión Gen. Residencial'!I19+'2.6 Previsión Electromovilidad'!I19-'2.4 Previsión Traspasos CR-&gt; CL'!I189+'2.3Previsión Traspasos CL-&gt;CR'!I79</f>
        <v>91206.136831517957</v>
      </c>
      <c r="AA19" s="38">
        <f>+'2.1 Previsión BAU'!AA20-'2.2 Previsión Ef. Energética'!J52+'2.3Previsión Traspasos CL-&gt;CR'!J19-'2.4 Previsión Traspasos CR-&gt; CL'!J118-'2.5Previsión Gen. Residencial'!J19+'2.6 Previsión Electromovilidad'!J19-'2.4 Previsión Traspasos CR-&gt; CL'!J189+'2.3Previsión Traspasos CL-&gt;CR'!J79</f>
        <v>90737.039745827526</v>
      </c>
      <c r="AB19" s="38">
        <f>+'2.1 Previsión BAU'!AB20-'2.2 Previsión Ef. Energética'!K52+'2.3Previsión Traspasos CL-&gt;CR'!K19-'2.4 Previsión Traspasos CR-&gt; CL'!K118-'2.5Previsión Gen. Residencial'!K19+'2.6 Previsión Electromovilidad'!K19-'2.4 Previsión Traspasos CR-&gt; CL'!K189+'2.3Previsión Traspasos CL-&gt;CR'!K79</f>
        <v>94328.077060827709</v>
      </c>
      <c r="AC19" s="38">
        <f>+'2.1 Previsión BAU'!AC20-'2.2 Previsión Ef. Energética'!L52+'2.3Previsión Traspasos CL-&gt;CR'!L19-'2.4 Previsión Traspasos CR-&gt; CL'!L118-'2.5Previsión Gen. Residencial'!L19+'2.6 Previsión Electromovilidad'!L19-'2.4 Previsión Traspasos CR-&gt; CL'!L189+'2.3Previsión Traspasos CL-&gt;CR'!L79</f>
        <v>98074.684784612153</v>
      </c>
      <c r="AD19" s="38">
        <f>+'2.1 Previsión BAU'!AD20-'2.2 Previsión Ef. Energética'!M52+'2.3Previsión Traspasos CL-&gt;CR'!M19-'2.4 Previsión Traspasos CR-&gt; CL'!M118-'2.5Previsión Gen. Residencial'!M19+'2.6 Previsión Electromovilidad'!M19-'2.4 Previsión Traspasos CR-&gt; CL'!M189+'2.3Previsión Traspasos CL-&gt;CR'!M79</f>
        <v>101911.95029775838</v>
      </c>
      <c r="AE19" s="38">
        <f>+'2.1 Previsión BAU'!AE20-'2.2 Previsión Ef. Energética'!N52+'2.3Previsión Traspasos CL-&gt;CR'!N19-'2.4 Previsión Traspasos CR-&gt; CL'!N118-'2.5Previsión Gen. Residencial'!N19+'2.6 Previsión Electromovilidad'!N19-'2.4 Previsión Traspasos CR-&gt; CL'!N189+'2.3Previsión Traspasos CL-&gt;CR'!N79</f>
        <v>105896.55375489904</v>
      </c>
      <c r="AF19" s="38">
        <f>+'2.1 Previsión BAU'!AF20-'2.2 Previsión Ef. Energética'!O52+'2.3Previsión Traspasos CL-&gt;CR'!O19-'2.4 Previsión Traspasos CR-&gt; CL'!O118-'2.5Previsión Gen. Residencial'!O19+'2.6 Previsión Electromovilidad'!O19-'2.4 Previsión Traspasos CR-&gt; CL'!O189+'2.3Previsión Traspasos CL-&gt;CR'!O79</f>
        <v>109817.18263715171</v>
      </c>
      <c r="AG19" s="38">
        <f>+'2.1 Previsión BAU'!AG20-'2.2 Previsión Ef. Energética'!P52+'2.3Previsión Traspasos CL-&gt;CR'!P19-'2.4 Previsión Traspasos CR-&gt; CL'!P118-'2.5Previsión Gen. Residencial'!P19+'2.6 Previsión Electromovilidad'!P19-'2.4 Previsión Traspasos CR-&gt; CL'!P189+'2.3Previsión Traspasos CL-&gt;CR'!P79</f>
        <v>113654.28843943152</v>
      </c>
      <c r="AH19" s="38">
        <f>+'2.1 Previsión BAU'!AH20-'2.2 Previsión Ef. Energética'!Q52+'2.3Previsión Traspasos CL-&gt;CR'!Q19-'2.4 Previsión Traspasos CR-&gt; CL'!Q118-'2.5Previsión Gen. Residencial'!Q19+'2.6 Previsión Electromovilidad'!Q19-'2.4 Previsión Traspasos CR-&gt; CL'!Q189+'2.3Previsión Traspasos CL-&gt;CR'!Q79</f>
        <v>117554.44598280212</v>
      </c>
      <c r="AI19" s="38">
        <f>+'2.1 Previsión BAU'!AI20-'2.2 Previsión Ef. Energética'!R52+'2.3Previsión Traspasos CL-&gt;CR'!R19-'2.4 Previsión Traspasos CR-&gt; CL'!R118-'2.5Previsión Gen. Residencial'!R19+'2.6 Previsión Electromovilidad'!R19-'2.4 Previsión Traspasos CR-&gt; CL'!R189+'2.3Previsión Traspasos CL-&gt;CR'!R79</f>
        <v>121588.6024178455</v>
      </c>
      <c r="AJ19" s="38">
        <f>+'2.1 Previsión BAU'!AJ20-'2.2 Previsión Ef. Energética'!S52+'2.3Previsión Traspasos CL-&gt;CR'!S19-'2.4 Previsión Traspasos CR-&gt; CL'!S118-'2.5Previsión Gen. Residencial'!S19+'2.6 Previsión Electromovilidad'!S19-'2.4 Previsión Traspasos CR-&gt; CL'!S189+'2.3Previsión Traspasos CL-&gt;CR'!S79</f>
        <v>125456.67047267735</v>
      </c>
      <c r="AK19" s="38">
        <f>+'2.1 Previsión BAU'!AK20-'2.2 Previsión Ef. Energética'!T52+'2.3Previsión Traspasos CL-&gt;CR'!T19-'2.4 Previsión Traspasos CR-&gt; CL'!T118-'2.5Previsión Gen. Residencial'!T19+'2.6 Previsión Electromovilidad'!T19-'2.4 Previsión Traspasos CR-&gt; CL'!T189+'2.3Previsión Traspasos CL-&gt;CR'!T79</f>
        <v>129253.06294935317</v>
      </c>
      <c r="AL19" s="38">
        <f>+'2.1 Previsión BAU'!AL20-'2.2 Previsión Ef. Energética'!U52+'2.3Previsión Traspasos CL-&gt;CR'!U19-'2.4 Previsión Traspasos CR-&gt; CL'!U118-'2.5Previsión Gen. Residencial'!U19+'2.6 Previsión Electromovilidad'!U19-'2.4 Previsión Traspasos CR-&gt; CL'!U189+'2.3Previsión Traspasos CL-&gt;CR'!U79</f>
        <v>132898.03341453109</v>
      </c>
      <c r="AM19" s="38">
        <f>+'2.1 Previsión BAU'!AM20-'2.2 Previsión Ef. Energética'!V52+'2.3Previsión Traspasos CL-&gt;CR'!V19-'2.4 Previsión Traspasos CR-&gt; CL'!V118-'2.5Previsión Gen. Residencial'!V19+'2.6 Previsión Electromovilidad'!V19-'2.4 Previsión Traspasos CR-&gt; CL'!V189+'2.3Previsión Traspasos CL-&gt;CR'!V79</f>
        <v>136726.36841186532</v>
      </c>
      <c r="AN19" s="38">
        <f>+'2.1 Previsión BAU'!AN20-'2.2 Previsión Ef. Energética'!W52+'2.3Previsión Traspasos CL-&gt;CR'!W19-'2.4 Previsión Traspasos CR-&gt; CL'!W118-'2.5Previsión Gen. Residencial'!W19+'2.6 Previsión Electromovilidad'!W19-'2.4 Previsión Traspasos CR-&gt; CL'!W189+'2.3Previsión Traspasos CL-&gt;CR'!W79</f>
        <v>140717.56414713172</v>
      </c>
      <c r="AO19" s="120">
        <f>+'2.1 Previsión BAU'!AO20-'2.2 Previsión Ef. Energética'!X52+'2.3Previsión Traspasos CL-&gt;CR'!X19-'2.4 Previsión Traspasos CR-&gt; CL'!X118-'2.5Previsión Gen. Residencial'!X19+'2.6 Previsión Electromovilidad'!X19-'2.4 Previsión Traspasos CR-&gt; CL'!X189+'2.3Previsión Traspasos CL-&gt;CR'!X79</f>
        <v>144498.60667580873</v>
      </c>
    </row>
    <row r="20" spans="3:41" x14ac:dyDescent="0.2">
      <c r="C20" s="3" t="s">
        <v>63</v>
      </c>
      <c r="D20" s="37">
        <f>+VLOOKUP($C20,'1.1 Demanda Histórica'!$C$5:$N$38,MATCH(D$5,'1.1 Demanda Histórica'!$C$5:$N$5,0),0)</f>
        <v>70886.760999999999</v>
      </c>
      <c r="E20" s="37">
        <f>+VLOOKUP($C20,'1.1 Demanda Histórica'!$C$5:$N$38,MATCH(E$5,'1.1 Demanda Histórica'!$C$5:$N$5,0),0)</f>
        <v>84839.662893294313</v>
      </c>
      <c r="F20" s="40">
        <f>+VLOOKUP($C20,'1.1 Demanda Histórica'!$C$5:$N$38,MATCH(F$5,'1.1 Demanda Histórica'!$C$5:$N$5,0),0)</f>
        <v>86130.35100000001</v>
      </c>
      <c r="G20" s="37">
        <f>+VLOOKUP($C20,'1.1 Demanda Histórica'!$C$5:$N$38,MATCH(G$5,'1.1 Demanda Histórica'!$C$5:$N$5,0),0)</f>
        <v>94637.868000000017</v>
      </c>
      <c r="H20" s="37">
        <f>+VLOOKUP($C20,'1.1 Demanda Histórica'!$C$5:$N$38,MATCH(H$5,'1.1 Demanda Histórica'!$C$5:$N$5,0),0)</f>
        <v>103290.00400000002</v>
      </c>
      <c r="I20" s="37">
        <f>+VLOOKUP($C20,'1.1 Demanda Histórica'!$C$5:$N$38,MATCH(I$5,'1.1 Demanda Histórica'!$C$5:$N$5,0),0)</f>
        <v>107248.95856025</v>
      </c>
      <c r="J20" s="37">
        <f>+VLOOKUP($C20,'1.1 Demanda Histórica'!$C$5:$N$38,MATCH(J$5,'1.1 Demanda Histórica'!$C$5:$N$5,0),0)</f>
        <v>114371.70572681451</v>
      </c>
      <c r="K20" s="37">
        <f>+VLOOKUP($C20,'1.1 Demanda Histórica'!$C$5:$N$38,MATCH(K$5,'1.1 Demanda Histórica'!$C$5:$N$5,0),0)</f>
        <v>125367.20507670546</v>
      </c>
      <c r="L20" s="37">
        <f>+VLOOKUP($C20,'1.1 Demanda Histórica'!$C$5:$N$38,MATCH(L$5,'1.1 Demanda Histórica'!$C$5:$N$5,0),0)</f>
        <v>128669</v>
      </c>
      <c r="M20" s="37">
        <f>+VLOOKUP($C20,'1.1 Demanda Histórica'!$C$5:$N$38,MATCH(M$5,'1.1 Demanda Histórica'!$C$5:$N$5,0),0)</f>
        <v>139355</v>
      </c>
      <c r="N20" s="37">
        <f>+VLOOKUP($C20,'1.1 Demanda Histórica'!$C$5:$O$38,MATCH(N$5,'1.1 Demanda Histórica'!$C$5:$O$5,0),0)</f>
        <v>131788.04200142415</v>
      </c>
      <c r="O20" s="37">
        <f>+VLOOKUP($C20,'1.1 Demanda Histórica'!$C$5:$P$38,MATCH(O$5,'1.1 Demanda Histórica'!$C$5:$P$5,0),0)</f>
        <v>134546.78566080157</v>
      </c>
      <c r="P20" s="37">
        <f>+VLOOKUP($C20,'1.1 Demanda Histórica'!$C$5:$Q$38,MATCH(P$5,'1.1 Demanda Histórica'!$C$5:$Q$5,0),0)</f>
        <v>132307.63881123409</v>
      </c>
      <c r="Q20" s="37">
        <f>+VLOOKUP($C20,'1.1 Demanda Histórica'!$C$5:$R$38,MATCH(Q$5,'1.1 Demanda Histórica'!$C$5:$R$5,0),0)</f>
        <v>132624.86899803151</v>
      </c>
      <c r="R20" s="37">
        <f>+VLOOKUP($C20,'1.1 Demanda Histórica'!$C$5:$S$38,MATCH(R$5,'1.1 Demanda Histórica'!$C$5:$S$5,0),0)</f>
        <v>141003.98014618515</v>
      </c>
      <c r="S20" s="37">
        <f>+VLOOKUP($C20,'1.1 Demanda Histórica'!$C$5:$T$38,MATCH(S$5,'1.1 Demanda Histórica'!$C$5:$T$5,0),0)</f>
        <v>152389.27388849473</v>
      </c>
      <c r="T20" s="37">
        <f>+VLOOKUP(C20,'2.1 Previsión BAU'!$C$7:$T$32,18,FALSE)</f>
        <v>146276.35400038358</v>
      </c>
      <c r="U20" s="38">
        <v>156275.48400875111</v>
      </c>
      <c r="V20" s="38">
        <f>+'2.1 Previsión BAU'!V21-'2.2 Previsión Ef. Energética'!E53+'2.3Previsión Traspasos CL-&gt;CR'!E20-'2.4 Previsión Traspasos CR-&gt; CL'!E119-'2.5Previsión Gen. Residencial'!E20+'2.6 Previsión Electromovilidad'!E20-'2.4 Previsión Traspasos CR-&gt; CL'!E190+'2.3Previsión Traspasos CL-&gt;CR'!E80</f>
        <v>158080.5566705461</v>
      </c>
      <c r="W20" s="38">
        <f>+'2.1 Previsión BAU'!W21-'2.2 Previsión Ef. Energética'!F53+'2.3Previsión Traspasos CL-&gt;CR'!F20-'2.4 Previsión Traspasos CR-&gt; CL'!F119-'2.5Previsión Gen. Residencial'!F20+'2.6 Previsión Electromovilidad'!F20-'2.4 Previsión Traspasos CR-&gt; CL'!F190+'2.3Previsión Traspasos CL-&gt;CR'!F80</f>
        <v>158386.31152422162</v>
      </c>
      <c r="X20" s="38">
        <f>+'2.1 Previsión BAU'!X21-'2.2 Previsión Ef. Energética'!G53+'2.3Previsión Traspasos CL-&gt;CR'!G20-'2.4 Previsión Traspasos CR-&gt; CL'!G119-'2.5Previsión Gen. Residencial'!G20+'2.6 Previsión Electromovilidad'!G20-'2.4 Previsión Traspasos CR-&gt; CL'!G190+'2.3Previsión Traspasos CL-&gt;CR'!G80</f>
        <v>162772.55758538816</v>
      </c>
      <c r="Y20" s="38">
        <f>+'2.1 Previsión BAU'!Y21-'2.2 Previsión Ef. Energética'!H53+'2.3Previsión Traspasos CL-&gt;CR'!H20-'2.4 Previsión Traspasos CR-&gt; CL'!H119-'2.5Previsión Gen. Residencial'!H20+'2.6 Previsión Electromovilidad'!H20-'2.4 Previsión Traspasos CR-&gt; CL'!H190+'2.3Previsión Traspasos CL-&gt;CR'!H80</f>
        <v>166846.70061512906</v>
      </c>
      <c r="Z20" s="38">
        <f>+'2.1 Previsión BAU'!Z21-'2.2 Previsión Ef. Energética'!I53+'2.3Previsión Traspasos CL-&gt;CR'!I20-'2.4 Previsión Traspasos CR-&gt; CL'!I119-'2.5Previsión Gen. Residencial'!I20+'2.6 Previsión Electromovilidad'!I20-'2.4 Previsión Traspasos CR-&gt; CL'!I190+'2.3Previsión Traspasos CL-&gt;CR'!I80</f>
        <v>171725.21606774666</v>
      </c>
      <c r="AA20" s="38">
        <f>+'2.1 Previsión BAU'!AA21-'2.2 Previsión Ef. Energética'!J53+'2.3Previsión Traspasos CL-&gt;CR'!J20-'2.4 Previsión Traspasos CR-&gt; CL'!J119-'2.5Previsión Gen. Residencial'!J20+'2.6 Previsión Electromovilidad'!J20-'2.4 Previsión Traspasos CR-&gt; CL'!J190+'2.3Previsión Traspasos CL-&gt;CR'!J80</f>
        <v>175369.63431848804</v>
      </c>
      <c r="AB20" s="38">
        <f>+'2.1 Previsión BAU'!AB21-'2.2 Previsión Ef. Energética'!K53+'2.3Previsión Traspasos CL-&gt;CR'!K20-'2.4 Previsión Traspasos CR-&gt; CL'!K119-'2.5Previsión Gen. Residencial'!K20+'2.6 Previsión Electromovilidad'!K20-'2.4 Previsión Traspasos CR-&gt; CL'!K190+'2.3Previsión Traspasos CL-&gt;CR'!K80</f>
        <v>181912.4255986074</v>
      </c>
      <c r="AC20" s="38">
        <f>+'2.1 Previsión BAU'!AC21-'2.2 Previsión Ef. Energética'!L53+'2.3Previsión Traspasos CL-&gt;CR'!L20-'2.4 Previsión Traspasos CR-&gt; CL'!L119-'2.5Previsión Gen. Residencial'!L20+'2.6 Previsión Electromovilidad'!L20-'2.4 Previsión Traspasos CR-&gt; CL'!L190+'2.3Previsión Traspasos CL-&gt;CR'!L80</f>
        <v>188896.7052593767</v>
      </c>
      <c r="AD20" s="38">
        <f>+'2.1 Previsión BAU'!AD21-'2.2 Previsión Ef. Energética'!M53+'2.3Previsión Traspasos CL-&gt;CR'!M20-'2.4 Previsión Traspasos CR-&gt; CL'!M119-'2.5Previsión Gen. Residencial'!M20+'2.6 Previsión Electromovilidad'!M20-'2.4 Previsión Traspasos CR-&gt; CL'!M190+'2.3Previsión Traspasos CL-&gt;CR'!M80</f>
        <v>196193.33258212454</v>
      </c>
      <c r="AE20" s="38">
        <f>+'2.1 Previsión BAU'!AE21-'2.2 Previsión Ef. Energética'!N53+'2.3Previsión Traspasos CL-&gt;CR'!N20-'2.4 Previsión Traspasos CR-&gt; CL'!N119-'2.5Previsión Gen. Residencial'!N20+'2.6 Previsión Electromovilidad'!N20-'2.4 Previsión Traspasos CR-&gt; CL'!N190+'2.3Previsión Traspasos CL-&gt;CR'!N80</f>
        <v>203823.41137147535</v>
      </c>
      <c r="AF20" s="38">
        <f>+'2.1 Previsión BAU'!AF21-'2.2 Previsión Ef. Energética'!O53+'2.3Previsión Traspasos CL-&gt;CR'!O20-'2.4 Previsión Traspasos CR-&gt; CL'!O119-'2.5Previsión Gen. Residencial'!O20+'2.6 Previsión Electromovilidad'!O20-'2.4 Previsión Traspasos CR-&gt; CL'!O190+'2.3Previsión Traspasos CL-&gt;CR'!O80</f>
        <v>211559.63449582207</v>
      </c>
      <c r="AG20" s="38">
        <f>+'2.1 Previsión BAU'!AG21-'2.2 Previsión Ef. Energética'!P53+'2.3Previsión Traspasos CL-&gt;CR'!P20-'2.4 Previsión Traspasos CR-&gt; CL'!P119-'2.5Previsión Gen. Residencial'!P20+'2.6 Previsión Electromovilidad'!P20-'2.4 Previsión Traspasos CR-&gt; CL'!P190+'2.3Previsión Traspasos CL-&gt;CR'!P80</f>
        <v>219274.64381463508</v>
      </c>
      <c r="AH20" s="38">
        <f>+'2.1 Previsión BAU'!AH21-'2.2 Previsión Ef. Energética'!Q53+'2.3Previsión Traspasos CL-&gt;CR'!Q20-'2.4 Previsión Traspasos CR-&gt; CL'!Q119-'2.5Previsión Gen. Residencial'!Q20+'2.6 Previsión Electromovilidad'!Q20-'2.4 Previsión Traspasos CR-&gt; CL'!Q190+'2.3Previsión Traspasos CL-&gt;CR'!Q80</f>
        <v>227282.2346722142</v>
      </c>
      <c r="AI20" s="38">
        <f>+'2.1 Previsión BAU'!AI21-'2.2 Previsión Ef. Energética'!R53+'2.3Previsión Traspasos CL-&gt;CR'!R20-'2.4 Previsión Traspasos CR-&gt; CL'!R119-'2.5Previsión Gen. Residencial'!R20+'2.6 Previsión Electromovilidad'!R20-'2.4 Previsión Traspasos CR-&gt; CL'!R190+'2.3Previsión Traspasos CL-&gt;CR'!R80</f>
        <v>235740.56038419035</v>
      </c>
      <c r="AJ20" s="38">
        <f>+'2.1 Previsión BAU'!AJ21-'2.2 Previsión Ef. Energética'!S53+'2.3Previsión Traspasos CL-&gt;CR'!S20-'2.4 Previsión Traspasos CR-&gt; CL'!S119-'2.5Previsión Gen. Residencial'!S20+'2.6 Previsión Electromovilidad'!S20-'2.4 Previsión Traspasos CR-&gt; CL'!S190+'2.3Previsión Traspasos CL-&gt;CR'!S80</f>
        <v>243754.49567839611</v>
      </c>
      <c r="AK20" s="38">
        <f>+'2.1 Previsión BAU'!AK21-'2.2 Previsión Ef. Energética'!T53+'2.3Previsión Traspasos CL-&gt;CR'!T20-'2.4 Previsión Traspasos CR-&gt; CL'!T119-'2.5Previsión Gen. Residencial'!T20+'2.6 Previsión Electromovilidad'!T20-'2.4 Previsión Traspasos CR-&gt; CL'!T190+'2.3Previsión Traspasos CL-&gt;CR'!T80</f>
        <v>251903.33894717583</v>
      </c>
      <c r="AL20" s="38">
        <f>+'2.1 Previsión BAU'!AL21-'2.2 Previsión Ef. Energética'!U53+'2.3Previsión Traspasos CL-&gt;CR'!U20-'2.4 Previsión Traspasos CR-&gt; CL'!U119-'2.5Previsión Gen. Residencial'!U20+'2.6 Previsión Electromovilidad'!U20-'2.4 Previsión Traspasos CR-&gt; CL'!U190+'2.3Previsión Traspasos CL-&gt;CR'!U80</f>
        <v>260057.16993305209</v>
      </c>
      <c r="AM20" s="38">
        <f>+'2.1 Previsión BAU'!AM21-'2.2 Previsión Ef. Energética'!V53+'2.3Previsión Traspasos CL-&gt;CR'!V20-'2.4 Previsión Traspasos CR-&gt; CL'!V119-'2.5Previsión Gen. Residencial'!V20+'2.6 Previsión Electromovilidad'!V20-'2.4 Previsión Traspasos CR-&gt; CL'!V190+'2.3Previsión Traspasos CL-&gt;CR'!V80</f>
        <v>268804.69717214472</v>
      </c>
      <c r="AN20" s="38">
        <f>+'2.1 Previsión BAU'!AN21-'2.2 Previsión Ef. Energética'!W53+'2.3Previsión Traspasos CL-&gt;CR'!W20-'2.4 Previsión Traspasos CR-&gt; CL'!W119-'2.5Previsión Gen. Residencial'!W20+'2.6 Previsión Electromovilidad'!W20-'2.4 Previsión Traspasos CR-&gt; CL'!W190+'2.3Previsión Traspasos CL-&gt;CR'!W80</f>
        <v>277918.2061776364</v>
      </c>
      <c r="AO20" s="120">
        <f>+'2.1 Previsión BAU'!AO21-'2.2 Previsión Ef. Energética'!X53+'2.3Previsión Traspasos CL-&gt;CR'!X20-'2.4 Previsión Traspasos CR-&gt; CL'!X119-'2.5Previsión Gen. Residencial'!X20+'2.6 Previsión Electromovilidad'!X20-'2.4 Previsión Traspasos CR-&gt; CL'!X190+'2.3Previsión Traspasos CL-&gt;CR'!X80</f>
        <v>286963.94415052561</v>
      </c>
    </row>
    <row r="21" spans="3:41" x14ac:dyDescent="0.2">
      <c r="C21" s="3" t="s">
        <v>64</v>
      </c>
      <c r="D21" s="37">
        <f>+VLOOKUP($C21,'1.1 Demanda Histórica'!$C$5:$N$38,MATCH(D$5,'1.1 Demanda Histórica'!$C$5:$N$5,0),0)</f>
        <v>48788.770999999993</v>
      </c>
      <c r="E21" s="37">
        <f>+VLOOKUP($C21,'1.1 Demanda Histórica'!$C$5:$N$38,MATCH(E$5,'1.1 Demanda Histórica'!$C$5:$N$5,0),0)</f>
        <v>56077.200703910843</v>
      </c>
      <c r="F21" s="40">
        <f>+VLOOKUP($C21,'1.1 Demanda Histórica'!$C$5:$N$38,MATCH(F$5,'1.1 Demanda Histórica'!$C$5:$N$5,0),0)</f>
        <v>56118.208999999995</v>
      </c>
      <c r="G21" s="37">
        <f>+VLOOKUP($C21,'1.1 Demanda Histórica'!$C$5:$N$38,MATCH(G$5,'1.1 Demanda Histórica'!$C$5:$N$5,0),0)</f>
        <v>59353.225000000006</v>
      </c>
      <c r="H21" s="37">
        <f>+VLOOKUP($C21,'1.1 Demanda Histórica'!$C$5:$N$38,MATCH(H$5,'1.1 Demanda Histórica'!$C$5:$N$5,0),0)</f>
        <v>65785.976999999999</v>
      </c>
      <c r="I21" s="37">
        <f>+VLOOKUP($C21,'1.1 Demanda Histórica'!$C$5:$N$38,MATCH(I$5,'1.1 Demanda Histórica'!$C$5:$N$5,0),0)</f>
        <v>68829.39</v>
      </c>
      <c r="J21" s="37">
        <f>+VLOOKUP($C21,'1.1 Demanda Histórica'!$C$5:$N$38,MATCH(J$5,'1.1 Demanda Histórica'!$C$5:$N$5,0),0)</f>
        <v>80136.030980682975</v>
      </c>
      <c r="K21" s="37">
        <f>+VLOOKUP($C21,'1.1 Demanda Histórica'!$C$5:$N$38,MATCH(K$5,'1.1 Demanda Histórica'!$C$5:$N$5,0),0)</f>
        <v>91502.396520591923</v>
      </c>
      <c r="L21" s="37">
        <f>+VLOOKUP($C21,'1.1 Demanda Histórica'!$C$5:$N$38,MATCH(L$5,'1.1 Demanda Histórica'!$C$5:$N$5,0),0)</f>
        <v>96656</v>
      </c>
      <c r="M21" s="37">
        <f>+VLOOKUP($C21,'1.1 Demanda Histórica'!$C$5:$N$38,MATCH(M$5,'1.1 Demanda Histórica'!$C$5:$N$5,0),0)</f>
        <v>104130</v>
      </c>
      <c r="N21" s="37">
        <f>+VLOOKUP($C21,'1.1 Demanda Histórica'!$C$5:$O$38,MATCH(N$5,'1.1 Demanda Histórica'!$C$5:$O$5,0),0)</f>
        <v>103753.55624309002</v>
      </c>
      <c r="O21" s="37">
        <f>+VLOOKUP($C21,'1.1 Demanda Histórica'!$C$5:$P$38,MATCH(O$5,'1.1 Demanda Histórica'!$C$5:$P$5,0),0)</f>
        <v>190185.73347086326</v>
      </c>
      <c r="P21" s="37">
        <f>+VLOOKUP($C21,'1.1 Demanda Histórica'!$C$5:$Q$38,MATCH(P$5,'1.1 Demanda Histórica'!$C$5:$Q$5,0),0)</f>
        <v>98195.173504233302</v>
      </c>
      <c r="Q21" s="37">
        <f>+VLOOKUP($C21,'1.1 Demanda Histórica'!$C$5:$R$38,MATCH(Q$5,'1.1 Demanda Histórica'!$C$5:$R$5,0),0)</f>
        <v>111793.94506752634</v>
      </c>
      <c r="R21" s="37">
        <f>+VLOOKUP($C21,'1.1 Demanda Histórica'!$C$5:$S$38,MATCH(R$5,'1.1 Demanda Histórica'!$C$5:$S$5,0),0)</f>
        <v>117459.40398708795</v>
      </c>
      <c r="S21" s="37">
        <f>+VLOOKUP($C21,'1.1 Demanda Histórica'!$C$5:$T$38,MATCH(S$5,'1.1 Demanda Histórica'!$C$5:$T$5,0),0)</f>
        <v>129541.17614367581</v>
      </c>
      <c r="T21" s="37">
        <f>+VLOOKUP(C21,'2.1 Previsión BAU'!$C$7:$T$32,18,FALSE)</f>
        <v>130472.78456650357</v>
      </c>
      <c r="U21" s="38">
        <v>130200.20543878703</v>
      </c>
      <c r="V21" s="38">
        <f>+'2.1 Previsión BAU'!V22-'2.2 Previsión Ef. Energética'!E54+'2.3Previsión Traspasos CL-&gt;CR'!E21-'2.4 Previsión Traspasos CR-&gt; CL'!E120-'2.5Previsión Gen. Residencial'!E21+'2.6 Previsión Electromovilidad'!E21-'2.4 Previsión Traspasos CR-&gt; CL'!E191+'2.3Previsión Traspasos CL-&gt;CR'!E81</f>
        <v>130952.63766948617</v>
      </c>
      <c r="W21" s="38">
        <f>+'2.1 Previsión BAU'!W22-'2.2 Previsión Ef. Energética'!F54+'2.3Previsión Traspasos CL-&gt;CR'!F21-'2.4 Previsión Traspasos CR-&gt; CL'!F120-'2.5Previsión Gen. Residencial'!F21+'2.6 Previsión Electromovilidad'!F21-'2.4 Previsión Traspasos CR-&gt; CL'!F191+'2.3Previsión Traspasos CL-&gt;CR'!F81</f>
        <v>124917.4759426564</v>
      </c>
      <c r="X21" s="38">
        <f>+'2.1 Previsión BAU'!X22-'2.2 Previsión Ef. Energética'!G54+'2.3Previsión Traspasos CL-&gt;CR'!G21-'2.4 Previsión Traspasos CR-&gt; CL'!G120-'2.5Previsión Gen. Residencial'!G21+'2.6 Previsión Electromovilidad'!G21-'2.4 Previsión Traspasos CR-&gt; CL'!G191+'2.3Previsión Traspasos CL-&gt;CR'!G81</f>
        <v>128652.88803303076</v>
      </c>
      <c r="Y21" s="38">
        <f>+'2.1 Previsión BAU'!Y22-'2.2 Previsión Ef. Energética'!H54+'2.3Previsión Traspasos CL-&gt;CR'!H21-'2.4 Previsión Traspasos CR-&gt; CL'!H120-'2.5Previsión Gen. Residencial'!H21+'2.6 Previsión Electromovilidad'!H21-'2.4 Previsión Traspasos CR-&gt; CL'!H191+'2.3Previsión Traspasos CL-&gt;CR'!H81</f>
        <v>131460.56752582992</v>
      </c>
      <c r="Z21" s="38">
        <f>+'2.1 Previsión BAU'!Z22-'2.2 Previsión Ef. Energética'!I54+'2.3Previsión Traspasos CL-&gt;CR'!I21-'2.4 Previsión Traspasos CR-&gt; CL'!I120-'2.5Previsión Gen. Residencial'!I21+'2.6 Previsión Electromovilidad'!I21-'2.4 Previsión Traspasos CR-&gt; CL'!I191+'2.3Previsión Traspasos CL-&gt;CR'!I81</f>
        <v>135331.08731636516</v>
      </c>
      <c r="AA21" s="38">
        <f>+'2.1 Previsión BAU'!AA22-'2.2 Previsión Ef. Energética'!J54+'2.3Previsión Traspasos CL-&gt;CR'!J21-'2.4 Previsión Traspasos CR-&gt; CL'!J120-'2.5Previsión Gen. Residencial'!J21+'2.6 Previsión Electromovilidad'!J21-'2.4 Previsión Traspasos CR-&gt; CL'!J191+'2.3Previsión Traspasos CL-&gt;CR'!J81</f>
        <v>137963.72102978209</v>
      </c>
      <c r="AB21" s="38">
        <f>+'2.1 Previsión BAU'!AB22-'2.2 Previsión Ef. Energética'!K54+'2.3Previsión Traspasos CL-&gt;CR'!K21-'2.4 Previsión Traspasos CR-&gt; CL'!K120-'2.5Previsión Gen. Residencial'!K21+'2.6 Previsión Electromovilidad'!K21-'2.4 Previsión Traspasos CR-&gt; CL'!K191+'2.3Previsión Traspasos CL-&gt;CR'!K81</f>
        <v>144239.4709274577</v>
      </c>
      <c r="AC21" s="38">
        <f>+'2.1 Previsión BAU'!AC22-'2.2 Previsión Ef. Energética'!L54+'2.3Previsión Traspasos CL-&gt;CR'!L21-'2.4 Previsión Traspasos CR-&gt; CL'!L120-'2.5Previsión Gen. Residencial'!L21+'2.6 Previsión Electromovilidad'!L21-'2.4 Previsión Traspasos CR-&gt; CL'!L191+'2.3Previsión Traspasos CL-&gt;CR'!L81</f>
        <v>151235.33330993808</v>
      </c>
      <c r="AD21" s="38">
        <f>+'2.1 Previsión BAU'!AD22-'2.2 Previsión Ef. Energética'!M54+'2.3Previsión Traspasos CL-&gt;CR'!M21-'2.4 Previsión Traspasos CR-&gt; CL'!M120-'2.5Previsión Gen. Residencial'!M21+'2.6 Previsión Electromovilidad'!M21-'2.4 Previsión Traspasos CR-&gt; CL'!M191+'2.3Previsión Traspasos CL-&gt;CR'!M81</f>
        <v>158481.83639245256</v>
      </c>
      <c r="AE21" s="38">
        <f>+'2.1 Previsión BAU'!AE22-'2.2 Previsión Ef. Energética'!N54+'2.3Previsión Traspasos CL-&gt;CR'!N21-'2.4 Previsión Traspasos CR-&gt; CL'!N120-'2.5Previsión Gen. Residencial'!N21+'2.6 Previsión Electromovilidad'!N21-'2.4 Previsión Traspasos CR-&gt; CL'!N191+'2.3Previsión Traspasos CL-&gt;CR'!N81</f>
        <v>166291.37610027005</v>
      </c>
      <c r="AF21" s="38">
        <f>+'2.1 Previsión BAU'!AF22-'2.2 Previsión Ef. Energética'!O54+'2.3Previsión Traspasos CL-&gt;CR'!O21-'2.4 Previsión Traspasos CR-&gt; CL'!O120-'2.5Previsión Gen. Residencial'!O21+'2.6 Previsión Electromovilidad'!O21-'2.4 Previsión Traspasos CR-&gt; CL'!O191+'2.3Previsión Traspasos CL-&gt;CR'!O81</f>
        <v>174262.25577241468</v>
      </c>
      <c r="AG21" s="38">
        <f>+'2.1 Previsión BAU'!AG22-'2.2 Previsión Ef. Energética'!P54+'2.3Previsión Traspasos CL-&gt;CR'!P21-'2.4 Previsión Traspasos CR-&gt; CL'!P120-'2.5Previsión Gen. Residencial'!P21+'2.6 Previsión Electromovilidad'!P21-'2.4 Previsión Traspasos CR-&gt; CL'!P191+'2.3Previsión Traspasos CL-&gt;CR'!P81</f>
        <v>182107.37437330015</v>
      </c>
      <c r="AH21" s="38">
        <f>+'2.1 Previsión BAU'!AH22-'2.2 Previsión Ef. Energética'!Q54+'2.3Previsión Traspasos CL-&gt;CR'!Q21-'2.4 Previsión Traspasos CR-&gt; CL'!Q120-'2.5Previsión Gen. Residencial'!Q21+'2.6 Previsión Electromovilidad'!Q21-'2.4 Previsión Traspasos CR-&gt; CL'!Q191+'2.3Previsión Traspasos CL-&gt;CR'!Q81</f>
        <v>190431.84359689945</v>
      </c>
      <c r="AI21" s="38">
        <f>+'2.1 Previsión BAU'!AI22-'2.2 Previsión Ef. Energética'!R54+'2.3Previsión Traspasos CL-&gt;CR'!R21-'2.4 Previsión Traspasos CR-&gt; CL'!R120-'2.5Previsión Gen. Residencial'!R21+'2.6 Previsión Electromovilidad'!R21-'2.4 Previsión Traspasos CR-&gt; CL'!R191+'2.3Previsión Traspasos CL-&gt;CR'!R81</f>
        <v>199197.93539772296</v>
      </c>
      <c r="AJ21" s="38">
        <f>+'2.1 Previsión BAU'!AJ22-'2.2 Previsión Ef. Energética'!S54+'2.3Previsión Traspasos CL-&gt;CR'!S21-'2.4 Previsión Traspasos CR-&gt; CL'!S120-'2.5Previsión Gen. Residencial'!S21+'2.6 Previsión Electromovilidad'!S21-'2.4 Previsión Traspasos CR-&gt; CL'!S191+'2.3Previsión Traspasos CL-&gt;CR'!S81</f>
        <v>207430.03423386111</v>
      </c>
      <c r="AK21" s="38">
        <f>+'2.1 Previsión BAU'!AK22-'2.2 Previsión Ef. Energética'!T54+'2.3Previsión Traspasos CL-&gt;CR'!T21-'2.4 Previsión Traspasos CR-&gt; CL'!T120-'2.5Previsión Gen. Residencial'!T21+'2.6 Previsión Electromovilidad'!T21-'2.4 Previsión Traspasos CR-&gt; CL'!T191+'2.3Previsión Traspasos CL-&gt;CR'!T81</f>
        <v>215607.60379671821</v>
      </c>
      <c r="AL21" s="38">
        <f>+'2.1 Previsión BAU'!AL22-'2.2 Previsión Ef. Energética'!U54+'2.3Previsión Traspasos CL-&gt;CR'!U21-'2.4 Previsión Traspasos CR-&gt; CL'!U120-'2.5Previsión Gen. Residencial'!U21+'2.6 Previsión Electromovilidad'!U21-'2.4 Previsión Traspasos CR-&gt; CL'!U191+'2.3Previsión Traspasos CL-&gt;CR'!U81</f>
        <v>224028.64232789725</v>
      </c>
      <c r="AM21" s="38">
        <f>+'2.1 Previsión BAU'!AM22-'2.2 Previsión Ef. Energética'!V54+'2.3Previsión Traspasos CL-&gt;CR'!V21-'2.4 Previsión Traspasos CR-&gt; CL'!V120-'2.5Previsión Gen. Residencial'!V21+'2.6 Previsión Electromovilidad'!V21-'2.4 Previsión Traspasos CR-&gt; CL'!V191+'2.3Previsión Traspasos CL-&gt;CR'!V81</f>
        <v>233200.55437446624</v>
      </c>
      <c r="AN21" s="38">
        <f>+'2.1 Previsión BAU'!AN22-'2.2 Previsión Ef. Energética'!W54+'2.3Previsión Traspasos CL-&gt;CR'!W21-'2.4 Previsión Traspasos CR-&gt; CL'!W120-'2.5Previsión Gen. Residencial'!W21+'2.6 Previsión Electromovilidad'!W21-'2.4 Previsión Traspasos CR-&gt; CL'!W191+'2.3Previsión Traspasos CL-&gt;CR'!W81</f>
        <v>242736.84774185839</v>
      </c>
      <c r="AO21" s="120">
        <f>+'2.1 Previsión BAU'!AO22-'2.2 Previsión Ef. Energética'!X54+'2.3Previsión Traspasos CL-&gt;CR'!X21-'2.4 Previsión Traspasos CR-&gt; CL'!X120-'2.5Previsión Gen. Residencial'!X21+'2.6 Previsión Electromovilidad'!X21-'2.4 Previsión Traspasos CR-&gt; CL'!X191+'2.3Previsión Traspasos CL-&gt;CR'!X81</f>
        <v>252209.08976772756</v>
      </c>
    </row>
    <row r="22" spans="3:41" x14ac:dyDescent="0.2">
      <c r="C22" s="3" t="s">
        <v>65</v>
      </c>
      <c r="D22" s="37">
        <f>+VLOOKUP($C22,'1.1 Demanda Histórica'!$C$5:$N$38,MATCH(D$5,'1.1 Demanda Histórica'!$C$5:$N$5,0),0)</f>
        <v>104748.75399999999</v>
      </c>
      <c r="E22" s="37">
        <f>+VLOOKUP($C22,'1.1 Demanda Histórica'!$C$5:$N$38,MATCH(E$5,'1.1 Demanda Histórica'!$C$5:$N$5,0),0)</f>
        <v>114142.913</v>
      </c>
      <c r="F22" s="40">
        <f>+VLOOKUP($C22,'1.1 Demanda Histórica'!$C$5:$N$38,MATCH(F$5,'1.1 Demanda Histórica'!$C$5:$N$5,0),0)</f>
        <v>115213.3533366</v>
      </c>
      <c r="G22" s="37">
        <f>+VLOOKUP($C22,'1.1 Demanda Histórica'!$C$5:$N$38,MATCH(G$5,'1.1 Demanda Histórica'!$C$5:$N$5,0),0)</f>
        <v>114070.08900000001</v>
      </c>
      <c r="H22" s="37">
        <f>+VLOOKUP($C22,'1.1 Demanda Histórica'!$C$5:$N$38,MATCH(H$5,'1.1 Demanda Histórica'!$C$5:$N$5,0),0)</f>
        <v>124729.603</v>
      </c>
      <c r="I22" s="37">
        <f>+VLOOKUP($C22,'1.1 Demanda Histórica'!$C$5:$N$38,MATCH(I$5,'1.1 Demanda Histórica'!$C$5:$N$5,0),0)</f>
        <v>129680.62299999999</v>
      </c>
      <c r="J22" s="37">
        <f>+VLOOKUP($C22,'1.1 Demanda Histórica'!$C$5:$N$38,MATCH(J$5,'1.1 Demanda Histórica'!$C$5:$N$5,0),0)</f>
        <v>144202.74599999998</v>
      </c>
      <c r="K22" s="37">
        <f>+VLOOKUP($C22,'1.1 Demanda Histórica'!$C$5:$N$38,MATCH(K$5,'1.1 Demanda Histórica'!$C$5:$N$5,0),0)</f>
        <v>157270.80299999999</v>
      </c>
      <c r="L22" s="37">
        <f>+VLOOKUP($C22,'1.1 Demanda Histórica'!$C$5:$N$38,MATCH(L$5,'1.1 Demanda Histórica'!$C$5:$N$5,0),0)</f>
        <v>168618.7563114526</v>
      </c>
      <c r="M22" s="37">
        <f>+VLOOKUP($C22,'1.1 Demanda Histórica'!$C$5:$N$38,MATCH(M$5,'1.1 Demanda Histórica'!$C$5:$N$5,0),0)</f>
        <v>186957.71622400809</v>
      </c>
      <c r="N22" s="37">
        <f>+VLOOKUP($C22,'1.1 Demanda Histórica'!$C$5:$O$38,MATCH(N$5,'1.1 Demanda Histórica'!$C$5:$O$5,0),0)</f>
        <v>196243.97862099274</v>
      </c>
      <c r="O22" s="37">
        <f>+VLOOKUP($C22,'1.1 Demanda Histórica'!$C$5:$P$38,MATCH(O$5,'1.1 Demanda Histórica'!$C$5:$P$5,0),0)</f>
        <v>206586.82319206774</v>
      </c>
      <c r="P22" s="37">
        <f>+VLOOKUP($C22,'1.1 Demanda Histórica'!$C$5:$Q$38,MATCH(P$5,'1.1 Demanda Histórica'!$C$5:$Q$5,0),0)</f>
        <v>223920.00879794531</v>
      </c>
      <c r="Q22" s="37">
        <f>+VLOOKUP($C22,'1.1 Demanda Histórica'!$C$5:$R$38,MATCH(Q$5,'1.1 Demanda Histórica'!$C$5:$R$5,0),0)</f>
        <v>244551.39033477483</v>
      </c>
      <c r="R22" s="37">
        <f>+VLOOKUP($C22,'1.1 Demanda Histórica'!$C$5:$S$38,MATCH(R$5,'1.1 Demanda Histórica'!$C$5:$S$5,0),0)</f>
        <v>265418.96266000316</v>
      </c>
      <c r="S22" s="37">
        <f>+VLOOKUP($C22,'1.1 Demanda Histórica'!$C$5:$T$38,MATCH(S$5,'1.1 Demanda Histórica'!$C$5:$T$5,0),0)</f>
        <v>283564.39101022552</v>
      </c>
      <c r="T22" s="37">
        <f>+VLOOKUP(C22,'2.1 Previsión BAU'!$C$7:$T$32,18,FALSE)</f>
        <v>289216.00097385165</v>
      </c>
      <c r="U22" s="38">
        <v>307040.48062321689</v>
      </c>
      <c r="V22" s="38">
        <f>+'2.1 Previsión BAU'!V23-'2.2 Previsión Ef. Energética'!E55+'2.3Previsión Traspasos CL-&gt;CR'!E22-'2.4 Previsión Traspasos CR-&gt; CL'!E121-'2.5Previsión Gen. Residencial'!E22+'2.6 Previsión Electromovilidad'!E22-'2.4 Previsión Traspasos CR-&gt; CL'!E192+'2.3Previsión Traspasos CL-&gt;CR'!E82</f>
        <v>326582.80867030262</v>
      </c>
      <c r="W22" s="38">
        <f>+'2.1 Previsión BAU'!W23-'2.2 Previsión Ef. Energética'!F55+'2.3Previsión Traspasos CL-&gt;CR'!F22-'2.4 Previsión Traspasos CR-&gt; CL'!F121-'2.5Previsión Gen. Residencial'!F22+'2.6 Previsión Electromovilidad'!F22-'2.4 Previsión Traspasos CR-&gt; CL'!F192+'2.3Previsión Traspasos CL-&gt;CR'!F82</f>
        <v>344463.01730370731</v>
      </c>
      <c r="X22" s="38">
        <f>+'2.1 Previsión BAU'!X23-'2.2 Previsión Ef. Energética'!G55+'2.3Previsión Traspasos CL-&gt;CR'!G22-'2.4 Previsión Traspasos CR-&gt; CL'!G121-'2.5Previsión Gen. Residencial'!G22+'2.6 Previsión Electromovilidad'!G22-'2.4 Previsión Traspasos CR-&gt; CL'!G192+'2.3Previsión Traspasos CL-&gt;CR'!G82</f>
        <v>370725.11944928957</v>
      </c>
      <c r="Y22" s="38">
        <f>+'2.1 Previsión BAU'!Y23-'2.2 Previsión Ef. Energética'!H55+'2.3Previsión Traspasos CL-&gt;CR'!H22-'2.4 Previsión Traspasos CR-&gt; CL'!H121-'2.5Previsión Gen. Residencial'!H22+'2.6 Previsión Electromovilidad'!H22-'2.4 Previsión Traspasos CR-&gt; CL'!H192+'2.3Previsión Traspasos CL-&gt;CR'!H82</f>
        <v>403879.42704126163</v>
      </c>
      <c r="Z22" s="38">
        <f>+'2.1 Previsión BAU'!Z23-'2.2 Previsión Ef. Energética'!I55+'2.3Previsión Traspasos CL-&gt;CR'!I22-'2.4 Previsión Traspasos CR-&gt; CL'!I121-'2.5Previsión Gen. Residencial'!I22+'2.6 Previsión Electromovilidad'!I22-'2.4 Previsión Traspasos CR-&gt; CL'!I192+'2.3Previsión Traspasos CL-&gt;CR'!I82</f>
        <v>437556.55060963158</v>
      </c>
      <c r="AA22" s="38">
        <f>+'2.1 Previsión BAU'!AA23-'2.2 Previsión Ef. Energética'!J55+'2.3Previsión Traspasos CL-&gt;CR'!J22-'2.4 Previsión Traspasos CR-&gt; CL'!J121-'2.5Previsión Gen. Residencial'!J22+'2.6 Previsión Electromovilidad'!J22-'2.4 Previsión Traspasos CR-&gt; CL'!J192+'2.3Previsión Traspasos CL-&gt;CR'!J82</f>
        <v>460173.24483675649</v>
      </c>
      <c r="AB22" s="38">
        <f>+'2.1 Previsión BAU'!AB23-'2.2 Previsión Ef. Energética'!K55+'2.3Previsión Traspasos CL-&gt;CR'!K22-'2.4 Previsión Traspasos CR-&gt; CL'!K121-'2.5Previsión Gen. Residencial'!K22+'2.6 Previsión Electromovilidad'!K22-'2.4 Previsión Traspasos CR-&gt; CL'!K192+'2.3Previsión Traspasos CL-&gt;CR'!K82</f>
        <v>490851.71364757855</v>
      </c>
      <c r="AC22" s="38">
        <f>+'2.1 Previsión BAU'!AC23-'2.2 Previsión Ef. Energética'!L55+'2.3Previsión Traspasos CL-&gt;CR'!L22-'2.4 Previsión Traspasos CR-&gt; CL'!L121-'2.5Previsión Gen. Residencial'!L22+'2.6 Previsión Electromovilidad'!L22-'2.4 Previsión Traspasos CR-&gt; CL'!L192+'2.3Previsión Traspasos CL-&gt;CR'!L82</f>
        <v>524014.66408956371</v>
      </c>
      <c r="AD22" s="38">
        <f>+'2.1 Previsión BAU'!AD23-'2.2 Previsión Ef. Energética'!M55+'2.3Previsión Traspasos CL-&gt;CR'!M22-'2.4 Previsión Traspasos CR-&gt; CL'!M121-'2.5Previsión Gen. Residencial'!M22+'2.6 Previsión Electromovilidad'!M22-'2.4 Previsión Traspasos CR-&gt; CL'!M192+'2.3Previsión Traspasos CL-&gt;CR'!M82</f>
        <v>548078.9033309744</v>
      </c>
      <c r="AE22" s="38">
        <f>+'2.1 Previsión BAU'!AE23-'2.2 Previsión Ef. Energética'!N55+'2.3Previsión Traspasos CL-&gt;CR'!N22-'2.4 Previsión Traspasos CR-&gt; CL'!N121-'2.5Previsión Gen. Residencial'!N22+'2.6 Previsión Electromovilidad'!N22-'2.4 Previsión Traspasos CR-&gt; CL'!N192+'2.3Previsión Traspasos CL-&gt;CR'!N82</f>
        <v>573390.51604235917</v>
      </c>
      <c r="AF22" s="38">
        <f>+'2.1 Previsión BAU'!AF23-'2.2 Previsión Ef. Energética'!O55+'2.3Previsión Traspasos CL-&gt;CR'!O22-'2.4 Previsión Traspasos CR-&gt; CL'!O121-'2.5Previsión Gen. Residencial'!O22+'2.6 Previsión Electromovilidad'!O22-'2.4 Previsión Traspasos CR-&gt; CL'!O192+'2.3Previsión Traspasos CL-&gt;CR'!O82</f>
        <v>598824.1242980588</v>
      </c>
      <c r="AG22" s="38">
        <f>+'2.1 Previsión BAU'!AG23-'2.2 Previsión Ef. Energética'!P55+'2.3Previsión Traspasos CL-&gt;CR'!P22-'2.4 Previsión Traspasos CR-&gt; CL'!P121-'2.5Previsión Gen. Residencial'!P22+'2.6 Previsión Electromovilidad'!P22-'2.4 Previsión Traspasos CR-&gt; CL'!P192+'2.3Previsión Traspasos CL-&gt;CR'!P82</f>
        <v>622716.3547800571</v>
      </c>
      <c r="AH22" s="38">
        <f>+'2.1 Previsión BAU'!AH23-'2.2 Previsión Ef. Energética'!Q55+'2.3Previsión Traspasos CL-&gt;CR'!Q22-'2.4 Previsión Traspasos CR-&gt; CL'!Q121-'2.5Previsión Gen. Residencial'!Q22+'2.6 Previsión Electromovilidad'!Q22-'2.4 Previsión Traspasos CR-&gt; CL'!Q192+'2.3Previsión Traspasos CL-&gt;CR'!Q82</f>
        <v>648889.6369954485</v>
      </c>
      <c r="AI22" s="38">
        <f>+'2.1 Previsión BAU'!AI23-'2.2 Previsión Ef. Energética'!R55+'2.3Previsión Traspasos CL-&gt;CR'!R22-'2.4 Previsión Traspasos CR-&gt; CL'!R121-'2.5Previsión Gen. Residencial'!R22+'2.6 Previsión Electromovilidad'!R22-'2.4 Previsión Traspasos CR-&gt; CL'!R192+'2.3Previsión Traspasos CL-&gt;CR'!R82</f>
        <v>674687.50683273841</v>
      </c>
      <c r="AJ22" s="38">
        <f>+'2.1 Previsión BAU'!AJ23-'2.2 Previsión Ef. Energética'!S55+'2.3Previsión Traspasos CL-&gt;CR'!S22-'2.4 Previsión Traspasos CR-&gt; CL'!S121-'2.5Previsión Gen. Residencial'!S22+'2.6 Previsión Electromovilidad'!S22-'2.4 Previsión Traspasos CR-&gt; CL'!S192+'2.3Previsión Traspasos CL-&gt;CR'!S82</f>
        <v>697554.07126308873</v>
      </c>
      <c r="AK22" s="38">
        <f>+'2.1 Previsión BAU'!AK23-'2.2 Previsión Ef. Energética'!T55+'2.3Previsión Traspasos CL-&gt;CR'!T22-'2.4 Previsión Traspasos CR-&gt; CL'!T121-'2.5Previsión Gen. Residencial'!T22+'2.6 Previsión Electromovilidad'!T22-'2.4 Previsión Traspasos CR-&gt; CL'!T192+'2.3Previsión Traspasos CL-&gt;CR'!T82</f>
        <v>717804.47765201831</v>
      </c>
      <c r="AL22" s="38">
        <f>+'2.1 Previsión BAU'!AL23-'2.2 Previsión Ef. Energética'!U55+'2.3Previsión Traspasos CL-&gt;CR'!U22-'2.4 Previsión Traspasos CR-&gt; CL'!U121-'2.5Previsión Gen. Residencial'!U22+'2.6 Previsión Electromovilidad'!U22-'2.4 Previsión Traspasos CR-&gt; CL'!U192+'2.3Previsión Traspasos CL-&gt;CR'!U82</f>
        <v>739846.76382532436</v>
      </c>
      <c r="AM22" s="38">
        <f>+'2.1 Previsión BAU'!AM23-'2.2 Previsión Ef. Energética'!V55+'2.3Previsión Traspasos CL-&gt;CR'!V22-'2.4 Previsión Traspasos CR-&gt; CL'!V121-'2.5Previsión Gen. Residencial'!V22+'2.6 Previsión Electromovilidad'!V22-'2.4 Previsión Traspasos CR-&gt; CL'!V192+'2.3Previsión Traspasos CL-&gt;CR'!V82</f>
        <v>765193.99735560652</v>
      </c>
      <c r="AN22" s="38">
        <f>+'2.1 Previsión BAU'!AN23-'2.2 Previsión Ef. Energética'!W55+'2.3Previsión Traspasos CL-&gt;CR'!W22-'2.4 Previsión Traspasos CR-&gt; CL'!W121-'2.5Previsión Gen. Residencial'!W22+'2.6 Previsión Electromovilidad'!W22-'2.4 Previsión Traspasos CR-&gt; CL'!W192+'2.3Previsión Traspasos CL-&gt;CR'!W82</f>
        <v>790830.71408726275</v>
      </c>
      <c r="AO22" s="120">
        <f>+'2.1 Previsión BAU'!AO23-'2.2 Previsión Ef. Energética'!X55+'2.3Previsión Traspasos CL-&gt;CR'!X22-'2.4 Previsión Traspasos CR-&gt; CL'!X121-'2.5Previsión Gen. Residencial'!X22+'2.6 Previsión Electromovilidad'!X22-'2.4 Previsión Traspasos CR-&gt; CL'!X192+'2.3Previsión Traspasos CL-&gt;CR'!X82</f>
        <v>816096.3061476911</v>
      </c>
    </row>
    <row r="23" spans="3:41" x14ac:dyDescent="0.2">
      <c r="C23" s="3" t="s">
        <v>66</v>
      </c>
      <c r="D23" s="37">
        <f>+VLOOKUP($C23,'1.1 Demanda Histórica'!$C$5:$N$38,MATCH(D$5,'1.1 Demanda Histórica'!$C$5:$N$5,0),0)</f>
        <v>30788.845999999998</v>
      </c>
      <c r="E23" s="37">
        <f>+VLOOKUP($C23,'1.1 Demanda Histórica'!$C$5:$N$38,MATCH(E$5,'1.1 Demanda Histórica'!$C$5:$N$5,0),0)</f>
        <v>35605.211000000003</v>
      </c>
      <c r="F23" s="40">
        <f>+VLOOKUP($C23,'1.1 Demanda Histórica'!$C$5:$N$38,MATCH(F$5,'1.1 Demanda Histórica'!$C$5:$N$5,0),0)</f>
        <v>38072.339</v>
      </c>
      <c r="G23" s="37">
        <f>+VLOOKUP($C23,'1.1 Demanda Histórica'!$C$5:$N$38,MATCH(G$5,'1.1 Demanda Histórica'!$C$5:$N$5,0),0)</f>
        <v>42004.34</v>
      </c>
      <c r="H23" s="37">
        <f>+VLOOKUP($C23,'1.1 Demanda Histórica'!$C$5:$N$38,MATCH(H$5,'1.1 Demanda Histórica'!$C$5:$N$5,0),0)</f>
        <v>47517.23000000001</v>
      </c>
      <c r="I23" s="37">
        <f>+VLOOKUP($C23,'1.1 Demanda Histórica'!$C$5:$N$38,MATCH(I$5,'1.1 Demanda Histórica'!$C$5:$N$5,0),0)</f>
        <v>52484.02</v>
      </c>
      <c r="J23" s="37">
        <f>+VLOOKUP($C23,'1.1 Demanda Histórica'!$C$5:$N$38,MATCH(J$5,'1.1 Demanda Histórica'!$C$5:$N$5,0),0)</f>
        <v>53306.770000000004</v>
      </c>
      <c r="K23" s="37">
        <f>+VLOOKUP($C23,'1.1 Demanda Histórica'!$C$5:$N$38,MATCH(K$5,'1.1 Demanda Histórica'!$C$5:$N$5,0),0)</f>
        <v>56860.633208277293</v>
      </c>
      <c r="L23" s="37">
        <f>+VLOOKUP($C23,'1.1 Demanda Histórica'!$C$5:$N$38,MATCH(L$5,'1.1 Demanda Histórica'!$C$5:$N$5,0),0)</f>
        <v>58777.941000000013</v>
      </c>
      <c r="M23" s="37">
        <f>+VLOOKUP($C23,'1.1 Demanda Histórica'!$C$5:$N$38,MATCH(M$5,'1.1 Demanda Histórica'!$C$5:$N$5,0),0)</f>
        <v>63410.822000000007</v>
      </c>
      <c r="N23" s="37">
        <f>+VLOOKUP($C23,'1.1 Demanda Histórica'!$C$5:$O$38,MATCH(N$5,'1.1 Demanda Histórica'!$C$5:$O$5,0),0)</f>
        <v>45890.845999999998</v>
      </c>
      <c r="O23" s="37">
        <f>+VLOOKUP($C23,'1.1 Demanda Histórica'!$C$5:$P$38,MATCH(O$5,'1.1 Demanda Histórica'!$C$5:$P$5,0),0)</f>
        <v>46483.463999999971</v>
      </c>
      <c r="P23" s="37">
        <f>+VLOOKUP($C23,'1.1 Demanda Histórica'!$C$5:$Q$38,MATCH(P$5,'1.1 Demanda Histórica'!$C$5:$Q$5,0),0)</f>
        <v>46442.584786284126</v>
      </c>
      <c r="Q23" s="37">
        <f>+VLOOKUP($C23,'1.1 Demanda Histórica'!$C$5:$R$38,MATCH(Q$5,'1.1 Demanda Histórica'!$C$5:$R$5,0),0)</f>
        <v>51259.547956042974</v>
      </c>
      <c r="R23" s="37">
        <f>+VLOOKUP($C23,'1.1 Demanda Histórica'!$C$5:$S$38,MATCH(R$5,'1.1 Demanda Histórica'!$C$5:$S$5,0),0)</f>
        <v>56069.993110290234</v>
      </c>
      <c r="S23" s="37">
        <f>+VLOOKUP($C23,'1.1 Demanda Histórica'!$C$5:$T$38,MATCH(S$5,'1.1 Demanda Histórica'!$C$5:$T$5,0),0)</f>
        <v>48876.491000000002</v>
      </c>
      <c r="T23" s="37">
        <f>+VLOOKUP(C23,'2.1 Previsión BAU'!$C$7:$T$32,18,FALSE)</f>
        <v>67340.96866917162</v>
      </c>
      <c r="U23" s="38">
        <v>66206.989479623255</v>
      </c>
      <c r="V23" s="38">
        <f>+'2.1 Previsión BAU'!V24-'2.2 Previsión Ef. Energética'!E56+'2.3Previsión Traspasos CL-&gt;CR'!E23-'2.4 Previsión Traspasos CR-&gt; CL'!E122-'2.5Previsión Gen. Residencial'!E23+'2.6 Previsión Electromovilidad'!E23-'2.4 Previsión Traspasos CR-&gt; CL'!E193+'2.3Previsión Traspasos CL-&gt;CR'!E83</f>
        <v>69291.901285753003</v>
      </c>
      <c r="W23" s="38">
        <f>+'2.1 Previsión BAU'!W24-'2.2 Previsión Ef. Energética'!F56+'2.3Previsión Traspasos CL-&gt;CR'!F23-'2.4 Previsión Traspasos CR-&gt; CL'!F122-'2.5Previsión Gen. Residencial'!F23+'2.6 Previsión Electromovilidad'!F23-'2.4 Previsión Traspasos CR-&gt; CL'!F193+'2.3Previsión Traspasos CL-&gt;CR'!F83</f>
        <v>71370.288361497791</v>
      </c>
      <c r="X23" s="38">
        <f>+'2.1 Previsión BAU'!X24-'2.2 Previsión Ef. Energética'!G56+'2.3Previsión Traspasos CL-&gt;CR'!G23-'2.4 Previsión Traspasos CR-&gt; CL'!G122-'2.5Previsión Gen. Residencial'!G23+'2.6 Previsión Electromovilidad'!G23-'2.4 Previsión Traspasos CR-&gt; CL'!G193+'2.3Previsión Traspasos CL-&gt;CR'!G83</f>
        <v>75609.827261516228</v>
      </c>
      <c r="Y23" s="38">
        <f>+'2.1 Previsión BAU'!Y24-'2.2 Previsión Ef. Energética'!H56+'2.3Previsión Traspasos CL-&gt;CR'!H23-'2.4 Previsión Traspasos CR-&gt; CL'!H122-'2.5Previsión Gen. Residencial'!H23+'2.6 Previsión Electromovilidad'!H23-'2.4 Previsión Traspasos CR-&gt; CL'!H193+'2.3Previsión Traspasos CL-&gt;CR'!H83</f>
        <v>79646.198835650634</v>
      </c>
      <c r="Z23" s="38">
        <f>+'2.1 Previsión BAU'!Z24-'2.2 Previsión Ef. Energética'!I56+'2.3Previsión Traspasos CL-&gt;CR'!I23-'2.4 Previsión Traspasos CR-&gt; CL'!I122-'2.5Previsión Gen. Residencial'!I23+'2.6 Previsión Electromovilidad'!I23-'2.4 Previsión Traspasos CR-&gt; CL'!I193+'2.3Previsión Traspasos CL-&gt;CR'!I83</f>
        <v>83952.53969257811</v>
      </c>
      <c r="AA23" s="38">
        <f>+'2.1 Previsión BAU'!AA24-'2.2 Previsión Ef. Energética'!J56+'2.3Previsión Traspasos CL-&gt;CR'!J23-'2.4 Previsión Traspasos CR-&gt; CL'!J122-'2.5Previsión Gen. Residencial'!J23+'2.6 Previsión Electromovilidad'!J23-'2.4 Previsión Traspasos CR-&gt; CL'!J193+'2.3Previsión Traspasos CL-&gt;CR'!J83</f>
        <v>86913.498512652804</v>
      </c>
      <c r="AB23" s="38">
        <f>+'2.1 Previsión BAU'!AB24-'2.2 Previsión Ef. Energética'!K56+'2.3Previsión Traspasos CL-&gt;CR'!K23-'2.4 Previsión Traspasos CR-&gt; CL'!K122-'2.5Previsión Gen. Residencial'!K23+'2.6 Previsión Electromovilidad'!K23-'2.4 Previsión Traspasos CR-&gt; CL'!K193+'2.3Previsión Traspasos CL-&gt;CR'!K83</f>
        <v>92203.055185311227</v>
      </c>
      <c r="AC23" s="38">
        <f>+'2.1 Previsión BAU'!AC24-'2.2 Previsión Ef. Energética'!L56+'2.3Previsión Traspasos CL-&gt;CR'!L23-'2.4 Previsión Traspasos CR-&gt; CL'!L122-'2.5Previsión Gen. Residencial'!L23+'2.6 Previsión Electromovilidad'!L23-'2.4 Previsión Traspasos CR-&gt; CL'!L193+'2.3Previsión Traspasos CL-&gt;CR'!L83</f>
        <v>97780.553771762105</v>
      </c>
      <c r="AD23" s="38">
        <f>+'2.1 Previsión BAU'!AD24-'2.2 Previsión Ef. Energética'!M56+'2.3Previsión Traspasos CL-&gt;CR'!M23-'2.4 Previsión Traspasos CR-&gt; CL'!M122-'2.5Previsión Gen. Residencial'!M23+'2.6 Previsión Electromovilidad'!M23-'2.4 Previsión Traspasos CR-&gt; CL'!M193+'2.3Previsión Traspasos CL-&gt;CR'!M83</f>
        <v>103453.00814794758</v>
      </c>
      <c r="AE23" s="38">
        <f>+'2.1 Previsión BAU'!AE24-'2.2 Previsión Ef. Energética'!N56+'2.3Previsión Traspasos CL-&gt;CR'!N23-'2.4 Previsión Traspasos CR-&gt; CL'!N122-'2.5Previsión Gen. Residencial'!N23+'2.6 Previsión Electromovilidad'!N23-'2.4 Previsión Traspasos CR-&gt; CL'!N193+'2.3Previsión Traspasos CL-&gt;CR'!N83</f>
        <v>109145.23587806452</v>
      </c>
      <c r="AF23" s="38">
        <f>+'2.1 Previsión BAU'!AF24-'2.2 Previsión Ef. Energética'!O56+'2.3Previsión Traspasos CL-&gt;CR'!O23-'2.4 Previsión Traspasos CR-&gt; CL'!O122-'2.5Previsión Gen. Residencial'!O23+'2.6 Previsión Electromovilidad'!O23-'2.4 Previsión Traspasos CR-&gt; CL'!O193+'2.3Previsión Traspasos CL-&gt;CR'!O83</f>
        <v>114914.37692832926</v>
      </c>
      <c r="AG23" s="38">
        <f>+'2.1 Previsión BAU'!AG24-'2.2 Previsión Ef. Energética'!P56+'2.3Previsión Traspasos CL-&gt;CR'!P23-'2.4 Previsión Traspasos CR-&gt; CL'!P122-'2.5Previsión Gen. Residencial'!P23+'2.6 Previsión Electromovilidad'!P23-'2.4 Previsión Traspasos CR-&gt; CL'!P193+'2.3Previsión Traspasos CL-&gt;CR'!P83</f>
        <v>120578.22256264556</v>
      </c>
      <c r="AH23" s="38">
        <f>+'2.1 Previsión BAU'!AH24-'2.2 Previsión Ef. Energética'!Q56+'2.3Previsión Traspasos CL-&gt;CR'!Q23-'2.4 Previsión Traspasos CR-&gt; CL'!Q122-'2.5Previsión Gen. Residencial'!Q23+'2.6 Previsión Electromovilidad'!Q23-'2.4 Previsión Traspasos CR-&gt; CL'!Q193+'2.3Previsión Traspasos CL-&gt;CR'!Q83</f>
        <v>126484.6234593914</v>
      </c>
      <c r="AI23" s="38">
        <f>+'2.1 Previsión BAU'!AI24-'2.2 Previsión Ef. Energética'!R56+'2.3Previsión Traspasos CL-&gt;CR'!R23-'2.4 Previsión Traspasos CR-&gt; CL'!R122-'2.5Previsión Gen. Residencial'!R23+'2.6 Previsión Electromovilidad'!R23-'2.4 Previsión Traspasos CR-&gt; CL'!R193+'2.3Previsión Traspasos CL-&gt;CR'!R83</f>
        <v>132431.36658112556</v>
      </c>
      <c r="AJ23" s="38">
        <f>+'2.1 Previsión BAU'!AJ24-'2.2 Previsión Ef. Energética'!S56+'2.3Previsión Traspasos CL-&gt;CR'!S23-'2.4 Previsión Traspasos CR-&gt; CL'!S122-'2.5Previsión Gen. Residencial'!S23+'2.6 Previsión Electromovilidad'!S23-'2.4 Previsión Traspasos CR-&gt; CL'!S193+'2.3Previsión Traspasos CL-&gt;CR'!S83</f>
        <v>138153.88059566962</v>
      </c>
      <c r="AK23" s="38">
        <f>+'2.1 Previsión BAU'!AK24-'2.2 Previsión Ef. Energética'!T56+'2.3Previsión Traspasos CL-&gt;CR'!T23-'2.4 Previsión Traspasos CR-&gt; CL'!T122-'2.5Previsión Gen. Residencial'!T23+'2.6 Previsión Electromovilidad'!T23-'2.4 Previsión Traspasos CR-&gt; CL'!T193+'2.3Previsión Traspasos CL-&gt;CR'!T83</f>
        <v>143800.06857153133</v>
      </c>
      <c r="AL23" s="38">
        <f>+'2.1 Previsión BAU'!AL24-'2.2 Previsión Ef. Energética'!U56+'2.3Previsión Traspasos CL-&gt;CR'!U23-'2.4 Previsión Traspasos CR-&gt; CL'!U122-'2.5Previsión Gen. Residencial'!U23+'2.6 Previsión Electromovilidad'!U23-'2.4 Previsión Traspasos CR-&gt; CL'!U193+'2.3Previsión Traspasos CL-&gt;CR'!U83</f>
        <v>149562.75848894057</v>
      </c>
      <c r="AM23" s="38">
        <f>+'2.1 Previsión BAU'!AM24-'2.2 Previsión Ef. Energética'!V56+'2.3Previsión Traspasos CL-&gt;CR'!V23-'2.4 Previsión Traspasos CR-&gt; CL'!V122-'2.5Previsión Gen. Residencial'!V23+'2.6 Previsión Electromovilidad'!V23-'2.4 Previsión Traspasos CR-&gt; CL'!V193+'2.3Previsión Traspasos CL-&gt;CR'!V83</f>
        <v>155711.67392091078</v>
      </c>
      <c r="AN23" s="38">
        <f>+'2.1 Previsión BAU'!AN24-'2.2 Previsión Ef. Energética'!W56+'2.3Previsión Traspasos CL-&gt;CR'!W23-'2.4 Previsión Traspasos CR-&gt; CL'!W122-'2.5Previsión Gen. Residencial'!W23+'2.6 Previsión Electromovilidad'!W23-'2.4 Previsión Traspasos CR-&gt; CL'!W193+'2.3Previsión Traspasos CL-&gt;CR'!W83</f>
        <v>161943.97536026192</v>
      </c>
      <c r="AO23" s="120">
        <f>+'2.1 Previsión BAU'!AO24-'2.2 Previsión Ef. Energética'!X56+'2.3Previsión Traspasos CL-&gt;CR'!X23-'2.4 Previsión Traspasos CR-&gt; CL'!X122-'2.5Previsión Gen. Residencial'!X23+'2.6 Previsión Electromovilidad'!X23-'2.4 Previsión Traspasos CR-&gt; CL'!X193+'2.3Previsión Traspasos CL-&gt;CR'!X83</f>
        <v>168268.9551026932</v>
      </c>
    </row>
    <row r="24" spans="3:41" x14ac:dyDescent="0.2">
      <c r="C24" s="3" t="s">
        <v>67</v>
      </c>
      <c r="D24" s="37">
        <f>+VLOOKUP($C24,'1.1 Demanda Histórica'!$C$5:$N$38,MATCH(D$5,'1.1 Demanda Histórica'!$C$5:$N$5,0),0)</f>
        <v>25598</v>
      </c>
      <c r="E24" s="37">
        <f>+VLOOKUP($C24,'1.1 Demanda Histórica'!$C$5:$N$38,MATCH(E$5,'1.1 Demanda Histórica'!$C$5:$N$5,0),0)</f>
        <v>26758</v>
      </c>
      <c r="F24" s="40">
        <f>+VLOOKUP($C24,'1.1 Demanda Histórica'!$C$5:$N$38,MATCH(F$5,'1.1 Demanda Histórica'!$C$5:$N$5,0),0)</f>
        <v>25727</v>
      </c>
      <c r="G24" s="37">
        <f>+VLOOKUP($C24,'1.1 Demanda Histórica'!$C$5:$N$38,MATCH(G$5,'1.1 Demanda Histórica'!$C$5:$N$5,0),0)</f>
        <v>26041</v>
      </c>
      <c r="H24" s="37">
        <f>+VLOOKUP($C24,'1.1 Demanda Histórica'!$C$5:$N$38,MATCH(H$5,'1.1 Demanda Histórica'!$C$5:$N$5,0),0)</f>
        <v>28176</v>
      </c>
      <c r="I24" s="37">
        <f>+VLOOKUP($C24,'1.1 Demanda Histórica'!$C$5:$N$38,MATCH(I$5,'1.1 Demanda Histórica'!$C$5:$N$5,0),0)</f>
        <v>29558</v>
      </c>
      <c r="J24" s="37">
        <f>+VLOOKUP($C24,'1.1 Demanda Histórica'!$C$5:$N$38,MATCH(J$5,'1.1 Demanda Histórica'!$C$5:$N$5,0),0)</f>
        <v>31112</v>
      </c>
      <c r="K24" s="37">
        <f>+VLOOKUP($C24,'1.1 Demanda Histórica'!$C$5:$N$38,MATCH(K$5,'1.1 Demanda Histórica'!$C$5:$N$5,0),0)</f>
        <v>33159</v>
      </c>
      <c r="L24" s="37">
        <f>+VLOOKUP($C24,'1.1 Demanda Histórica'!$C$5:$N$38,MATCH(L$5,'1.1 Demanda Histórica'!$C$5:$N$5,0),0)</f>
        <v>35236.758000000002</v>
      </c>
      <c r="M24" s="37">
        <f>+VLOOKUP($C24,'1.1 Demanda Histórica'!$C$5:$N$38,MATCH(M$5,'1.1 Demanda Histórica'!$C$5:$N$5,0),0)</f>
        <v>37681.475999999995</v>
      </c>
      <c r="N24" s="37">
        <f>+VLOOKUP($C24,'1.1 Demanda Histórica'!$C$5:$O$38,MATCH(N$5,'1.1 Demanda Histórica'!$C$5:$O$5,0),0)</f>
        <v>38941.022000000004</v>
      </c>
      <c r="O24" s="37">
        <f>+VLOOKUP($C24,'1.1 Demanda Histórica'!$C$5:$P$38,MATCH(O$5,'1.1 Demanda Histórica'!$C$5:$P$5,0),0)</f>
        <v>41187.03</v>
      </c>
      <c r="P24" s="37">
        <f>+VLOOKUP($C24,'1.1 Demanda Histórica'!$C$5:$Q$38,MATCH(P$5,'1.1 Demanda Histórica'!$C$5:$Q$5,0),0)</f>
        <v>41530.488000000005</v>
      </c>
      <c r="Q24" s="37">
        <f>+VLOOKUP($C24,'1.1 Demanda Histórica'!$C$5:$R$38,MATCH(Q$5,'1.1 Demanda Histórica'!$C$5:$R$5,0),0)</f>
        <v>43819.499989353753</v>
      </c>
      <c r="R24" s="37">
        <f>+VLOOKUP($C24,'1.1 Demanda Histórica'!$C$5:$S$38,MATCH(R$5,'1.1 Demanda Histórica'!$C$5:$S$5,0),0)</f>
        <v>49164.396000000001</v>
      </c>
      <c r="S24" s="37">
        <f>+VLOOKUP($C24,'1.1 Demanda Histórica'!$C$5:$T$38,MATCH(S$5,'1.1 Demanda Histórica'!$C$5:$T$5,0),0)</f>
        <v>50341.017999999996</v>
      </c>
      <c r="T24" s="37">
        <f>+VLOOKUP(C24,'2.1 Previsión BAU'!$C$7:$T$32,18,FALSE)</f>
        <v>51620.944828415471</v>
      </c>
      <c r="U24" s="38">
        <v>53533.964142507037</v>
      </c>
      <c r="V24" s="38">
        <f>+'2.1 Previsión BAU'!V25-'2.2 Previsión Ef. Energética'!E57+'2.3Previsión Traspasos CL-&gt;CR'!E24-'2.4 Previsión Traspasos CR-&gt; CL'!E123-'2.5Previsión Gen. Residencial'!E24+'2.6 Previsión Electromovilidad'!E24-'2.4 Previsión Traspasos CR-&gt; CL'!E194+'2.3Previsión Traspasos CL-&gt;CR'!E84</f>
        <v>51883.454359928859</v>
      </c>
      <c r="W24" s="38">
        <f>+'2.1 Previsión BAU'!W25-'2.2 Previsión Ef. Energética'!F57+'2.3Previsión Traspasos CL-&gt;CR'!F24-'2.4 Previsión Traspasos CR-&gt; CL'!F123-'2.5Previsión Gen. Residencial'!F24+'2.6 Previsión Electromovilidad'!F24-'2.4 Previsión Traspasos CR-&gt; CL'!F194+'2.3Previsión Traspasos CL-&gt;CR'!F84</f>
        <v>49870.700205374291</v>
      </c>
      <c r="X24" s="38">
        <f>+'2.1 Previsión BAU'!X25-'2.2 Previsión Ef. Energética'!G57+'2.3Previsión Traspasos CL-&gt;CR'!G24-'2.4 Previsión Traspasos CR-&gt; CL'!G123-'2.5Previsión Gen. Residencial'!G24+'2.6 Previsión Electromovilidad'!G24-'2.4 Previsión Traspasos CR-&gt; CL'!G194+'2.3Previsión Traspasos CL-&gt;CR'!G84</f>
        <v>50127.770051641935</v>
      </c>
      <c r="Y24" s="38">
        <f>+'2.1 Previsión BAU'!Y25-'2.2 Previsión Ef. Energética'!H57+'2.3Previsión Traspasos CL-&gt;CR'!H24-'2.4 Previsión Traspasos CR-&gt; CL'!H123-'2.5Previsión Gen. Residencial'!H24+'2.6 Previsión Electromovilidad'!H24-'2.4 Previsión Traspasos CR-&gt; CL'!H194+'2.3Previsión Traspasos CL-&gt;CR'!H84</f>
        <v>51700.467559346915</v>
      </c>
      <c r="Z24" s="38">
        <f>+'2.1 Previsión BAU'!Z25-'2.2 Previsión Ef. Energética'!I57+'2.3Previsión Traspasos CL-&gt;CR'!I24-'2.4 Previsión Traspasos CR-&gt; CL'!I123-'2.5Previsión Gen. Residencial'!I24+'2.6 Previsión Electromovilidad'!I24-'2.4 Previsión Traspasos CR-&gt; CL'!I194+'2.3Previsión Traspasos CL-&gt;CR'!I84</f>
        <v>53466.611612772467</v>
      </c>
      <c r="AA24" s="38">
        <f>+'2.1 Previsión BAU'!AA25-'2.2 Previsión Ef. Energética'!J57+'2.3Previsión Traspasos CL-&gt;CR'!J24-'2.4 Previsión Traspasos CR-&gt; CL'!J123-'2.5Previsión Gen. Residencial'!J24+'2.6 Previsión Electromovilidad'!J24-'2.4 Previsión Traspasos CR-&gt; CL'!J194+'2.3Previsión Traspasos CL-&gt;CR'!J84</f>
        <v>54806.627486384241</v>
      </c>
      <c r="AB24" s="38">
        <f>+'2.1 Previsión BAU'!AB25-'2.2 Previsión Ef. Energética'!K57+'2.3Previsión Traspasos CL-&gt;CR'!K24-'2.4 Previsión Traspasos CR-&gt; CL'!K123-'2.5Previsión Gen. Residencial'!K24+'2.6 Previsión Electromovilidad'!K24-'2.4 Previsión Traspasos CR-&gt; CL'!K194+'2.3Previsión Traspasos CL-&gt;CR'!K84</f>
        <v>57732.360539860609</v>
      </c>
      <c r="AC24" s="38">
        <f>+'2.1 Previsión BAU'!AC25-'2.2 Previsión Ef. Energética'!L57+'2.3Previsión Traspasos CL-&gt;CR'!L24-'2.4 Previsión Traspasos CR-&gt; CL'!L123-'2.5Previsión Gen. Residencial'!L24+'2.6 Previsión Electromovilidad'!L24-'2.4 Previsión Traspasos CR-&gt; CL'!L194+'2.3Previsión Traspasos CL-&gt;CR'!L84</f>
        <v>60769.430276079482</v>
      </c>
      <c r="AD24" s="38">
        <f>+'2.1 Previsión BAU'!AD25-'2.2 Previsión Ef. Energética'!M57+'2.3Previsión Traspasos CL-&gt;CR'!M24-'2.4 Previsión Traspasos CR-&gt; CL'!M123-'2.5Previsión Gen. Residencial'!M24+'2.6 Previsión Electromovilidad'!M24-'2.4 Previsión Traspasos CR-&gt; CL'!M194+'2.3Previsión Traspasos CL-&gt;CR'!M84</f>
        <v>64374.594468257885</v>
      </c>
      <c r="AE24" s="38">
        <f>+'2.1 Previsión BAU'!AE25-'2.2 Previsión Ef. Energética'!N57+'2.3Previsión Traspasos CL-&gt;CR'!N24-'2.4 Previsión Traspasos CR-&gt; CL'!N123-'2.5Previsión Gen. Residencial'!N24+'2.6 Previsión Electromovilidad'!N24-'2.4 Previsión Traspasos CR-&gt; CL'!N194+'2.3Previsión Traspasos CL-&gt;CR'!N84</f>
        <v>68105.976121646701</v>
      </c>
      <c r="AF24" s="38">
        <f>+'2.1 Previsión BAU'!AF25-'2.2 Previsión Ef. Energética'!O57+'2.3Previsión Traspasos CL-&gt;CR'!O24-'2.4 Previsión Traspasos CR-&gt; CL'!O123-'2.5Previsión Gen. Residencial'!O24+'2.6 Previsión Electromovilidad'!O24-'2.4 Previsión Traspasos CR-&gt; CL'!O194+'2.3Previsión Traspasos CL-&gt;CR'!O84</f>
        <v>71715.028521411252</v>
      </c>
      <c r="AG24" s="38">
        <f>+'2.1 Previsión BAU'!AG25-'2.2 Previsión Ef. Energética'!P57+'2.3Previsión Traspasos CL-&gt;CR'!P24-'2.4 Previsión Traspasos CR-&gt; CL'!P123-'2.5Previsión Gen. Residencial'!P24+'2.6 Previsión Electromovilidad'!P24-'2.4 Previsión Traspasos CR-&gt; CL'!P194+'2.3Previsión Traspasos CL-&gt;CR'!P84</f>
        <v>74996.537292056586</v>
      </c>
      <c r="AH24" s="38">
        <f>+'2.1 Previsión BAU'!AH25-'2.2 Previsión Ef. Energética'!Q57+'2.3Previsión Traspasos CL-&gt;CR'!Q24-'2.4 Previsión Traspasos CR-&gt; CL'!Q123-'2.5Previsión Gen. Residencial'!Q24+'2.6 Previsión Electromovilidad'!Q24-'2.4 Previsión Traspasos CR-&gt; CL'!Q194+'2.3Previsión Traspasos CL-&gt;CR'!Q84</f>
        <v>78968.845469483291</v>
      </c>
      <c r="AI24" s="38">
        <f>+'2.1 Previsión BAU'!AI25-'2.2 Previsión Ef. Energética'!R57+'2.3Previsión Traspasos CL-&gt;CR'!R24-'2.4 Previsión Traspasos CR-&gt; CL'!R123-'2.5Previsión Gen. Residencial'!R24+'2.6 Previsión Electromovilidad'!R24-'2.4 Previsión Traspasos CR-&gt; CL'!R194+'2.3Previsión Traspasos CL-&gt;CR'!R84</f>
        <v>82812.25531461135</v>
      </c>
      <c r="AJ24" s="38">
        <f>+'2.1 Previsión BAU'!AJ25-'2.2 Previsión Ef. Energética'!S57+'2.3Previsión Traspasos CL-&gt;CR'!S24-'2.4 Previsión Traspasos CR-&gt; CL'!S123-'2.5Previsión Gen. Residencial'!S24+'2.6 Previsión Electromovilidad'!S24-'2.4 Previsión Traspasos CR-&gt; CL'!S194+'2.3Previsión Traspasos CL-&gt;CR'!S84</f>
        <v>86941.460072173766</v>
      </c>
      <c r="AK24" s="38">
        <f>+'2.1 Previsión BAU'!AK25-'2.2 Previsión Ef. Energética'!T57+'2.3Previsión Traspasos CL-&gt;CR'!T24-'2.4 Previsión Traspasos CR-&gt; CL'!T123-'2.5Previsión Gen. Residencial'!T24+'2.6 Previsión Electromovilidad'!T24-'2.4 Previsión Traspasos CR-&gt; CL'!T194+'2.3Previsión Traspasos CL-&gt;CR'!T84</f>
        <v>91004.942024284304</v>
      </c>
      <c r="AL24" s="38">
        <f>+'2.1 Previsión BAU'!AL25-'2.2 Previsión Ef. Energética'!U57+'2.3Previsión Traspasos CL-&gt;CR'!U24-'2.4 Previsión Traspasos CR-&gt; CL'!U123-'2.5Previsión Gen. Residencial'!U24+'2.6 Previsión Electromovilidad'!U24-'2.4 Previsión Traspasos CR-&gt; CL'!U194+'2.3Previsión Traspasos CL-&gt;CR'!U84</f>
        <v>95123.580313783939</v>
      </c>
      <c r="AM24" s="38">
        <f>+'2.1 Previsión BAU'!AM25-'2.2 Previsión Ef. Energética'!V57+'2.3Previsión Traspasos CL-&gt;CR'!V24-'2.4 Previsión Traspasos CR-&gt; CL'!V123-'2.5Previsión Gen. Residencial'!V24+'2.6 Previsión Electromovilidad'!V24-'2.4 Previsión Traspasos CR-&gt; CL'!V194+'2.3Previsión Traspasos CL-&gt;CR'!V84</f>
        <v>99532.627498891787</v>
      </c>
      <c r="AN24" s="38">
        <f>+'2.1 Previsión BAU'!AN25-'2.2 Previsión Ef. Energética'!W57+'2.3Previsión Traspasos CL-&gt;CR'!W24-'2.4 Previsión Traspasos CR-&gt; CL'!W123-'2.5Previsión Gen. Residencial'!W24+'2.6 Previsión Electromovilidad'!W24-'2.4 Previsión Traspasos CR-&gt; CL'!W194+'2.3Previsión Traspasos CL-&gt;CR'!W84</f>
        <v>104174.32803558267</v>
      </c>
      <c r="AO24" s="120">
        <f>+'2.1 Previsión BAU'!AO25-'2.2 Previsión Ef. Energética'!X57+'2.3Previsión Traspasos CL-&gt;CR'!X24-'2.4 Previsión Traspasos CR-&gt; CL'!X123-'2.5Previsión Gen. Residencial'!X24+'2.6 Previsión Electromovilidad'!X24-'2.4 Previsión Traspasos CR-&gt; CL'!X194+'2.3Previsión Traspasos CL-&gt;CR'!X84</f>
        <v>108927.40924085186</v>
      </c>
    </row>
    <row r="25" spans="3:41" x14ac:dyDescent="0.2">
      <c r="C25" s="3" t="s">
        <v>68</v>
      </c>
      <c r="D25" s="37">
        <f>+VLOOKUP($C25,'1.1 Demanda Histórica'!$C$5:$N$38,MATCH(D$5,'1.1 Demanda Histórica'!$C$5:$N$5,0),0)</f>
        <v>30461.520000000004</v>
      </c>
      <c r="E25" s="37">
        <f>+VLOOKUP($C25,'1.1 Demanda Histórica'!$C$5:$N$38,MATCH(E$5,'1.1 Demanda Histórica'!$C$5:$N$5,0),0)</f>
        <v>30726.199999999997</v>
      </c>
      <c r="F25" s="40">
        <f>+VLOOKUP($C25,'1.1 Demanda Histórica'!$C$5:$N$38,MATCH(F$5,'1.1 Demanda Histórica'!$C$5:$N$5,0),0)</f>
        <v>29615.128000000001</v>
      </c>
      <c r="G25" s="37">
        <f>+VLOOKUP($C25,'1.1 Demanda Histórica'!$C$5:$N$38,MATCH(G$5,'1.1 Demanda Histórica'!$C$5:$N$5,0),0)</f>
        <v>30745</v>
      </c>
      <c r="H25" s="37">
        <f>+VLOOKUP($C25,'1.1 Demanda Histórica'!$C$5:$N$38,MATCH(H$5,'1.1 Demanda Histórica'!$C$5:$N$5,0),0)</f>
        <v>33201.67</v>
      </c>
      <c r="I25" s="37">
        <f>+VLOOKUP($C25,'1.1 Demanda Histórica'!$C$5:$N$38,MATCH(I$5,'1.1 Demanda Histórica'!$C$5:$N$5,0),0)</f>
        <v>32181.769999999997</v>
      </c>
      <c r="J25" s="37">
        <f>+VLOOKUP($C25,'1.1 Demanda Histórica'!$C$5:$N$38,MATCH(J$5,'1.1 Demanda Histórica'!$C$5:$N$5,0),0)</f>
        <v>36409.836759512007</v>
      </c>
      <c r="K25" s="37">
        <f>+VLOOKUP($C25,'1.1 Demanda Histórica'!$C$5:$N$38,MATCH(K$5,'1.1 Demanda Histórica'!$C$5:$N$5,0),0)</f>
        <v>37810.202984263706</v>
      </c>
      <c r="L25" s="37">
        <f>+VLOOKUP($C25,'1.1 Demanda Histórica'!$C$5:$N$38,MATCH(L$5,'1.1 Demanda Histórica'!$C$5:$N$5,0),0)</f>
        <v>41514.886684970006</v>
      </c>
      <c r="M25" s="37">
        <f>+VLOOKUP($C25,'1.1 Demanda Histórica'!$C$5:$N$38,MATCH(M$5,'1.1 Demanda Histórica'!$C$5:$N$5,0),0)</f>
        <v>45469.176362729995</v>
      </c>
      <c r="N25" s="37">
        <f>+VLOOKUP($C25,'1.1 Demanda Histórica'!$C$5:$O$38,MATCH(N$5,'1.1 Demanda Histórica'!$C$5:$O$5,0),0)</f>
        <v>46428.260070719996</v>
      </c>
      <c r="O25" s="37">
        <f>+VLOOKUP($C25,'1.1 Demanda Histórica'!$C$5:$P$38,MATCH(O$5,'1.1 Demanda Histórica'!$C$5:$P$5,0),0)</f>
        <v>43136.91331433392</v>
      </c>
      <c r="P25" s="37">
        <f>+VLOOKUP($C25,'1.1 Demanda Histórica'!$C$5:$Q$38,MATCH(P$5,'1.1 Demanda Histórica'!$C$5:$Q$5,0),0)</f>
        <v>40880.465532100003</v>
      </c>
      <c r="Q25" s="37">
        <f>+VLOOKUP($C25,'1.1 Demanda Histórica'!$C$5:$R$38,MATCH(Q$5,'1.1 Demanda Histórica'!$C$5:$R$5,0),0)</f>
        <v>48108.869487014032</v>
      </c>
      <c r="R25" s="37">
        <f>+VLOOKUP($C25,'1.1 Demanda Histórica'!$C$5:$S$38,MATCH(R$5,'1.1 Demanda Histórica'!$C$5:$S$5,0),0)</f>
        <v>53255.894896484249</v>
      </c>
      <c r="S25" s="37">
        <f>+VLOOKUP($C25,'1.1 Demanda Histórica'!$C$5:$T$38,MATCH(S$5,'1.1 Demanda Histórica'!$C$5:$T$5,0),0)</f>
        <v>51220.596044624952</v>
      </c>
      <c r="T25" s="37">
        <f>+VLOOKUP(C25,'2.1 Previsión BAU'!$C$7:$T$32,18,FALSE)</f>
        <v>55859.482785016728</v>
      </c>
      <c r="U25" s="38">
        <v>56696.205482576865</v>
      </c>
      <c r="V25" s="38">
        <f>+'2.1 Previsión BAU'!V26-'2.2 Previsión Ef. Energética'!E58+'2.3Previsión Traspasos CL-&gt;CR'!E25-'2.4 Previsión Traspasos CR-&gt; CL'!E124-'2.5Previsión Gen. Residencial'!E25+'2.6 Previsión Electromovilidad'!E25-'2.4 Previsión Traspasos CR-&gt; CL'!E195+'2.3Previsión Traspasos CL-&gt;CR'!E85</f>
        <v>55348.93017966699</v>
      </c>
      <c r="W25" s="38">
        <f>+'2.1 Previsión BAU'!W26-'2.2 Previsión Ef. Energética'!F58+'2.3Previsión Traspasos CL-&gt;CR'!F25-'2.4 Previsión Traspasos CR-&gt; CL'!F124-'2.5Previsión Gen. Residencial'!F25+'2.6 Previsión Electromovilidad'!F25-'2.4 Previsión Traspasos CR-&gt; CL'!F195+'2.3Previsión Traspasos CL-&gt;CR'!F85</f>
        <v>55652.67947400605</v>
      </c>
      <c r="X25" s="38">
        <f>+'2.1 Previsión BAU'!X26-'2.2 Previsión Ef. Energética'!G58+'2.3Previsión Traspasos CL-&gt;CR'!G25-'2.4 Previsión Traspasos CR-&gt; CL'!G124-'2.5Previsión Gen. Residencial'!G25+'2.6 Previsión Electromovilidad'!G25-'2.4 Previsión Traspasos CR-&gt; CL'!G195+'2.3Previsión Traspasos CL-&gt;CR'!G85</f>
        <v>57370.960054349322</v>
      </c>
      <c r="Y25" s="38">
        <f>+'2.1 Previsión BAU'!Y26-'2.2 Previsión Ef. Energética'!H58+'2.3Previsión Traspasos CL-&gt;CR'!H25-'2.4 Previsión Traspasos CR-&gt; CL'!H124-'2.5Previsión Gen. Residencial'!H25+'2.6 Previsión Electromovilidad'!H25-'2.4 Previsión Traspasos CR-&gt; CL'!H195+'2.3Previsión Traspasos CL-&gt;CR'!H85</f>
        <v>60847.478155415272</v>
      </c>
      <c r="Z25" s="38">
        <f>+'2.1 Previsión BAU'!Z26-'2.2 Previsión Ef. Energética'!I58+'2.3Previsión Traspasos CL-&gt;CR'!I25-'2.4 Previsión Traspasos CR-&gt; CL'!I124-'2.5Previsión Gen. Residencial'!I25+'2.6 Previsión Electromovilidad'!I25-'2.4 Previsión Traspasos CR-&gt; CL'!I195+'2.3Previsión Traspasos CL-&gt;CR'!I85</f>
        <v>64416.254917115657</v>
      </c>
      <c r="AA25" s="38">
        <f>+'2.1 Previsión BAU'!AA26-'2.2 Previsión Ef. Energética'!J58+'2.3Previsión Traspasos CL-&gt;CR'!J25-'2.4 Previsión Traspasos CR-&gt; CL'!J124-'2.5Previsión Gen. Residencial'!J25+'2.6 Previsión Electromovilidad'!J25-'2.4 Previsión Traspasos CR-&gt; CL'!J195+'2.3Previsión Traspasos CL-&gt;CR'!J85</f>
        <v>67877.869351964851</v>
      </c>
      <c r="AB25" s="38">
        <f>+'2.1 Previsión BAU'!AB26-'2.2 Previsión Ef. Energética'!K58+'2.3Previsión Traspasos CL-&gt;CR'!K25-'2.4 Previsión Traspasos CR-&gt; CL'!K124-'2.5Previsión Gen. Residencial'!K25+'2.6 Previsión Electromovilidad'!K25-'2.4 Previsión Traspasos CR-&gt; CL'!K195+'2.3Previsión Traspasos CL-&gt;CR'!K85</f>
        <v>72054.939873830837</v>
      </c>
      <c r="AC25" s="38">
        <f>+'2.1 Previsión BAU'!AC26-'2.2 Previsión Ef. Energética'!L58+'2.3Previsión Traspasos CL-&gt;CR'!L25-'2.4 Previsión Traspasos CR-&gt; CL'!L124-'2.5Previsión Gen. Residencial'!L25+'2.6 Previsión Electromovilidad'!L25-'2.4 Previsión Traspasos CR-&gt; CL'!L195+'2.3Previsión Traspasos CL-&gt;CR'!L85</f>
        <v>76315.580627726289</v>
      </c>
      <c r="AD25" s="38">
        <f>+'2.1 Previsión BAU'!AD26-'2.2 Previsión Ef. Energética'!M58+'2.3Previsión Traspasos CL-&gt;CR'!M25-'2.4 Previsión Traspasos CR-&gt; CL'!M124-'2.5Previsión Gen. Residencial'!M25+'2.6 Previsión Electromovilidad'!M25-'2.4 Previsión Traspasos CR-&gt; CL'!M195+'2.3Previsión Traspasos CL-&gt;CR'!M85</f>
        <v>81129.379475829875</v>
      </c>
      <c r="AE25" s="38">
        <f>+'2.1 Previsión BAU'!AE26-'2.2 Previsión Ef. Energética'!N58+'2.3Previsión Traspasos CL-&gt;CR'!N25-'2.4 Previsión Traspasos CR-&gt; CL'!N124-'2.5Previsión Gen. Residencial'!N25+'2.6 Previsión Electromovilidad'!N25-'2.4 Previsión Traspasos CR-&gt; CL'!N195+'2.3Previsión Traspasos CL-&gt;CR'!N85</f>
        <v>85924.279680455438</v>
      </c>
      <c r="AF25" s="38">
        <f>+'2.1 Previsión BAU'!AF26-'2.2 Previsión Ef. Energética'!O58+'2.3Previsión Traspasos CL-&gt;CR'!O25-'2.4 Previsión Traspasos CR-&gt; CL'!O124-'2.5Previsión Gen. Residencial'!O25+'2.6 Previsión Electromovilidad'!O25-'2.4 Previsión Traspasos CR-&gt; CL'!O195+'2.3Previsión Traspasos CL-&gt;CR'!O85</f>
        <v>90486.178921637984</v>
      </c>
      <c r="AG25" s="38">
        <f>+'2.1 Previsión BAU'!AG26-'2.2 Previsión Ef. Energética'!P58+'2.3Previsión Traspasos CL-&gt;CR'!P25-'2.4 Previsión Traspasos CR-&gt; CL'!P124-'2.5Previsión Gen. Residencial'!P25+'2.6 Previsión Electromovilidad'!P25-'2.4 Previsión Traspasos CR-&gt; CL'!P195+'2.3Previsión Traspasos CL-&gt;CR'!P85</f>
        <v>94645.277736263772</v>
      </c>
      <c r="AH25" s="38">
        <f>+'2.1 Previsión BAU'!AH26-'2.2 Previsión Ef. Energética'!Q58+'2.3Previsión Traspasos CL-&gt;CR'!Q25-'2.4 Previsión Traspasos CR-&gt; CL'!Q124-'2.5Previsión Gen. Residencial'!Q25+'2.6 Previsión Electromovilidad'!Q25-'2.4 Previsión Traspasos CR-&gt; CL'!Q195+'2.3Previsión Traspasos CL-&gt;CR'!Q85</f>
        <v>99377.781364417533</v>
      </c>
      <c r="AI25" s="38">
        <f>+'2.1 Previsión BAU'!AI26-'2.2 Previsión Ef. Energética'!R58+'2.3Previsión Traspasos CL-&gt;CR'!R25-'2.4 Previsión Traspasos CR-&gt; CL'!R124-'2.5Previsión Gen. Residencial'!R25+'2.6 Previsión Electromovilidad'!R25-'2.4 Previsión Traspasos CR-&gt; CL'!R195+'2.3Previsión Traspasos CL-&gt;CR'!R85</f>
        <v>103851.07836384619</v>
      </c>
      <c r="AJ25" s="38">
        <f>+'2.1 Previsión BAU'!AJ26-'2.2 Previsión Ef. Energética'!S58+'2.3Previsión Traspasos CL-&gt;CR'!S25-'2.4 Previsión Traspasos CR-&gt; CL'!S124-'2.5Previsión Gen. Residencial'!S25+'2.6 Previsión Electromovilidad'!S25-'2.4 Previsión Traspasos CR-&gt; CL'!S195+'2.3Previsión Traspasos CL-&gt;CR'!S85</f>
        <v>108426.07059943071</v>
      </c>
      <c r="AK25" s="38">
        <f>+'2.1 Previsión BAU'!AK26-'2.2 Previsión Ef. Energética'!T58+'2.3Previsión Traspasos CL-&gt;CR'!T25-'2.4 Previsión Traspasos CR-&gt; CL'!T124-'2.5Previsión Gen. Residencial'!T25+'2.6 Previsión Electromovilidad'!T25-'2.4 Previsión Traspasos CR-&gt; CL'!T195+'2.3Previsión Traspasos CL-&gt;CR'!T85</f>
        <v>112803.70460546495</v>
      </c>
      <c r="AL25" s="38">
        <f>+'2.1 Previsión BAU'!AL26-'2.2 Previsión Ef. Energética'!U58+'2.3Previsión Traspasos CL-&gt;CR'!U25-'2.4 Previsión Traspasos CR-&gt; CL'!U124-'2.5Previsión Gen. Residencial'!U25+'2.6 Previsión Electromovilidad'!U25-'2.4 Previsión Traspasos CR-&gt; CL'!U195+'2.3Previsión Traspasos CL-&gt;CR'!U85</f>
        <v>117055.07267334213</v>
      </c>
      <c r="AM25" s="38">
        <f>+'2.1 Previsión BAU'!AM26-'2.2 Previsión Ef. Energética'!V58+'2.3Previsión Traspasos CL-&gt;CR'!V25-'2.4 Previsión Traspasos CR-&gt; CL'!V124-'2.5Previsión Gen. Residencial'!V25+'2.6 Previsión Electromovilidad'!V25-'2.4 Previsión Traspasos CR-&gt; CL'!V195+'2.3Previsión Traspasos CL-&gt;CR'!V85</f>
        <v>121516.68499388739</v>
      </c>
      <c r="AN25" s="38">
        <f>+'2.1 Previsión BAU'!AN26-'2.2 Previsión Ef. Energética'!W58+'2.3Previsión Traspasos CL-&gt;CR'!W25-'2.4 Previsión Traspasos CR-&gt; CL'!W124-'2.5Previsión Gen. Residencial'!W25+'2.6 Previsión Electromovilidad'!W25-'2.4 Previsión Traspasos CR-&gt; CL'!W195+'2.3Previsión Traspasos CL-&gt;CR'!W85</f>
        <v>126019.57823772808</v>
      </c>
      <c r="AO25" s="120">
        <f>+'2.1 Previsión BAU'!AO26-'2.2 Previsión Ef. Energética'!X58+'2.3Previsión Traspasos CL-&gt;CR'!X25-'2.4 Previsión Traspasos CR-&gt; CL'!X124-'2.5Previsión Gen. Residencial'!X25+'2.6 Previsión Electromovilidad'!X25-'2.4 Previsión Traspasos CR-&gt; CL'!X195+'2.3Previsión Traspasos CL-&gt;CR'!X85</f>
        <v>130528.95464632526</v>
      </c>
    </row>
    <row r="26" spans="3:41" x14ac:dyDescent="0.2">
      <c r="C26" s="3" t="s">
        <v>69</v>
      </c>
      <c r="D26" s="37">
        <f>+VLOOKUP($C26,'1.1 Demanda Histórica'!$C$5:$N$38,MATCH(D$5,'1.1 Demanda Histórica'!$C$5:$N$5,0),0)</f>
        <v>121417.4222</v>
      </c>
      <c r="E26" s="37">
        <f>+VLOOKUP($C26,'1.1 Demanda Histórica'!$C$5:$N$38,MATCH(E$5,'1.1 Demanda Histórica'!$C$5:$N$5,0),0)</f>
        <v>127490.45699999999</v>
      </c>
      <c r="F26" s="40">
        <f>+VLOOKUP($C26,'1.1 Demanda Histórica'!$C$5:$N$38,MATCH(F$5,'1.1 Demanda Histórica'!$C$5:$N$5,0),0)</f>
        <v>116234.6391</v>
      </c>
      <c r="G26" s="37">
        <f>+VLOOKUP($C26,'1.1 Demanda Histórica'!$C$5:$N$38,MATCH(G$5,'1.1 Demanda Histórica'!$C$5:$N$5,0),0)</f>
        <v>124218.53775437801</v>
      </c>
      <c r="H26" s="37">
        <f>+VLOOKUP($C26,'1.1 Demanda Histórica'!$C$5:$N$38,MATCH(H$5,'1.1 Demanda Histórica'!$C$5:$N$5,0),0)</f>
        <v>134632.43283037</v>
      </c>
      <c r="I26" s="37">
        <f>+VLOOKUP($C26,'1.1 Demanda Histórica'!$C$5:$N$38,MATCH(I$5,'1.1 Demanda Histórica'!$C$5:$N$5,0),0)</f>
        <v>133525.09043175</v>
      </c>
      <c r="J26" s="37">
        <f>+VLOOKUP($C26,'1.1 Demanda Histórica'!$C$5:$N$38,MATCH(J$5,'1.1 Demanda Histórica'!$C$5:$N$5,0),0)</f>
        <v>142464.10725576998</v>
      </c>
      <c r="K26" s="37">
        <f>+VLOOKUP($C26,'1.1 Demanda Histórica'!$C$5:$N$38,MATCH(K$5,'1.1 Demanda Histórica'!$C$5:$N$5,0),0)</f>
        <v>153050.25018012171</v>
      </c>
      <c r="L26" s="37">
        <f>+VLOOKUP($C26,'1.1 Demanda Histórica'!$C$5:$N$38,MATCH(L$5,'1.1 Demanda Histórica'!$C$5:$N$5,0),0)</f>
        <v>167790.29407676414</v>
      </c>
      <c r="M26" s="37">
        <f>+VLOOKUP($C26,'1.1 Demanda Histórica'!$C$5:$N$38,MATCH(M$5,'1.1 Demanda Histórica'!$C$5:$N$5,0),0)</f>
        <v>171862.6963886515</v>
      </c>
      <c r="N26" s="37">
        <f>+VLOOKUP($C26,'1.1 Demanda Histórica'!$C$5:$O$38,MATCH(N$5,'1.1 Demanda Histórica'!$C$5:$O$5,0),0)</f>
        <v>159067.86577009712</v>
      </c>
      <c r="O26" s="37">
        <f>+VLOOKUP($C26,'1.1 Demanda Histórica'!$C$5:$P$38,MATCH(O$5,'1.1 Demanda Histórica'!$C$5:$P$5,0),0)</f>
        <v>157912.25375835219</v>
      </c>
      <c r="P26" s="37">
        <f>+VLOOKUP($C26,'1.1 Demanda Histórica'!$C$5:$Q$38,MATCH(P$5,'1.1 Demanda Histórica'!$C$5:$Q$5,0),0)</f>
        <v>147274.63852017964</v>
      </c>
      <c r="Q26" s="37">
        <f>+VLOOKUP($C26,'1.1 Demanda Histórica'!$C$5:$R$38,MATCH(Q$5,'1.1 Demanda Histórica'!$C$5:$R$5,0),0)</f>
        <v>138884.95526614567</v>
      </c>
      <c r="R26" s="37">
        <f>+VLOOKUP($C26,'1.1 Demanda Histórica'!$C$5:$S$38,MATCH(R$5,'1.1 Demanda Histórica'!$C$5:$S$5,0),0)</f>
        <v>152374.7288773387</v>
      </c>
      <c r="S26" s="37">
        <f>+VLOOKUP($C26,'1.1 Demanda Histórica'!$C$5:$T$38,MATCH(S$5,'1.1 Demanda Histórica'!$C$5:$T$5,0),0)</f>
        <v>155084.16662148383</v>
      </c>
      <c r="T26" s="37">
        <f>+VLOOKUP(C26,'2.1 Previsión BAU'!$C$7:$T$32,18,FALSE)</f>
        <v>166768.98344112732</v>
      </c>
      <c r="U26" s="38">
        <v>172982.41222623546</v>
      </c>
      <c r="V26" s="38">
        <f>+'2.1 Previsión BAU'!V27-'2.2 Previsión Ef. Energética'!E59+'2.3Previsión Traspasos CL-&gt;CR'!E26-'2.4 Previsión Traspasos CR-&gt; CL'!E125-'2.5Previsión Gen. Residencial'!E26+'2.6 Previsión Electromovilidad'!E26-'2.4 Previsión Traspasos CR-&gt; CL'!E196+'2.3Previsión Traspasos CL-&gt;CR'!E86</f>
        <v>170030.37038869923</v>
      </c>
      <c r="W26" s="38">
        <f>+'2.1 Previsión BAU'!W27-'2.2 Previsión Ef. Energética'!F59+'2.3Previsión Traspasos CL-&gt;CR'!F26-'2.4 Previsión Traspasos CR-&gt; CL'!F125-'2.5Previsión Gen. Residencial'!F26+'2.6 Previsión Electromovilidad'!F26-'2.4 Previsión Traspasos CR-&gt; CL'!F196+'2.3Previsión Traspasos CL-&gt;CR'!F86</f>
        <v>169477.71641301355</v>
      </c>
      <c r="X26" s="38">
        <f>+'2.1 Previsión BAU'!X27-'2.2 Previsión Ef. Energética'!G59+'2.3Previsión Traspasos CL-&gt;CR'!G26-'2.4 Previsión Traspasos CR-&gt; CL'!G125-'2.5Previsión Gen. Residencial'!G26+'2.6 Previsión Electromovilidad'!G26-'2.4 Previsión Traspasos CR-&gt; CL'!G196+'2.3Previsión Traspasos CL-&gt;CR'!G86</f>
        <v>170767.75859972637</v>
      </c>
      <c r="Y26" s="38">
        <f>+'2.1 Previsión BAU'!Y27-'2.2 Previsión Ef. Energética'!H59+'2.3Previsión Traspasos CL-&gt;CR'!H26-'2.4 Previsión Traspasos CR-&gt; CL'!H125-'2.5Previsión Gen. Residencial'!H26+'2.6 Previsión Electromovilidad'!H26-'2.4 Previsión Traspasos CR-&gt; CL'!H196+'2.3Previsión Traspasos CL-&gt;CR'!H86</f>
        <v>180154.06637352981</v>
      </c>
      <c r="Z26" s="38">
        <f>+'2.1 Previsión BAU'!Z27-'2.2 Previsión Ef. Energética'!I59+'2.3Previsión Traspasos CL-&gt;CR'!I26-'2.4 Previsión Traspasos CR-&gt; CL'!I125-'2.5Previsión Gen. Residencial'!I26+'2.6 Previsión Electromovilidad'!I26-'2.4 Previsión Traspasos CR-&gt; CL'!I196+'2.3Previsión Traspasos CL-&gt;CR'!I86</f>
        <v>191416.22063808847</v>
      </c>
      <c r="AA26" s="38">
        <f>+'2.1 Previsión BAU'!AA27-'2.2 Previsión Ef. Energética'!J59+'2.3Previsión Traspasos CL-&gt;CR'!J26-'2.4 Previsión Traspasos CR-&gt; CL'!J125-'2.5Previsión Gen. Residencial'!J26+'2.6 Previsión Electromovilidad'!J26-'2.4 Previsión Traspasos CR-&gt; CL'!J196+'2.3Previsión Traspasos CL-&gt;CR'!J86</f>
        <v>201730.44845065547</v>
      </c>
      <c r="AB26" s="38">
        <f>+'2.1 Previsión BAU'!AB27-'2.2 Previsión Ef. Energética'!K59+'2.3Previsión Traspasos CL-&gt;CR'!K26-'2.4 Previsión Traspasos CR-&gt; CL'!K125-'2.5Previsión Gen. Residencial'!K26+'2.6 Previsión Electromovilidad'!K26-'2.4 Previsión Traspasos CR-&gt; CL'!K196+'2.3Previsión Traspasos CL-&gt;CR'!K86</f>
        <v>215762.87650796599</v>
      </c>
      <c r="AC26" s="38">
        <f>+'2.1 Previsión BAU'!AC27-'2.2 Previsión Ef. Energética'!L59+'2.3Previsión Traspasos CL-&gt;CR'!L26-'2.4 Previsión Traspasos CR-&gt; CL'!L125-'2.5Previsión Gen. Residencial'!L26+'2.6 Previsión Electromovilidad'!L26-'2.4 Previsión Traspasos CR-&gt; CL'!L196+'2.3Previsión Traspasos CL-&gt;CR'!L86</f>
        <v>230146.42475487982</v>
      </c>
      <c r="AD26" s="38">
        <f>+'2.1 Previsión BAU'!AD27-'2.2 Previsión Ef. Energética'!M59+'2.3Previsión Traspasos CL-&gt;CR'!M26-'2.4 Previsión Traspasos CR-&gt; CL'!M125-'2.5Previsión Gen. Residencial'!M26+'2.6 Previsión Electromovilidad'!M26-'2.4 Previsión Traspasos CR-&gt; CL'!M196+'2.3Previsión Traspasos CL-&gt;CR'!M86</f>
        <v>244759.80972288185</v>
      </c>
      <c r="AE26" s="38">
        <f>+'2.1 Previsión BAU'!AE27-'2.2 Previsión Ef. Energética'!N59+'2.3Previsión Traspasos CL-&gt;CR'!N26-'2.4 Previsión Traspasos CR-&gt; CL'!N125-'2.5Previsión Gen. Residencial'!N26+'2.6 Previsión Electromovilidad'!N26-'2.4 Previsión Traspasos CR-&gt; CL'!N196+'2.3Previsión Traspasos CL-&gt;CR'!N86</f>
        <v>259731.51929488155</v>
      </c>
      <c r="AF26" s="38">
        <f>+'2.1 Previsión BAU'!AF27-'2.2 Previsión Ef. Energética'!O59+'2.3Previsión Traspasos CL-&gt;CR'!O26-'2.4 Previsión Traspasos CR-&gt; CL'!O125-'2.5Previsión Gen. Residencial'!O26+'2.6 Previsión Electromovilidad'!O26-'2.4 Previsión Traspasos CR-&gt; CL'!O196+'2.3Previsión Traspasos CL-&gt;CR'!O86</f>
        <v>275252.62860300735</v>
      </c>
      <c r="AG26" s="38">
        <f>+'2.1 Previsión BAU'!AG27-'2.2 Previsión Ef. Energética'!P59+'2.3Previsión Traspasos CL-&gt;CR'!P26-'2.4 Previsión Traspasos CR-&gt; CL'!P125-'2.5Previsión Gen. Residencial'!P26+'2.6 Previsión Electromovilidad'!P26-'2.4 Previsión Traspasos CR-&gt; CL'!P196+'2.3Previsión Traspasos CL-&gt;CR'!P86</f>
        <v>290506.17424073903</v>
      </c>
      <c r="AH26" s="38">
        <f>+'2.1 Previsión BAU'!AH27-'2.2 Previsión Ef. Energética'!Q59+'2.3Previsión Traspasos CL-&gt;CR'!Q26-'2.4 Previsión Traspasos CR-&gt; CL'!Q125-'2.5Previsión Gen. Residencial'!Q26+'2.6 Previsión Electromovilidad'!Q26-'2.4 Previsión Traspasos CR-&gt; CL'!Q196+'2.3Previsión Traspasos CL-&gt;CR'!Q86</f>
        <v>306341.4966041295</v>
      </c>
      <c r="AI26" s="38">
        <f>+'2.1 Previsión BAU'!AI27-'2.2 Previsión Ef. Energética'!R59+'2.3Previsión Traspasos CL-&gt;CR'!R26-'2.4 Previsión Traspasos CR-&gt; CL'!R125-'2.5Previsión Gen. Residencial'!R26+'2.6 Previsión Electromovilidad'!R26-'2.4 Previsión Traspasos CR-&gt; CL'!R196+'2.3Previsión Traspasos CL-&gt;CR'!R86</f>
        <v>322409.74200059276</v>
      </c>
      <c r="AJ26" s="38">
        <f>+'2.1 Previsión BAU'!AJ27-'2.2 Previsión Ef. Energética'!S59+'2.3Previsión Traspasos CL-&gt;CR'!S26-'2.4 Previsión Traspasos CR-&gt; CL'!S125-'2.5Previsión Gen. Residencial'!S26+'2.6 Previsión Electromovilidad'!S26-'2.4 Previsión Traspasos CR-&gt; CL'!S196+'2.3Previsión Traspasos CL-&gt;CR'!S86</f>
        <v>337456.55996986316</v>
      </c>
      <c r="AK26" s="38">
        <f>+'2.1 Previsión BAU'!AK27-'2.2 Previsión Ef. Energética'!T59+'2.3Previsión Traspasos CL-&gt;CR'!T26-'2.4 Previsión Traspasos CR-&gt; CL'!T125-'2.5Previsión Gen. Residencial'!T26+'2.6 Previsión Electromovilidad'!T26-'2.4 Previsión Traspasos CR-&gt; CL'!T196+'2.3Previsión Traspasos CL-&gt;CR'!T86</f>
        <v>352463.37384686485</v>
      </c>
      <c r="AL26" s="38">
        <f>+'2.1 Previsión BAU'!AL27-'2.2 Previsión Ef. Energética'!U59+'2.3Previsión Traspasos CL-&gt;CR'!U26-'2.4 Previsión Traspasos CR-&gt; CL'!U125-'2.5Previsión Gen. Residencial'!U26+'2.6 Previsión Electromovilidad'!U26-'2.4 Previsión Traspasos CR-&gt; CL'!U196+'2.3Previsión Traspasos CL-&gt;CR'!U86</f>
        <v>366357.93542321224</v>
      </c>
      <c r="AM26" s="38">
        <f>+'2.1 Previsión BAU'!AM27-'2.2 Previsión Ef. Energética'!V59+'2.3Previsión Traspasos CL-&gt;CR'!V26-'2.4 Previsión Traspasos CR-&gt; CL'!V125-'2.5Previsión Gen. Residencial'!V26+'2.6 Previsión Electromovilidad'!V26-'2.4 Previsión Traspasos CR-&gt; CL'!V196+'2.3Previsión Traspasos CL-&gt;CR'!V86</f>
        <v>380528.7108889895</v>
      </c>
      <c r="AN26" s="38">
        <f>+'2.1 Previsión BAU'!AN27-'2.2 Previsión Ef. Energética'!W59+'2.3Previsión Traspasos CL-&gt;CR'!W26-'2.4 Previsión Traspasos CR-&gt; CL'!W125-'2.5Previsión Gen. Residencial'!W26+'2.6 Previsión Electromovilidad'!W26-'2.4 Previsión Traspasos CR-&gt; CL'!W196+'2.3Previsión Traspasos CL-&gt;CR'!W86</f>
        <v>394728.7978107981</v>
      </c>
      <c r="AO26" s="120">
        <f>+'2.1 Previsión BAU'!AO27-'2.2 Previsión Ef. Energética'!X59+'2.3Previsión Traspasos CL-&gt;CR'!X26-'2.4 Previsión Traspasos CR-&gt; CL'!X125-'2.5Previsión Gen. Residencial'!X26+'2.6 Previsión Electromovilidad'!X26-'2.4 Previsión Traspasos CR-&gt; CL'!X196+'2.3Previsión Traspasos CL-&gt;CR'!X86</f>
        <v>410872.39304381533</v>
      </c>
    </row>
    <row r="27" spans="3:41" x14ac:dyDescent="0.2">
      <c r="C27" s="3" t="s">
        <v>70</v>
      </c>
      <c r="D27" s="37">
        <f>+VLOOKUP($C27,'1.1 Demanda Histórica'!$C$5:$N$38,MATCH(D$5,'1.1 Demanda Histórica'!$C$5:$N$5,0),0)</f>
        <v>47319</v>
      </c>
      <c r="E27" s="37">
        <f>+VLOOKUP($C27,'1.1 Demanda Histórica'!$C$5:$N$38,MATCH(E$5,'1.1 Demanda Histórica'!$C$5:$N$5,0),0)</f>
        <v>54924</v>
      </c>
      <c r="F27" s="40">
        <f>+VLOOKUP($C27,'1.1 Demanda Histórica'!$C$5:$N$38,MATCH(F$5,'1.1 Demanda Histórica'!$C$5:$N$5,0),0)</f>
        <v>55979</v>
      </c>
      <c r="G27" s="37">
        <f>+VLOOKUP($C27,'1.1 Demanda Histórica'!$C$5:$N$38,MATCH(G$5,'1.1 Demanda Histórica'!$C$5:$N$5,0),0)</f>
        <v>63165</v>
      </c>
      <c r="H27" s="37">
        <f>+VLOOKUP($C27,'1.1 Demanda Histórica'!$C$5:$N$38,MATCH(H$5,'1.1 Demanda Histórica'!$C$5:$N$5,0),0)</f>
        <v>71166</v>
      </c>
      <c r="I27" s="37">
        <f>+VLOOKUP($C27,'1.1 Demanda Histórica'!$C$5:$N$38,MATCH(I$5,'1.1 Demanda Histórica'!$C$5:$N$5,0),0)</f>
        <v>79709.396999999997</v>
      </c>
      <c r="J27" s="37">
        <f>+VLOOKUP($C27,'1.1 Demanda Histórica'!$C$5:$N$38,MATCH(J$5,'1.1 Demanda Histórica'!$C$5:$N$5,0),0)</f>
        <v>83232</v>
      </c>
      <c r="K27" s="37">
        <f>+VLOOKUP($C27,'1.1 Demanda Histórica'!$C$5:$N$38,MATCH(K$5,'1.1 Demanda Histórica'!$C$5:$N$5,0),0)</f>
        <v>85439</v>
      </c>
      <c r="L27" s="37">
        <f>+VLOOKUP($C27,'1.1 Demanda Histórica'!$C$5:$N$38,MATCH(L$5,'1.1 Demanda Histórica'!$C$5:$N$5,0),0)</f>
        <v>85907</v>
      </c>
      <c r="M27" s="37">
        <f>+VLOOKUP($C27,'1.1 Demanda Histórica'!$C$5:$N$38,MATCH(M$5,'1.1 Demanda Histórica'!$C$5:$N$5,0),0)</f>
        <v>86869</v>
      </c>
      <c r="N27" s="37">
        <f>+VLOOKUP($C27,'1.1 Demanda Histórica'!$C$5:$O$38,MATCH(N$5,'1.1 Demanda Histórica'!$C$5:$O$5,0),0)</f>
        <v>96968</v>
      </c>
      <c r="O27" s="37">
        <f>+VLOOKUP($C27,'1.1 Demanda Histórica'!$C$5:$P$38,MATCH(O$5,'1.1 Demanda Histórica'!$C$5:$P$5,0),0)</f>
        <v>99801</v>
      </c>
      <c r="P27" s="37">
        <f>+VLOOKUP($C27,'1.1 Demanda Histórica'!$C$5:$Q$38,MATCH(P$5,'1.1 Demanda Histórica'!$C$5:$Q$5,0),0)</f>
        <v>102458</v>
      </c>
      <c r="Q27" s="37">
        <f>+VLOOKUP($C27,'1.1 Demanda Histórica'!$C$5:$R$38,MATCH(Q$5,'1.1 Demanda Histórica'!$C$5:$R$5,0),0)</f>
        <v>108959</v>
      </c>
      <c r="R27" s="37">
        <f>+VLOOKUP($C27,'1.1 Demanda Histórica'!$C$5:$S$38,MATCH(R$5,'1.1 Demanda Histórica'!$C$5:$S$5,0),0)</f>
        <v>118528.08482086148</v>
      </c>
      <c r="S27" s="37">
        <f>+VLOOKUP($C27,'1.1 Demanda Histórica'!$C$5:$T$38,MATCH(S$5,'1.1 Demanda Histórica'!$C$5:$T$5,0),0)</f>
        <v>127523.24200000001</v>
      </c>
      <c r="T27" s="37">
        <f>+VLOOKUP(C27,'2.1 Previsión BAU'!$C$7:$T$32,18,FALSE)</f>
        <v>136607.87292097506</v>
      </c>
      <c r="U27" s="38">
        <v>148534.27792251069</v>
      </c>
      <c r="V27" s="38">
        <f>+'2.1 Previsión BAU'!V28-'2.2 Previsión Ef. Energética'!E60+'2.3Previsión Traspasos CL-&gt;CR'!E27-'2.4 Previsión Traspasos CR-&gt; CL'!E126-'2.5Previsión Gen. Residencial'!E27+'2.6 Previsión Electromovilidad'!E27-'2.4 Previsión Traspasos CR-&gt; CL'!E197+'2.3Previsión Traspasos CL-&gt;CR'!E87</f>
        <v>146406.22934973057</v>
      </c>
      <c r="W27" s="38">
        <f>+'2.1 Previsión BAU'!W28-'2.2 Previsión Ef. Energética'!F60+'2.3Previsión Traspasos CL-&gt;CR'!F27-'2.4 Previsión Traspasos CR-&gt; CL'!F126-'2.5Previsión Gen. Residencial'!F27+'2.6 Previsión Electromovilidad'!F27-'2.4 Previsión Traspasos CR-&gt; CL'!F197+'2.3Previsión Traspasos CL-&gt;CR'!F87</f>
        <v>149631.29920096279</v>
      </c>
      <c r="X27" s="38">
        <f>+'2.1 Previsión BAU'!X28-'2.2 Previsión Ef. Energética'!G60+'2.3Previsión Traspasos CL-&gt;CR'!G27-'2.4 Previsión Traspasos CR-&gt; CL'!G126-'2.5Previsión Gen. Residencial'!G27+'2.6 Previsión Electromovilidad'!G27-'2.4 Previsión Traspasos CR-&gt; CL'!G197+'2.3Previsión Traspasos CL-&gt;CR'!G87</f>
        <v>152333.19570417015</v>
      </c>
      <c r="Y27" s="38">
        <f>+'2.1 Previsión BAU'!Y28-'2.2 Previsión Ef. Energética'!H60+'2.3Previsión Traspasos CL-&gt;CR'!H27-'2.4 Previsión Traspasos CR-&gt; CL'!H126-'2.5Previsión Gen. Residencial'!H27+'2.6 Previsión Electromovilidad'!H27-'2.4 Previsión Traspasos CR-&gt; CL'!H197+'2.3Previsión Traspasos CL-&gt;CR'!H87</f>
        <v>160083.99491954839</v>
      </c>
      <c r="Z27" s="38">
        <f>+'2.1 Previsión BAU'!Z28-'2.2 Previsión Ef. Energética'!I60+'2.3Previsión Traspasos CL-&gt;CR'!I27-'2.4 Previsión Traspasos CR-&gt; CL'!I126-'2.5Previsión Gen. Residencial'!I27+'2.6 Previsión Electromovilidad'!I27-'2.4 Previsión Traspasos CR-&gt; CL'!I197+'2.3Previsión Traspasos CL-&gt;CR'!I87</f>
        <v>169182.94537541803</v>
      </c>
      <c r="AA27" s="38">
        <f>+'2.1 Previsión BAU'!AA28-'2.2 Previsión Ef. Energética'!J60+'2.3Previsión Traspasos CL-&gt;CR'!J27-'2.4 Previsión Traspasos CR-&gt; CL'!J126-'2.5Previsión Gen. Residencial'!J27+'2.6 Previsión Electromovilidad'!J27-'2.4 Previsión Traspasos CR-&gt; CL'!J197+'2.3Previsión Traspasos CL-&gt;CR'!J87</f>
        <v>175890.43496633263</v>
      </c>
      <c r="AB27" s="38">
        <f>+'2.1 Previsión BAU'!AB28-'2.2 Previsión Ef. Energética'!K60+'2.3Previsión Traspasos CL-&gt;CR'!K27-'2.4 Previsión Traspasos CR-&gt; CL'!K126-'2.5Previsión Gen. Residencial'!K27+'2.6 Previsión Electromovilidad'!K27-'2.4 Previsión Traspasos CR-&gt; CL'!K197+'2.3Previsión Traspasos CL-&gt;CR'!K87</f>
        <v>187974.43742390122</v>
      </c>
      <c r="AC27" s="38">
        <f>+'2.1 Previsión BAU'!AC28-'2.2 Previsión Ef. Energética'!L60+'2.3Previsión Traspasos CL-&gt;CR'!L27-'2.4 Previsión Traspasos CR-&gt; CL'!L126-'2.5Previsión Gen. Residencial'!L27+'2.6 Previsión Electromovilidad'!L27-'2.4 Previsión Traspasos CR-&gt; CL'!L197+'2.3Previsión Traspasos CL-&gt;CR'!L87</f>
        <v>200224.79387499962</v>
      </c>
      <c r="AD27" s="38">
        <f>+'2.1 Previsión BAU'!AD28-'2.2 Previsión Ef. Energética'!M60+'2.3Previsión Traspasos CL-&gt;CR'!M27-'2.4 Previsión Traspasos CR-&gt; CL'!M126-'2.5Previsión Gen. Residencial'!M27+'2.6 Previsión Electromovilidad'!M27-'2.4 Previsión Traspasos CR-&gt; CL'!M197+'2.3Previsión Traspasos CL-&gt;CR'!M87</f>
        <v>212277.41824102827</v>
      </c>
      <c r="AE27" s="38">
        <f>+'2.1 Previsión BAU'!AE28-'2.2 Previsión Ef. Energética'!N60+'2.3Previsión Traspasos CL-&gt;CR'!N27-'2.4 Previsión Traspasos CR-&gt; CL'!N126-'2.5Previsión Gen. Residencial'!N27+'2.6 Previsión Electromovilidad'!N27-'2.4 Previsión Traspasos CR-&gt; CL'!N197+'2.3Previsión Traspasos CL-&gt;CR'!N87</f>
        <v>224919.54709440889</v>
      </c>
      <c r="AF27" s="38">
        <f>+'2.1 Previsión BAU'!AF28-'2.2 Previsión Ef. Energética'!O60+'2.3Previsión Traspasos CL-&gt;CR'!O27-'2.4 Previsión Traspasos CR-&gt; CL'!O126-'2.5Previsión Gen. Residencial'!O27+'2.6 Previsión Electromovilidad'!O27-'2.4 Previsión Traspasos CR-&gt; CL'!O197+'2.3Previsión Traspasos CL-&gt;CR'!O87</f>
        <v>238437.20372992611</v>
      </c>
      <c r="AG27" s="38">
        <f>+'2.1 Previsión BAU'!AG28-'2.2 Previsión Ef. Energética'!P60+'2.3Previsión Traspasos CL-&gt;CR'!P27-'2.4 Previsión Traspasos CR-&gt; CL'!P126-'2.5Previsión Gen. Residencial'!P27+'2.6 Previsión Electromovilidad'!P27-'2.4 Previsión Traspasos CR-&gt; CL'!P197+'2.3Previsión Traspasos CL-&gt;CR'!P87</f>
        <v>250918.61518275621</v>
      </c>
      <c r="AH27" s="38">
        <f>+'2.1 Previsión BAU'!AH28-'2.2 Previsión Ef. Energética'!Q60+'2.3Previsión Traspasos CL-&gt;CR'!Q27-'2.4 Previsión Traspasos CR-&gt; CL'!Q126-'2.5Previsión Gen. Residencial'!Q27+'2.6 Previsión Electromovilidad'!Q27-'2.4 Previsión Traspasos CR-&gt; CL'!Q197+'2.3Previsión Traspasos CL-&gt;CR'!Q87</f>
        <v>263846.55686409323</v>
      </c>
      <c r="AI27" s="38">
        <f>+'2.1 Previsión BAU'!AI28-'2.2 Previsión Ef. Energética'!R60+'2.3Previsión Traspasos CL-&gt;CR'!R27-'2.4 Previsión Traspasos CR-&gt; CL'!R126-'2.5Previsión Gen. Residencial'!R27+'2.6 Previsión Electromovilidad'!R27-'2.4 Previsión Traspasos CR-&gt; CL'!R197+'2.3Previsión Traspasos CL-&gt;CR'!R87</f>
        <v>277280.69561852503</v>
      </c>
      <c r="AJ27" s="38">
        <f>+'2.1 Previsión BAU'!AJ28-'2.2 Previsión Ef. Energética'!S60+'2.3Previsión Traspasos CL-&gt;CR'!S27-'2.4 Previsión Traspasos CR-&gt; CL'!S126-'2.5Previsión Gen. Residencial'!S27+'2.6 Previsión Electromovilidad'!S27-'2.4 Previsión Traspasos CR-&gt; CL'!S197+'2.3Previsión Traspasos CL-&gt;CR'!S87</f>
        <v>289481.50194229721</v>
      </c>
      <c r="AK27" s="38">
        <f>+'2.1 Previsión BAU'!AK28-'2.2 Previsión Ef. Energética'!T60+'2.3Previsión Traspasos CL-&gt;CR'!T27-'2.4 Previsión Traspasos CR-&gt; CL'!T126-'2.5Previsión Gen. Residencial'!T27+'2.6 Previsión Electromovilidad'!T27-'2.4 Previsión Traspasos CR-&gt; CL'!T197+'2.3Previsión Traspasos CL-&gt;CR'!T87</f>
        <v>301529.94798936078</v>
      </c>
      <c r="AL27" s="38">
        <f>+'2.1 Previsión BAU'!AL28-'2.2 Previsión Ef. Energética'!U60+'2.3Previsión Traspasos CL-&gt;CR'!U27-'2.4 Previsión Traspasos CR-&gt; CL'!U126-'2.5Previsión Gen. Residencial'!U27+'2.6 Previsión Electromovilidad'!U27-'2.4 Previsión Traspasos CR-&gt; CL'!U197+'2.3Previsión Traspasos CL-&gt;CR'!U87</f>
        <v>311063.01058817224</v>
      </c>
      <c r="AM27" s="38">
        <f>+'2.1 Previsión BAU'!AM28-'2.2 Previsión Ef. Energética'!V60+'2.3Previsión Traspasos CL-&gt;CR'!V27-'2.4 Previsión Traspasos CR-&gt; CL'!V126-'2.5Previsión Gen. Residencial'!V27+'2.6 Previsión Electromovilidad'!V27-'2.4 Previsión Traspasos CR-&gt; CL'!V197+'2.3Previsión Traspasos CL-&gt;CR'!V87</f>
        <v>321779.41251496109</v>
      </c>
      <c r="AN27" s="38">
        <f>+'2.1 Previsión BAU'!AN28-'2.2 Previsión Ef. Energética'!W60+'2.3Previsión Traspasos CL-&gt;CR'!W27-'2.4 Previsión Traspasos CR-&gt; CL'!W126-'2.5Previsión Gen. Residencial'!W27+'2.6 Previsión Electromovilidad'!W27-'2.4 Previsión Traspasos CR-&gt; CL'!W197+'2.3Previsión Traspasos CL-&gt;CR'!W87</f>
        <v>332260.2247801706</v>
      </c>
      <c r="AO27" s="120">
        <f>+'2.1 Previsión BAU'!AO28-'2.2 Previsión Ef. Energética'!X60+'2.3Previsión Traspasos CL-&gt;CR'!X27-'2.4 Previsión Traspasos CR-&gt; CL'!X126-'2.5Previsión Gen. Residencial'!X27+'2.6 Previsión Electromovilidad'!X27-'2.4 Previsión Traspasos CR-&gt; CL'!X197+'2.3Previsión Traspasos CL-&gt;CR'!X87</f>
        <v>344473.48715607234</v>
      </c>
    </row>
    <row r="28" spans="3:41" x14ac:dyDescent="0.2">
      <c r="C28" s="3" t="s">
        <v>71</v>
      </c>
      <c r="D28" s="37"/>
      <c r="E28" s="37"/>
      <c r="F28" s="40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>
        <f>+VLOOKUP($C28,'1.1 Demanda Histórica'!$C$5:$R$38,MATCH(Q$5,'1.1 Demanda Histórica'!$C$5:$R$5,0),0)</f>
        <v>417.85092057499975</v>
      </c>
      <c r="R28" s="37">
        <f>+VLOOKUP($C28,'1.1 Demanda Histórica'!$C$5:$S$38,MATCH(R$5,'1.1 Demanda Histórica'!$C$5:$S$5,0),0)</f>
        <v>967.59693731590085</v>
      </c>
      <c r="S28" s="37">
        <f>+VLOOKUP($C28,'1.1 Demanda Histórica'!$C$5:$T$38,MATCH(S$5,'1.1 Demanda Histórica'!$C$5:$T$5,0),0)</f>
        <v>1196.2158554530001</v>
      </c>
      <c r="T28" s="37">
        <f>+VLOOKUP(C28,'2.1 Previsión BAU'!$C$7:$T$32,18,FALSE)</f>
        <v>1349.2716339999999</v>
      </c>
      <c r="U28" s="38">
        <v>1459.8852112885886</v>
      </c>
      <c r="V28" s="38">
        <f>+'2.1 Previsión BAU'!V29-'2.2 Previsión Ef. Energética'!E61+'2.3Previsión Traspasos CL-&gt;CR'!E28-'2.4 Previsión Traspasos CR-&gt; CL'!E127-'2.5Previsión Gen. Residencial'!E28+'2.6 Previsión Electromovilidad'!E28-'2.4 Previsión Traspasos CR-&gt; CL'!E198+'2.3Previsión Traspasos CL-&gt;CR'!E88</f>
        <v>1477.8570101321134</v>
      </c>
      <c r="W28" s="38">
        <f>+'2.1 Previsión BAU'!W29-'2.2 Previsión Ef. Energética'!F61+'2.3Previsión Traspasos CL-&gt;CR'!F28-'2.4 Previsión Traspasos CR-&gt; CL'!F127-'2.5Previsión Gen. Residencial'!F28+'2.6 Previsión Electromovilidad'!F28-'2.4 Previsión Traspasos CR-&gt; CL'!F198+'2.3Previsión Traspasos CL-&gt;CR'!F88</f>
        <v>1496.1778466534511</v>
      </c>
      <c r="X28" s="38">
        <f>+'2.1 Previsión BAU'!X29-'2.2 Previsión Ef. Energética'!G61+'2.3Previsión Traspasos CL-&gt;CR'!G28-'2.4 Previsión Traspasos CR-&gt; CL'!G127-'2.5Previsión Gen. Residencial'!G28+'2.6 Previsión Electromovilidad'!G28-'2.4 Previsión Traspasos CR-&gt; CL'!G198+'2.3Previsión Traspasos CL-&gt;CR'!G88</f>
        <v>1516.5421820669176</v>
      </c>
      <c r="Y28" s="38">
        <f>+'2.1 Previsión BAU'!Y29-'2.2 Previsión Ef. Energética'!H61+'2.3Previsión Traspasos CL-&gt;CR'!H28-'2.4 Previsión Traspasos CR-&gt; CL'!H127-'2.5Previsión Gen. Residencial'!H28+'2.6 Previsión Electromovilidad'!H28-'2.4 Previsión Traspasos CR-&gt; CL'!H198+'2.3Previsión Traspasos CL-&gt;CR'!H88</f>
        <v>1535.7974187102129</v>
      </c>
      <c r="Z28" s="38">
        <f>+'2.1 Previsión BAU'!Z29-'2.2 Previsión Ef. Energética'!I61+'2.3Previsión Traspasos CL-&gt;CR'!I28-'2.4 Previsión Traspasos CR-&gt; CL'!I127-'2.5Previsión Gen. Residencial'!I28+'2.6 Previsión Electromovilidad'!I28-'2.4 Previsión Traspasos CR-&gt; CL'!I198+'2.3Previsión Traspasos CL-&gt;CR'!I88</f>
        <v>1557.2948602832744</v>
      </c>
      <c r="AA28" s="38">
        <f>+'2.1 Previsión BAU'!AA29-'2.2 Previsión Ef. Energética'!J61+'2.3Previsión Traspasos CL-&gt;CR'!J28-'2.4 Previsión Traspasos CR-&gt; CL'!J127-'2.5Previsión Gen. Residencial'!J28+'2.6 Previsión Electromovilidad'!J28-'2.4 Previsión Traspasos CR-&gt; CL'!J198+'2.3Previsión Traspasos CL-&gt;CR'!J88</f>
        <v>1579.4432605160187</v>
      </c>
      <c r="AB28" s="38">
        <f>+'2.1 Previsión BAU'!AB29-'2.2 Previsión Ef. Energética'!K61+'2.3Previsión Traspasos CL-&gt;CR'!K28-'2.4 Previsión Traspasos CR-&gt; CL'!K127-'2.5Previsión Gen. Residencial'!K28+'2.6 Previsión Electromovilidad'!K28-'2.4 Previsión Traspasos CR-&gt; CL'!K198+'2.3Previsión Traspasos CL-&gt;CR'!K88</f>
        <v>1602.2676607905273</v>
      </c>
      <c r="AC28" s="38">
        <f>+'2.1 Previsión BAU'!AC29-'2.2 Previsión Ef. Energética'!L61+'2.3Previsión Traspasos CL-&gt;CR'!L28-'2.4 Previsión Traspasos CR-&gt; CL'!L127-'2.5Previsión Gen. Residencial'!L28+'2.6 Previsión Electromovilidad'!L28-'2.4 Previsión Traspasos CR-&gt; CL'!L198+'2.3Previsión Traspasos CL-&gt;CR'!L88</f>
        <v>1625.6261660192145</v>
      </c>
      <c r="AD28" s="38">
        <f>+'2.1 Previsión BAU'!AD29-'2.2 Previsión Ef. Energética'!M61+'2.3Previsión Traspasos CL-&gt;CR'!M28-'2.4 Previsión Traspasos CR-&gt; CL'!M127-'2.5Previsión Gen. Residencial'!M28+'2.6 Previsión Electromovilidad'!M28-'2.4 Previsión Traspasos CR-&gt; CL'!M198+'2.3Previsión Traspasos CL-&gt;CR'!M88</f>
        <v>1649.5730575369573</v>
      </c>
      <c r="AE28" s="38">
        <f>+'2.1 Previsión BAU'!AE29-'2.2 Previsión Ef. Energética'!N61+'2.3Previsión Traspasos CL-&gt;CR'!N28-'2.4 Previsión Traspasos CR-&gt; CL'!N127-'2.5Previsión Gen. Residencial'!N28+'2.6 Previsión Electromovilidad'!N28-'2.4 Previsión Traspasos CR-&gt; CL'!N198+'2.3Previsión Traspasos CL-&gt;CR'!N88</f>
        <v>1670.8272149150303</v>
      </c>
      <c r="AF28" s="38">
        <f>+'2.1 Previsión BAU'!AF29-'2.2 Previsión Ef. Energética'!O61+'2.3Previsión Traspasos CL-&gt;CR'!O28-'2.4 Previsión Traspasos CR-&gt; CL'!O127-'2.5Previsión Gen. Residencial'!O28+'2.6 Previsión Electromovilidad'!O28-'2.4 Previsión Traspasos CR-&gt; CL'!O198+'2.3Previsión Traspasos CL-&gt;CR'!O88</f>
        <v>1693.9481852910237</v>
      </c>
      <c r="AG28" s="38">
        <f>+'2.1 Previsión BAU'!AG29-'2.2 Previsión Ef. Energética'!P61+'2.3Previsión Traspasos CL-&gt;CR'!P28-'2.4 Previsión Traspasos CR-&gt; CL'!P127-'2.5Previsión Gen. Residencial'!P28+'2.6 Previsión Electromovilidad'!P28-'2.4 Previsión Traspasos CR-&gt; CL'!P198+'2.3Previsión Traspasos CL-&gt;CR'!P88</f>
        <v>1715.4611102518154</v>
      </c>
      <c r="AH28" s="38">
        <f>+'2.1 Previsión BAU'!AH29-'2.2 Previsión Ef. Energética'!Q61+'2.3Previsión Traspasos CL-&gt;CR'!Q28-'2.4 Previsión Traspasos CR-&gt; CL'!Q127-'2.5Previsión Gen. Residencial'!Q28+'2.6 Previsión Electromovilidad'!Q28-'2.4 Previsión Traspasos CR-&gt; CL'!Q198+'2.3Previsión Traspasos CL-&gt;CR'!Q88</f>
        <v>1738.4419503894007</v>
      </c>
      <c r="AI28" s="38">
        <f>+'2.1 Previsión BAU'!AI29-'2.2 Previsión Ef. Energética'!R61+'2.3Previsión Traspasos CL-&gt;CR'!R28-'2.4 Previsión Traspasos CR-&gt; CL'!R127-'2.5Previsión Gen. Residencial'!R28+'2.6 Previsión Electromovilidad'!R28-'2.4 Previsión Traspasos CR-&gt; CL'!R198+'2.3Previsión Traspasos CL-&gt;CR'!R88</f>
        <v>1759.4154011754974</v>
      </c>
      <c r="AJ28" s="38">
        <f>+'2.1 Previsión BAU'!AJ29-'2.2 Previsión Ef. Energética'!S61+'2.3Previsión Traspasos CL-&gt;CR'!S28-'2.4 Previsión Traspasos CR-&gt; CL'!S127-'2.5Previsión Gen. Residencial'!S28+'2.6 Previsión Electromovilidad'!S28-'2.4 Previsión Traspasos CR-&gt; CL'!S198+'2.3Previsión Traspasos CL-&gt;CR'!S88</f>
        <v>1781.519408481108</v>
      </c>
      <c r="AK28" s="38">
        <f>+'2.1 Previsión BAU'!AK29-'2.2 Previsión Ef. Energética'!T61+'2.3Previsión Traspasos CL-&gt;CR'!T28-'2.4 Previsión Traspasos CR-&gt; CL'!T127-'2.5Previsión Gen. Residencial'!T28+'2.6 Previsión Electromovilidad'!T28-'2.4 Previsión Traspasos CR-&gt; CL'!T198+'2.3Previsión Traspasos CL-&gt;CR'!T88</f>
        <v>1803.0978309831542</v>
      </c>
      <c r="AL28" s="38">
        <f>+'2.1 Previsión BAU'!AL29-'2.2 Previsión Ef. Energética'!U61+'2.3Previsión Traspasos CL-&gt;CR'!U28-'2.4 Previsión Traspasos CR-&gt; CL'!U127-'2.5Previsión Gen. Residencial'!U28+'2.6 Previsión Electromovilidad'!U28-'2.4 Previsión Traspasos CR-&gt; CL'!U198+'2.3Previsión Traspasos CL-&gt;CR'!U88</f>
        <v>1824.1252632394273</v>
      </c>
      <c r="AM28" s="38">
        <f>+'2.1 Previsión BAU'!AM29-'2.2 Previsión Ef. Energética'!V61+'2.3Previsión Traspasos CL-&gt;CR'!V28-'2.4 Previsión Traspasos CR-&gt; CL'!V127-'2.5Previsión Gen. Residencial'!V28+'2.6 Previsión Electromovilidad'!V28-'2.4 Previsión Traspasos CR-&gt; CL'!V198+'2.3Previsión Traspasos CL-&gt;CR'!V88</f>
        <v>1846.3378977803134</v>
      </c>
      <c r="AN28" s="38">
        <f>+'2.1 Previsión BAU'!AN29-'2.2 Previsión Ef. Energética'!W61+'2.3Previsión Traspasos CL-&gt;CR'!W28-'2.4 Previsión Traspasos CR-&gt; CL'!W127-'2.5Previsión Gen. Residencial'!W28+'2.6 Previsión Electromovilidad'!W28-'2.4 Previsión Traspasos CR-&gt; CL'!W198+'2.3Previsión Traspasos CL-&gt;CR'!W88</f>
        <v>1866.5048214384735</v>
      </c>
      <c r="AO28" s="120">
        <f>+'2.1 Previsión BAU'!AO29-'2.2 Previsión Ef. Energética'!X61+'2.3Previsión Traspasos CL-&gt;CR'!X28-'2.4 Previsión Traspasos CR-&gt; CL'!X127-'2.5Previsión Gen. Residencial'!X28+'2.6 Previsión Electromovilidad'!X28-'2.4 Previsión Traspasos CR-&gt; CL'!X198+'2.3Previsión Traspasos CL-&gt;CR'!X88</f>
        <v>1887.9539482338439</v>
      </c>
    </row>
    <row r="29" spans="3:41" ht="13.5" thickBot="1" x14ac:dyDescent="0.25">
      <c r="C29" s="3" t="s">
        <v>72</v>
      </c>
      <c r="D29" s="141"/>
      <c r="E29" s="141"/>
      <c r="F29" s="142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>
        <f>+VLOOKUP(C29,'2.1 Previsión BAU'!$C$7:$T$32,18,FALSE)</f>
        <v>5.8302430000000056</v>
      </c>
      <c r="U29" s="68">
        <v>5.8302430000000056</v>
      </c>
      <c r="V29" s="68">
        <f>+'2.1 Previsión BAU'!V30-'2.2 Previsión Ef. Energética'!E62+'2.3Previsión Traspasos CL-&gt;CR'!E29-'2.4 Previsión Traspasos CR-&gt; CL'!E128-'2.5Previsión Gen. Residencial'!E29+'2.6 Previsión Electromovilidad'!E29-'2.4 Previsión Traspasos CR-&gt; CL'!E199+'2.3Previsión Traspasos CL-&gt;CR'!E89</f>
        <v>12.562789485921405</v>
      </c>
      <c r="W29" s="68">
        <f>+'2.1 Previsión BAU'!W30-'2.2 Previsión Ef. Energética'!F62+'2.3Previsión Traspasos CL-&gt;CR'!F29-'2.4 Previsión Traspasos CR-&gt; CL'!F128-'2.5Previsión Gen. Residencial'!F29+'2.6 Previsión Electromovilidad'!F29-'2.4 Previsión Traspasos CR-&gt; CL'!F199+'2.3Previsión Traspasos CL-&gt;CR'!F89</f>
        <v>15.274148007609217</v>
      </c>
      <c r="X29" s="68">
        <f>+'2.1 Previsión BAU'!X30-'2.2 Previsión Ef. Energética'!G62+'2.3Previsión Traspasos CL-&gt;CR'!G29-'2.4 Previsión Traspasos CR-&gt; CL'!G128-'2.5Previsión Gen. Residencial'!G29+'2.6 Previsión Electromovilidad'!G29-'2.4 Previsión Traspasos CR-&gt; CL'!G199+'2.3Previsión Traspasos CL-&gt;CR'!G89</f>
        <v>17.807348731705666</v>
      </c>
      <c r="Y29" s="68">
        <f>+'2.1 Previsión BAU'!Y30-'2.2 Previsión Ef. Energética'!H62+'2.3Previsión Traspasos CL-&gt;CR'!H29-'2.4 Previsión Traspasos CR-&gt; CL'!H128-'2.5Previsión Gen. Residencial'!H29+'2.6 Previsión Electromovilidad'!H29-'2.4 Previsión Traspasos CR-&gt; CL'!H199+'2.3Previsión Traspasos CL-&gt;CR'!H89</f>
        <v>19.858461425825134</v>
      </c>
      <c r="Z29" s="68">
        <f>+'2.1 Previsión BAU'!Z30-'2.2 Previsión Ef. Energética'!I62+'2.3Previsión Traspasos CL-&gt;CR'!I29-'2.4 Previsión Traspasos CR-&gt; CL'!I128-'2.5Previsión Gen. Residencial'!I29+'2.6 Previsión Electromovilidad'!I29-'2.4 Previsión Traspasos CR-&gt; CL'!I199+'2.3Previsión Traspasos CL-&gt;CR'!I89</f>
        <v>22.753489921322775</v>
      </c>
      <c r="AA29" s="68">
        <f>+'2.1 Previsión BAU'!AA30-'2.2 Previsión Ef. Energética'!J62+'2.3Previsión Traspasos CL-&gt;CR'!J29-'2.4 Previsión Traspasos CR-&gt; CL'!J128-'2.5Previsión Gen. Residencial'!J29+'2.6 Previsión Electromovilidad'!J29-'2.4 Previsión Traspasos CR-&gt; CL'!J199+'2.3Previsión Traspasos CL-&gt;CR'!J89</f>
        <v>26.573829053763745</v>
      </c>
      <c r="AB29" s="68">
        <f>+'2.1 Previsión BAU'!AB30-'2.2 Previsión Ef. Energética'!K62+'2.3Previsión Traspasos CL-&gt;CR'!K29-'2.4 Previsión Traspasos CR-&gt; CL'!K128-'2.5Previsión Gen. Residencial'!K29+'2.6 Previsión Electromovilidad'!K29-'2.4 Previsión Traspasos CR-&gt; CL'!K199+'2.3Previsión Traspasos CL-&gt;CR'!K89</f>
        <v>32.863218180118622</v>
      </c>
      <c r="AC29" s="68">
        <f>+'2.1 Previsión BAU'!AC30-'2.2 Previsión Ef. Energética'!L62+'2.3Previsión Traspasos CL-&gt;CR'!L29-'2.4 Previsión Traspasos CR-&gt; CL'!L128-'2.5Previsión Gen. Residencial'!L29+'2.6 Previsión Electromovilidad'!L29-'2.4 Previsión Traspasos CR-&gt; CL'!L199+'2.3Previsión Traspasos CL-&gt;CR'!L89</f>
        <v>42.79730125827912</v>
      </c>
      <c r="AD29" s="68">
        <f>+'2.1 Previsión BAU'!AD30-'2.2 Previsión Ef. Energética'!M62+'2.3Previsión Traspasos CL-&gt;CR'!M29-'2.4 Previsión Traspasos CR-&gt; CL'!M128-'2.5Previsión Gen. Residencial'!M29+'2.6 Previsión Electromovilidad'!M29-'2.4 Previsión Traspasos CR-&gt; CL'!M199+'2.3Previsión Traspasos CL-&gt;CR'!M89</f>
        <v>47.578569553826249</v>
      </c>
      <c r="AE29" s="68">
        <f>+'2.1 Previsión BAU'!AE30-'2.2 Previsión Ef. Energética'!N62+'2.3Previsión Traspasos CL-&gt;CR'!N29-'2.4 Previsión Traspasos CR-&gt; CL'!N128-'2.5Previsión Gen. Residencial'!N29+'2.6 Previsión Electromovilidad'!N29-'2.4 Previsión Traspasos CR-&gt; CL'!N199+'2.3Previsión Traspasos CL-&gt;CR'!N89</f>
        <v>52.309379935864939</v>
      </c>
      <c r="AF29" s="68">
        <f>+'2.1 Previsión BAU'!AF30-'2.2 Previsión Ef. Energética'!O62+'2.3Previsión Traspasos CL-&gt;CR'!O29-'2.4 Previsión Traspasos CR-&gt; CL'!O128-'2.5Previsión Gen. Residencial'!O29+'2.6 Previsión Electromovilidad'!O29-'2.4 Previsión Traspasos CR-&gt; CL'!O199+'2.3Previsión Traspasos CL-&gt;CR'!O89</f>
        <v>57.599806495494015</v>
      </c>
      <c r="AG29" s="68">
        <f>+'2.1 Previsión BAU'!AG30-'2.2 Previsión Ef. Energética'!P62+'2.3Previsión Traspasos CL-&gt;CR'!P29-'2.4 Previsión Traspasos CR-&gt; CL'!P128-'2.5Previsión Gen. Residencial'!P29+'2.6 Previsión Electromovilidad'!P29-'2.4 Previsión Traspasos CR-&gt; CL'!P199+'2.3Previsión Traspasos CL-&gt;CR'!P89</f>
        <v>62.654259272052578</v>
      </c>
      <c r="AH29" s="68">
        <f>+'2.1 Previsión BAU'!AH30-'2.2 Previsión Ef. Energética'!Q62+'2.3Previsión Traspasos CL-&gt;CR'!Q29-'2.4 Previsión Traspasos CR-&gt; CL'!Q128-'2.5Previsión Gen. Residencial'!Q29+'2.6 Previsión Electromovilidad'!Q29-'2.4 Previsión Traspasos CR-&gt; CL'!Q199+'2.3Previsión Traspasos CL-&gt;CR'!Q89</f>
        <v>67.68148200039424</v>
      </c>
      <c r="AI29" s="68">
        <f>+'2.1 Previsión BAU'!AI30-'2.2 Previsión Ef. Energética'!R62+'2.3Previsión Traspasos CL-&gt;CR'!R29-'2.4 Previsión Traspasos CR-&gt; CL'!R128-'2.5Previsión Gen. Residencial'!R29+'2.6 Previsión Electromovilidad'!R29-'2.4 Previsión Traspasos CR-&gt; CL'!R199+'2.3Previsión Traspasos CL-&gt;CR'!R89</f>
        <v>72.924142801487704</v>
      </c>
      <c r="AJ29" s="68">
        <f>+'2.1 Previsión BAU'!AJ30-'2.2 Previsión Ef. Energética'!S62+'2.3Previsión Traspasos CL-&gt;CR'!S29-'2.4 Previsión Traspasos CR-&gt; CL'!S128-'2.5Previsión Gen. Residencial'!S29+'2.6 Previsión Electromovilidad'!S29-'2.4 Previsión Traspasos CR-&gt; CL'!S199+'2.3Previsión Traspasos CL-&gt;CR'!S89</f>
        <v>78.013839525295509</v>
      </c>
      <c r="AK29" s="68">
        <f>+'2.1 Previsión BAU'!AK30-'2.2 Previsión Ef. Energética'!T62+'2.3Previsión Traspasos CL-&gt;CR'!T29-'2.4 Previsión Traspasos CR-&gt; CL'!T128-'2.5Previsión Gen. Residencial'!T29+'2.6 Previsión Electromovilidad'!T29-'2.4 Previsión Traspasos CR-&gt; CL'!T199+'2.3Previsión Traspasos CL-&gt;CR'!T89</f>
        <v>83.124164926892504</v>
      </c>
      <c r="AL29" s="68">
        <f>+'2.1 Previsión BAU'!AL30-'2.2 Previsión Ef. Energética'!U62+'2.3Previsión Traspasos CL-&gt;CR'!U29-'2.4 Previsión Traspasos CR-&gt; CL'!U128-'2.5Previsión Gen. Residencial'!U29+'2.6 Previsión Electromovilidad'!U29-'2.4 Previsión Traspasos CR-&gt; CL'!U199+'2.3Previsión Traspasos CL-&gt;CR'!U89</f>
        <v>88.426362906204446</v>
      </c>
      <c r="AM29" s="68">
        <f>+'2.1 Previsión BAU'!AM30-'2.2 Previsión Ef. Energética'!V62+'2.3Previsión Traspasos CL-&gt;CR'!V29-'2.4 Previsión Traspasos CR-&gt; CL'!V128-'2.5Previsión Gen. Residencial'!V29+'2.6 Previsión Electromovilidad'!V29-'2.4 Previsión Traspasos CR-&gt; CL'!V199+'2.3Previsión Traspasos CL-&gt;CR'!V89</f>
        <v>94.644060762192481</v>
      </c>
      <c r="AN29" s="68">
        <f>+'2.1 Previsión BAU'!AN30-'2.2 Previsión Ef. Energética'!W62+'2.3Previsión Traspasos CL-&gt;CR'!W29-'2.4 Previsión Traspasos CR-&gt; CL'!W128-'2.5Previsión Gen. Residencial'!W29+'2.6 Previsión Electromovilidad'!W29-'2.4 Previsión Traspasos CR-&gt; CL'!W199+'2.3Previsión Traspasos CL-&gt;CR'!W89</f>
        <v>100.93533000972437</v>
      </c>
      <c r="AO29" s="143">
        <f>+'2.1 Previsión BAU'!AO30-'2.2 Previsión Ef. Energética'!X62+'2.3Previsión Traspasos CL-&gt;CR'!X29-'2.4 Previsión Traspasos CR-&gt; CL'!X128-'2.5Previsión Gen. Residencial'!X29+'2.6 Previsión Electromovilidad'!X29-'2.4 Previsión Traspasos CR-&gt; CL'!X199+'2.3Previsión Traspasos CL-&gt;CR'!X89</f>
        <v>107.07940736106097</v>
      </c>
    </row>
    <row r="30" spans="3:41" ht="13.5" thickBot="1" x14ac:dyDescent="0.25">
      <c r="C30" s="41" t="s">
        <v>73</v>
      </c>
      <c r="D30" s="136">
        <f t="shared" ref="D30:O30" si="33">+SUM(D6:D27)</f>
        <v>23607722.028197326</v>
      </c>
      <c r="E30" s="136">
        <f t="shared" si="33"/>
        <v>24047504.987559538</v>
      </c>
      <c r="F30" s="136">
        <f t="shared" si="33"/>
        <v>24591441.195472635</v>
      </c>
      <c r="G30" s="136">
        <f t="shared" si="33"/>
        <v>25408208.798947148</v>
      </c>
      <c r="H30" s="136">
        <f t="shared" si="33"/>
        <v>26740415.332096756</v>
      </c>
      <c r="I30" s="136">
        <f t="shared" si="33"/>
        <v>28454582.775516056</v>
      </c>
      <c r="J30" s="136">
        <f t="shared" si="33"/>
        <v>30185629.681232642</v>
      </c>
      <c r="K30" s="136">
        <f t="shared" si="33"/>
        <v>31740038.186367434</v>
      </c>
      <c r="L30" s="136">
        <f t="shared" si="33"/>
        <v>32829331.511182413</v>
      </c>
      <c r="M30" s="136">
        <f t="shared" si="33"/>
        <v>33394929.674388081</v>
      </c>
      <c r="N30" s="136">
        <f t="shared" si="33"/>
        <v>33155219.855316035</v>
      </c>
      <c r="O30" s="136">
        <f t="shared" si="33"/>
        <v>31802900.34531277</v>
      </c>
      <c r="P30" s="136">
        <f t="shared" ref="P30" si="34">+SUM(P6:P27)</f>
        <v>29722910.915028989</v>
      </c>
      <c r="Q30" s="136">
        <f t="shared" ref="Q30:R30" si="35">+SUM(Q6:Q28)</f>
        <v>28056841.253125712</v>
      </c>
      <c r="R30" s="136">
        <f t="shared" si="35"/>
        <v>28058181.31325772</v>
      </c>
      <c r="S30" s="136">
        <f t="shared" ref="S30:AN30" si="36">+SUM(S6:S29)</f>
        <v>28467761.762689967</v>
      </c>
      <c r="T30" s="136">
        <f t="shared" si="36"/>
        <v>30142639.297402721</v>
      </c>
      <c r="U30" s="68">
        <f t="shared" si="36"/>
        <v>31517930.216449995</v>
      </c>
      <c r="V30" s="68">
        <f t="shared" si="36"/>
        <v>30978281.755212069</v>
      </c>
      <c r="W30" s="68">
        <f t="shared" si="36"/>
        <v>30667748.495755028</v>
      </c>
      <c r="X30" s="68">
        <f t="shared" si="36"/>
        <v>31102843.950793255</v>
      </c>
      <c r="Y30" s="68">
        <f t="shared" si="36"/>
        <v>31580542.996024173</v>
      </c>
      <c r="Z30" s="68">
        <f t="shared" si="36"/>
        <v>32283907.168553643</v>
      </c>
      <c r="AA30" s="68">
        <f t="shared" si="36"/>
        <v>32850345.1442158</v>
      </c>
      <c r="AB30" s="68">
        <f t="shared" si="36"/>
        <v>34025446.114019781</v>
      </c>
      <c r="AC30" s="68">
        <f t="shared" si="36"/>
        <v>35239791.96646744</v>
      </c>
      <c r="AD30" s="68">
        <f t="shared" si="36"/>
        <v>36644081.050419524</v>
      </c>
      <c r="AE30" s="68">
        <f t="shared" si="36"/>
        <v>38152541.725599699</v>
      </c>
      <c r="AF30" s="68">
        <f t="shared" si="36"/>
        <v>39592513.056373842</v>
      </c>
      <c r="AG30" s="68">
        <f t="shared" si="36"/>
        <v>41017423.627975561</v>
      </c>
      <c r="AH30" s="68">
        <f t="shared" si="36"/>
        <v>42587573.267492533</v>
      </c>
      <c r="AI30" s="68">
        <f t="shared" si="36"/>
        <v>44186826.263941608</v>
      </c>
      <c r="AJ30" s="68">
        <f t="shared" si="36"/>
        <v>45675710.598020397</v>
      </c>
      <c r="AK30" s="68">
        <f t="shared" si="36"/>
        <v>47160735.757069305</v>
      </c>
      <c r="AL30" s="68">
        <f t="shared" si="36"/>
        <v>48535365.420135416</v>
      </c>
      <c r="AM30" s="68">
        <f t="shared" si="36"/>
        <v>50138125.144072361</v>
      </c>
      <c r="AN30" s="68">
        <f t="shared" si="36"/>
        <v>51833036.604539484</v>
      </c>
      <c r="AO30" s="143">
        <f t="shared" ref="AO30" si="37">+SUM(AO6:AO29)</f>
        <v>53549438.457397252</v>
      </c>
    </row>
    <row r="31" spans="3:41" x14ac:dyDescent="0.2"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</row>
    <row r="32" spans="3:41" x14ac:dyDescent="0.2">
      <c r="O32" s="64"/>
      <c r="P32" s="64"/>
      <c r="Q32" s="64"/>
      <c r="R32" s="64"/>
      <c r="S32" s="64"/>
      <c r="T32" s="64"/>
      <c r="U32" s="121"/>
      <c r="V32" s="121"/>
      <c r="W32" s="121"/>
      <c r="X32" s="121"/>
      <c r="Y32" s="121"/>
      <c r="Z32" s="121"/>
      <c r="AA32" s="234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</row>
    <row r="33" spans="2:40" x14ac:dyDescent="0.2">
      <c r="P33" s="65"/>
      <c r="Q33" s="65"/>
      <c r="R33" s="65"/>
      <c r="S33" s="65"/>
      <c r="T33" s="65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</row>
    <row r="34" spans="2:40" x14ac:dyDescent="0.2">
      <c r="N34" s="64"/>
      <c r="O34" s="64"/>
      <c r="P34" s="64"/>
      <c r="Q34" s="64"/>
      <c r="R34" s="64"/>
      <c r="S34" s="64"/>
      <c r="T34" s="64"/>
      <c r="U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</row>
    <row r="35" spans="2:40" x14ac:dyDescent="0.2">
      <c r="B35" s="12" t="s">
        <v>152</v>
      </c>
      <c r="N35" s="65"/>
      <c r="O35" s="65"/>
      <c r="P35" s="65"/>
      <c r="Q35" s="65"/>
      <c r="R35" s="65"/>
      <c r="S35" s="65"/>
      <c r="T35" s="65"/>
      <c r="U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</row>
    <row r="36" spans="2:40" ht="13.5" thickBot="1" x14ac:dyDescent="0.25"/>
    <row r="37" spans="2:40" ht="13.5" thickBot="1" x14ac:dyDescent="0.25">
      <c r="C37" s="188" t="s">
        <v>38</v>
      </c>
      <c r="D37" s="102">
        <v>2024</v>
      </c>
      <c r="E37" s="102">
        <f t="shared" ref="E37:X37" si="38">+D37+1</f>
        <v>2025</v>
      </c>
      <c r="F37" s="102">
        <f t="shared" si="38"/>
        <v>2026</v>
      </c>
      <c r="G37" s="102">
        <f t="shared" si="38"/>
        <v>2027</v>
      </c>
      <c r="H37" s="102">
        <f t="shared" si="38"/>
        <v>2028</v>
      </c>
      <c r="I37" s="102">
        <f t="shared" si="38"/>
        <v>2029</v>
      </c>
      <c r="J37" s="102">
        <f t="shared" si="38"/>
        <v>2030</v>
      </c>
      <c r="K37" s="102">
        <f t="shared" si="38"/>
        <v>2031</v>
      </c>
      <c r="L37" s="102">
        <f t="shared" si="38"/>
        <v>2032</v>
      </c>
      <c r="M37" s="102">
        <f t="shared" si="38"/>
        <v>2033</v>
      </c>
      <c r="N37" s="102">
        <f t="shared" si="38"/>
        <v>2034</v>
      </c>
      <c r="O37" s="102">
        <f t="shared" si="38"/>
        <v>2035</v>
      </c>
      <c r="P37" s="102">
        <f t="shared" si="38"/>
        <v>2036</v>
      </c>
      <c r="Q37" s="102">
        <f t="shared" si="38"/>
        <v>2037</v>
      </c>
      <c r="R37" s="102">
        <f t="shared" si="38"/>
        <v>2038</v>
      </c>
      <c r="S37" s="102">
        <f t="shared" si="38"/>
        <v>2039</v>
      </c>
      <c r="T37" s="102">
        <f t="shared" si="38"/>
        <v>2040</v>
      </c>
      <c r="U37" s="102">
        <f t="shared" si="38"/>
        <v>2041</v>
      </c>
      <c r="V37" s="102">
        <f t="shared" si="38"/>
        <v>2042</v>
      </c>
      <c r="W37" s="102">
        <f t="shared" si="38"/>
        <v>2043</v>
      </c>
      <c r="X37" s="189">
        <f t="shared" si="38"/>
        <v>2044</v>
      </c>
    </row>
    <row r="38" spans="2:40" x14ac:dyDescent="0.2">
      <c r="C38" s="13" t="s">
        <v>46</v>
      </c>
      <c r="D38" s="16">
        <f t="shared" ref="D38:D62" si="39">+U6/T6-1</f>
        <v>3.2625895270002925E-2</v>
      </c>
      <c r="E38" s="16">
        <f t="shared" ref="E38:E62" si="40">+V6/U6-1</f>
        <v>6.1165130771481113E-3</v>
      </c>
      <c r="F38" s="16">
        <f t="shared" ref="F38:F62" si="41">+W6/V6-1</f>
        <v>1.9719778512781394E-2</v>
      </c>
      <c r="G38" s="16">
        <f t="shared" ref="G38:G62" si="42">+X6/W6-1</f>
        <v>2.3704566233342828E-2</v>
      </c>
      <c r="H38" s="16">
        <f t="shared" ref="H38:H62" si="43">+Y6/X6-1</f>
        <v>1.4124824521637436E-2</v>
      </c>
      <c r="I38" s="16">
        <f t="shared" ref="I38:I62" si="44">+Z6/Y6-1</f>
        <v>1.5442823396317307E-2</v>
      </c>
      <c r="J38" s="16">
        <f t="shared" ref="J38:J62" si="45">+AA6/Z6-1</f>
        <v>1.3860044494373058E-2</v>
      </c>
      <c r="K38" s="16">
        <f t="shared" ref="K38:K62" si="46">+AB6/AA6-1</f>
        <v>2.6514889240185191E-2</v>
      </c>
      <c r="L38" s="16">
        <f t="shared" ref="L38:L62" si="47">+AC6/AB6-1</f>
        <v>2.7239940305595178E-2</v>
      </c>
      <c r="M38" s="16">
        <f t="shared" ref="M38:M62" si="48">+AD6/AC6-1</f>
        <v>2.9079105479635547E-2</v>
      </c>
      <c r="N38" s="16">
        <f t="shared" ref="N38:N62" si="49">+AE6/AD6-1</f>
        <v>2.847820187719341E-2</v>
      </c>
      <c r="O38" s="16">
        <f t="shared" ref="O38:O62" si="50">+AF6/AE6-1</f>
        <v>2.864203340187621E-2</v>
      </c>
      <c r="P38" s="16">
        <f t="shared" ref="P38:P62" si="51">+AG6/AF6-1</f>
        <v>2.6960698555740015E-2</v>
      </c>
      <c r="Q38" s="16">
        <f t="shared" ref="Q38:Q62" si="52">+AH6/AG6-1</f>
        <v>2.7789556281377692E-2</v>
      </c>
      <c r="R38" s="16">
        <f t="shared" ref="R38:R62" si="53">+AI6/AH6-1</f>
        <v>2.7496267120939111E-2</v>
      </c>
      <c r="S38" s="16">
        <f t="shared" ref="S38:S62" si="54">+AJ6/AI6-1</f>
        <v>2.4420749639638251E-2</v>
      </c>
      <c r="T38" s="16">
        <f t="shared" ref="T38:T62" si="55">+AK6/AJ6-1</f>
        <v>2.4637101960372165E-2</v>
      </c>
      <c r="U38" s="16">
        <f t="shared" ref="U38:U62" si="56">+AL6/AK6-1</f>
        <v>2.4966586756281828E-2</v>
      </c>
      <c r="V38" s="16">
        <f t="shared" ref="V38:V62" si="57">+AM6/AL6-1</f>
        <v>2.8092188849589084E-2</v>
      </c>
      <c r="W38" s="16">
        <f t="shared" ref="W38:W62" si="58">+AN6/AM6-1</f>
        <v>2.7992884232685533E-2</v>
      </c>
      <c r="X38" s="33">
        <f t="shared" ref="X38:X62" si="59">+AO6/AN6-1</f>
        <v>2.7532044838394221E-2</v>
      </c>
    </row>
    <row r="39" spans="2:40" x14ac:dyDescent="0.2">
      <c r="C39" s="3" t="s">
        <v>48</v>
      </c>
      <c r="D39" s="16">
        <f t="shared" si="39"/>
        <v>0.13701531745388684</v>
      </c>
      <c r="E39" s="16">
        <f t="shared" si="40"/>
        <v>4.7901106231470036E-2</v>
      </c>
      <c r="F39" s="16">
        <f t="shared" si="41"/>
        <v>4.9711871853602707E-2</v>
      </c>
      <c r="G39" s="16">
        <f t="shared" si="42"/>
        <v>4.877419584714815E-2</v>
      </c>
      <c r="H39" s="16">
        <f t="shared" si="43"/>
        <v>4.4503754505401005E-2</v>
      </c>
      <c r="I39" s="16">
        <f t="shared" si="44"/>
        <v>4.2833201255211506E-2</v>
      </c>
      <c r="J39" s="16">
        <f t="shared" si="45"/>
        <v>4.1082482119520591E-2</v>
      </c>
      <c r="K39" s="16">
        <f t="shared" si="46"/>
        <v>4.4568246113521948E-2</v>
      </c>
      <c r="L39" s="16">
        <f t="shared" si="47"/>
        <v>4.2776072746572469E-2</v>
      </c>
      <c r="M39" s="16">
        <f t="shared" si="48"/>
        <v>4.2983377241456289E-2</v>
      </c>
      <c r="N39" s="16">
        <f t="shared" si="49"/>
        <v>3.9245822671228892E-2</v>
      </c>
      <c r="O39" s="16">
        <f t="shared" si="50"/>
        <v>3.7885759794536344E-2</v>
      </c>
      <c r="P39" s="16">
        <f t="shared" si="51"/>
        <v>3.5666664503244849E-2</v>
      </c>
      <c r="Q39" s="16">
        <f t="shared" si="52"/>
        <v>3.5586074611474006E-2</v>
      </c>
      <c r="R39" s="16">
        <f t="shared" si="53"/>
        <v>3.4008452047468163E-2</v>
      </c>
      <c r="S39" s="16">
        <f t="shared" si="54"/>
        <v>3.1236386447406117E-2</v>
      </c>
      <c r="T39" s="16">
        <f t="shared" si="55"/>
        <v>3.0152787747874665E-2</v>
      </c>
      <c r="U39" s="16">
        <f t="shared" si="56"/>
        <v>3.0000366786885557E-2</v>
      </c>
      <c r="V39" s="16">
        <f t="shared" si="57"/>
        <v>3.1364838831288377E-2</v>
      </c>
      <c r="W39" s="16">
        <f t="shared" si="58"/>
        <v>3.1176230491902546E-2</v>
      </c>
      <c r="X39" s="33">
        <f t="shared" si="59"/>
        <v>2.9563218586768913E-2</v>
      </c>
    </row>
    <row r="40" spans="2:40" x14ac:dyDescent="0.2">
      <c r="C40" s="13" t="s">
        <v>49</v>
      </c>
      <c r="D40" s="16">
        <f t="shared" si="39"/>
        <v>3.7776981096458773E-2</v>
      </c>
      <c r="E40" s="16">
        <f t="shared" si="40"/>
        <v>2.4720082561181522E-2</v>
      </c>
      <c r="F40" s="16">
        <f t="shared" si="41"/>
        <v>3.1436071873826688E-2</v>
      </c>
      <c r="G40" s="16">
        <f t="shared" si="42"/>
        <v>3.5276724752828059E-2</v>
      </c>
      <c r="H40" s="16">
        <f t="shared" si="43"/>
        <v>3.2401158058781965E-2</v>
      </c>
      <c r="I40" s="16">
        <f t="shared" si="44"/>
        <v>3.2107360759999315E-2</v>
      </c>
      <c r="J40" s="16">
        <f t="shared" si="45"/>
        <v>3.1614844757053451E-2</v>
      </c>
      <c r="K40" s="16">
        <f t="shared" si="46"/>
        <v>3.642295092847303E-2</v>
      </c>
      <c r="L40" s="16">
        <f t="shared" si="47"/>
        <v>3.574430382720406E-2</v>
      </c>
      <c r="M40" s="16">
        <f t="shared" si="48"/>
        <v>3.7028234775651203E-2</v>
      </c>
      <c r="N40" s="16">
        <f t="shared" si="49"/>
        <v>3.4237124933909513E-2</v>
      </c>
      <c r="O40" s="16">
        <f t="shared" si="50"/>
        <v>3.3722773317773402E-2</v>
      </c>
      <c r="P40" s="16">
        <f t="shared" si="51"/>
        <v>3.2222613307691272E-2</v>
      </c>
      <c r="Q40" s="16">
        <f t="shared" si="52"/>
        <v>3.2908042034647256E-2</v>
      </c>
      <c r="R40" s="16">
        <f t="shared" si="53"/>
        <v>3.195572347625486E-2</v>
      </c>
      <c r="S40" s="16">
        <f t="shared" si="54"/>
        <v>2.9675956614647836E-2</v>
      </c>
      <c r="T40" s="16">
        <f t="shared" si="55"/>
        <v>2.9135722840714751E-2</v>
      </c>
      <c r="U40" s="16">
        <f t="shared" si="56"/>
        <v>2.954497415684032E-2</v>
      </c>
      <c r="V40" s="16">
        <f t="shared" si="57"/>
        <v>3.1529734501794637E-2</v>
      </c>
      <c r="W40" s="16">
        <f t="shared" si="58"/>
        <v>3.1812199620835591E-2</v>
      </c>
      <c r="X40" s="33">
        <f t="shared" si="59"/>
        <v>3.0563005721132797E-2</v>
      </c>
    </row>
    <row r="41" spans="2:40" x14ac:dyDescent="0.2">
      <c r="C41" s="13" t="s">
        <v>50</v>
      </c>
      <c r="D41" s="16">
        <f t="shared" si="39"/>
        <v>5.3498872698868549E-2</v>
      </c>
      <c r="E41" s="16">
        <f t="shared" si="40"/>
        <v>-4.7025436859254865E-2</v>
      </c>
      <c r="F41" s="16">
        <f t="shared" si="41"/>
        <v>-4.4585702466320987E-2</v>
      </c>
      <c r="G41" s="16">
        <f t="shared" si="42"/>
        <v>-9.4850863230458993E-3</v>
      </c>
      <c r="H41" s="16">
        <f t="shared" si="43"/>
        <v>-7.6468926028023798E-3</v>
      </c>
      <c r="I41" s="16">
        <f t="shared" si="44"/>
        <v>-9.9690159833043523E-4</v>
      </c>
      <c r="J41" s="16">
        <f t="shared" si="45"/>
        <v>-9.9646854580385247E-3</v>
      </c>
      <c r="K41" s="16">
        <f t="shared" si="46"/>
        <v>1.55802002200498E-2</v>
      </c>
      <c r="L41" s="16">
        <f t="shared" si="47"/>
        <v>1.3540607196775634E-2</v>
      </c>
      <c r="M41" s="16">
        <f t="shared" si="48"/>
        <v>2.3345581599680365E-2</v>
      </c>
      <c r="N41" s="16">
        <f t="shared" si="49"/>
        <v>2.5321446111252532E-2</v>
      </c>
      <c r="O41" s="16">
        <f t="shared" si="50"/>
        <v>2.0531313032488452E-2</v>
      </c>
      <c r="P41" s="16">
        <f t="shared" si="51"/>
        <v>2.0811769567824268E-2</v>
      </c>
      <c r="Q41" s="16">
        <f t="shared" si="52"/>
        <v>2.6496797930305904E-2</v>
      </c>
      <c r="R41" s="16">
        <f t="shared" si="53"/>
        <v>2.7029567716532643E-2</v>
      </c>
      <c r="S41" s="16">
        <f t="shared" si="54"/>
        <v>2.2990135517971799E-2</v>
      </c>
      <c r="T41" s="16">
        <f t="shared" si="55"/>
        <v>2.2490784722203117E-2</v>
      </c>
      <c r="U41" s="16">
        <f t="shared" si="56"/>
        <v>1.6229779541345302E-2</v>
      </c>
      <c r="V41" s="16">
        <f t="shared" si="57"/>
        <v>2.5563237116835502E-2</v>
      </c>
      <c r="W41" s="16">
        <f t="shared" si="58"/>
        <v>2.6958906111997472E-2</v>
      </c>
      <c r="X41" s="33">
        <f t="shared" si="59"/>
        <v>2.6205517751791696E-2</v>
      </c>
    </row>
    <row r="42" spans="2:40" x14ac:dyDescent="0.2">
      <c r="C42" s="13" t="s">
        <v>52</v>
      </c>
      <c r="D42" s="16">
        <f t="shared" si="39"/>
        <v>1.2478596894020866E-2</v>
      </c>
      <c r="E42" s="16">
        <f t="shared" si="40"/>
        <v>7.3556427276622038E-4</v>
      </c>
      <c r="F42" s="16">
        <f t="shared" si="41"/>
        <v>-1.7688972329272468E-2</v>
      </c>
      <c r="G42" s="16">
        <f t="shared" si="42"/>
        <v>9.5953119095186779E-3</v>
      </c>
      <c r="H42" s="16">
        <f t="shared" si="43"/>
        <v>8.0787975732712347E-3</v>
      </c>
      <c r="I42" s="16">
        <f t="shared" si="44"/>
        <v>1.3348103984274884E-2</v>
      </c>
      <c r="J42" s="16">
        <f t="shared" si="45"/>
        <v>3.7174060136222487E-3</v>
      </c>
      <c r="K42" s="16">
        <f t="shared" si="46"/>
        <v>2.555715163366612E-2</v>
      </c>
      <c r="L42" s="16">
        <f t="shared" si="47"/>
        <v>2.1911319058936396E-2</v>
      </c>
      <c r="M42" s="16">
        <f t="shared" si="48"/>
        <v>2.8502077114210822E-2</v>
      </c>
      <c r="N42" s="16">
        <f t="shared" si="49"/>
        <v>2.8181313301438138E-2</v>
      </c>
      <c r="O42" s="16">
        <f t="shared" si="50"/>
        <v>2.2861716424360301E-2</v>
      </c>
      <c r="P42" s="16">
        <f t="shared" si="51"/>
        <v>2.1895970644801199E-2</v>
      </c>
      <c r="Q42" s="16">
        <f t="shared" si="52"/>
        <v>2.5869363342337692E-2</v>
      </c>
      <c r="R42" s="16">
        <f t="shared" si="53"/>
        <v>2.5417049788290624E-2</v>
      </c>
      <c r="S42" s="16">
        <f t="shared" si="54"/>
        <v>2.1412679170164095E-2</v>
      </c>
      <c r="T42" s="16">
        <f t="shared" si="55"/>
        <v>2.046177627384127E-2</v>
      </c>
      <c r="U42" s="16">
        <f t="shared" si="56"/>
        <v>1.7920234739883911E-2</v>
      </c>
      <c r="V42" s="16">
        <f t="shared" si="57"/>
        <v>2.2289213087014703E-2</v>
      </c>
      <c r="W42" s="16">
        <f t="shared" si="58"/>
        <v>2.3322610109688835E-2</v>
      </c>
      <c r="X42" s="33">
        <f t="shared" si="59"/>
        <v>2.2409195748966271E-2</v>
      </c>
    </row>
    <row r="43" spans="2:40" x14ac:dyDescent="0.2">
      <c r="C43" s="13" t="s">
        <v>53</v>
      </c>
      <c r="D43" s="16">
        <f t="shared" si="39"/>
        <v>6.3064943322768574E-2</v>
      </c>
      <c r="E43" s="16">
        <f t="shared" si="40"/>
        <v>-5.2177593229162822E-2</v>
      </c>
      <c r="F43" s="16">
        <f t="shared" si="41"/>
        <v>-3.1519956628949908E-2</v>
      </c>
      <c r="G43" s="16">
        <f t="shared" si="42"/>
        <v>-6.1266816485648912E-3</v>
      </c>
      <c r="H43" s="16">
        <f t="shared" si="43"/>
        <v>-2.9922634607935095E-3</v>
      </c>
      <c r="I43" s="16">
        <f t="shared" si="44"/>
        <v>3.0243079770055914E-3</v>
      </c>
      <c r="J43" s="16">
        <f t="shared" si="45"/>
        <v>-7.6998338831164581E-3</v>
      </c>
      <c r="K43" s="16">
        <f t="shared" si="46"/>
        <v>1.6935162814291527E-2</v>
      </c>
      <c r="L43" s="16">
        <f t="shared" si="47"/>
        <v>1.3407328637361049E-2</v>
      </c>
      <c r="M43" s="16">
        <f t="shared" si="48"/>
        <v>2.3256128583585278E-2</v>
      </c>
      <c r="N43" s="16">
        <f t="shared" si="49"/>
        <v>2.4508440544619869E-2</v>
      </c>
      <c r="O43" s="16">
        <f t="shared" si="50"/>
        <v>1.8792273948431415E-2</v>
      </c>
      <c r="P43" s="16">
        <f t="shared" si="51"/>
        <v>1.8810349334246412E-2</v>
      </c>
      <c r="Q43" s="16">
        <f t="shared" si="52"/>
        <v>2.4793959219630457E-2</v>
      </c>
      <c r="R43" s="16">
        <f t="shared" si="53"/>
        <v>2.5407671822667677E-2</v>
      </c>
      <c r="S43" s="16">
        <f t="shared" si="54"/>
        <v>2.0780783220672117E-2</v>
      </c>
      <c r="T43" s="16">
        <f t="shared" si="55"/>
        <v>2.0255423123605176E-2</v>
      </c>
      <c r="U43" s="16">
        <f t="shared" si="56"/>
        <v>1.8393144894814473E-2</v>
      </c>
      <c r="V43" s="16">
        <f t="shared" si="57"/>
        <v>2.3679480169456646E-2</v>
      </c>
      <c r="W43" s="16">
        <f t="shared" si="58"/>
        <v>2.5314977737415756E-2</v>
      </c>
      <c r="X43" s="33">
        <f t="shared" si="59"/>
        <v>2.4652498725608485E-2</v>
      </c>
    </row>
    <row r="44" spans="2:40" x14ac:dyDescent="0.2">
      <c r="C44" s="13" t="s">
        <v>55</v>
      </c>
      <c r="D44" s="16">
        <f t="shared" si="39"/>
        <v>4.0435918709755381E-2</v>
      </c>
      <c r="E44" s="16">
        <f t="shared" si="40"/>
        <v>-3.8234882000993675E-3</v>
      </c>
      <c r="F44" s="16">
        <f t="shared" si="41"/>
        <v>3.2550179638706211E-3</v>
      </c>
      <c r="G44" s="16">
        <f t="shared" si="42"/>
        <v>2.4571411298845325E-2</v>
      </c>
      <c r="H44" s="16">
        <f t="shared" si="43"/>
        <v>2.3322877393098906E-2</v>
      </c>
      <c r="I44" s="16">
        <f t="shared" si="44"/>
        <v>3.0769110173290981E-2</v>
      </c>
      <c r="J44" s="16">
        <f t="shared" si="45"/>
        <v>2.8169869974769668E-2</v>
      </c>
      <c r="K44" s="16">
        <f t="shared" si="46"/>
        <v>4.4147404458912742E-2</v>
      </c>
      <c r="L44" s="16">
        <f t="shared" si="47"/>
        <v>4.402980059166639E-2</v>
      </c>
      <c r="M44" s="16">
        <f t="shared" si="48"/>
        <v>4.6932546409849785E-2</v>
      </c>
      <c r="N44" s="16">
        <f t="shared" si="49"/>
        <v>4.897017293972028E-2</v>
      </c>
      <c r="O44" s="16">
        <f t="shared" si="50"/>
        <v>4.4709390269527249E-2</v>
      </c>
      <c r="P44" s="16">
        <f t="shared" si="51"/>
        <v>4.2179333419924747E-2</v>
      </c>
      <c r="Q44" s="16">
        <f t="shared" si="52"/>
        <v>4.3335078241275138E-2</v>
      </c>
      <c r="R44" s="16">
        <f t="shared" si="53"/>
        <v>4.2082861911870495E-2</v>
      </c>
      <c r="S44" s="16">
        <f t="shared" si="54"/>
        <v>3.8004085388150255E-2</v>
      </c>
      <c r="T44" s="16">
        <f t="shared" si="55"/>
        <v>3.6491211621573649E-2</v>
      </c>
      <c r="U44" s="16">
        <f t="shared" si="56"/>
        <v>3.3311817369226837E-2</v>
      </c>
      <c r="V44" s="16">
        <f t="shared" si="57"/>
        <v>3.5769965304070395E-2</v>
      </c>
      <c r="W44" s="16">
        <f t="shared" si="58"/>
        <v>3.6927561868746572E-2</v>
      </c>
      <c r="X44" s="33">
        <f t="shared" si="59"/>
        <v>3.5831490031350333E-2</v>
      </c>
    </row>
    <row r="45" spans="2:40" x14ac:dyDescent="0.2">
      <c r="C45" s="13" t="s">
        <v>56</v>
      </c>
      <c r="D45" s="16">
        <f t="shared" si="39"/>
        <v>1.6073478760045834E-2</v>
      </c>
      <c r="E45" s="16">
        <f t="shared" si="40"/>
        <v>4.0791533000561708E-2</v>
      </c>
      <c r="F45" s="16">
        <f t="shared" si="41"/>
        <v>4.4995663003257746E-2</v>
      </c>
      <c r="G45" s="16">
        <f t="shared" si="42"/>
        <v>5.0290755175100177E-2</v>
      </c>
      <c r="H45" s="16">
        <f t="shared" si="43"/>
        <v>4.4605315338551499E-2</v>
      </c>
      <c r="I45" s="16">
        <f t="shared" si="44"/>
        <v>5.0394869469064574E-2</v>
      </c>
      <c r="J45" s="16">
        <f t="shared" si="45"/>
        <v>5.0153582791103268E-2</v>
      </c>
      <c r="K45" s="16">
        <f t="shared" si="46"/>
        <v>6.0506234577570428E-2</v>
      </c>
      <c r="L45" s="16">
        <f t="shared" si="47"/>
        <v>5.9888694804671294E-2</v>
      </c>
      <c r="M45" s="16">
        <f t="shared" si="48"/>
        <v>5.8724507341325616E-2</v>
      </c>
      <c r="N45" s="16">
        <f t="shared" si="49"/>
        <v>5.490372648112718E-2</v>
      </c>
      <c r="O45" s="16">
        <f t="shared" si="50"/>
        <v>5.6288772489221595E-2</v>
      </c>
      <c r="P45" s="16">
        <f t="shared" si="51"/>
        <v>5.2982899481861967E-2</v>
      </c>
      <c r="Q45" s="16">
        <f t="shared" si="52"/>
        <v>5.0963700995305894E-2</v>
      </c>
      <c r="R45" s="16">
        <f t="shared" si="53"/>
        <v>5.0188739380423009E-2</v>
      </c>
      <c r="S45" s="16">
        <f t="shared" si="54"/>
        <v>4.7652389629190051E-2</v>
      </c>
      <c r="T45" s="16">
        <f t="shared" si="55"/>
        <v>4.608319684035278E-2</v>
      </c>
      <c r="U45" s="16">
        <f t="shared" si="56"/>
        <v>4.5340002301961668E-2</v>
      </c>
      <c r="V45" s="16">
        <f t="shared" si="57"/>
        <v>4.7540448557522597E-2</v>
      </c>
      <c r="W45" s="16">
        <f t="shared" si="58"/>
        <v>4.6177376054068464E-2</v>
      </c>
      <c r="X45" s="33">
        <f t="shared" si="59"/>
        <v>4.415211393284868E-2</v>
      </c>
    </row>
    <row r="46" spans="2:40" x14ac:dyDescent="0.2">
      <c r="C46" s="13" t="s">
        <v>57</v>
      </c>
      <c r="D46" s="16">
        <f t="shared" si="39"/>
        <v>8.8160523495124377E-2</v>
      </c>
      <c r="E46" s="16">
        <f t="shared" si="40"/>
        <v>5.056486829673057E-2</v>
      </c>
      <c r="F46" s="16">
        <f t="shared" si="41"/>
        <v>4.6790549653635827E-2</v>
      </c>
      <c r="G46" s="16">
        <f t="shared" si="42"/>
        <v>5.0338937821558849E-2</v>
      </c>
      <c r="H46" s="16">
        <f t="shared" si="43"/>
        <v>4.7496096810633492E-2</v>
      </c>
      <c r="I46" s="16">
        <f t="shared" si="44"/>
        <v>4.7130167125131406E-2</v>
      </c>
      <c r="J46" s="16">
        <f t="shared" si="45"/>
        <v>3.0646141398723126E-2</v>
      </c>
      <c r="K46" s="16">
        <f t="shared" si="46"/>
        <v>5.1065079792866452E-2</v>
      </c>
      <c r="L46" s="16">
        <f t="shared" si="47"/>
        <v>4.94246113326402E-2</v>
      </c>
      <c r="M46" s="16">
        <f t="shared" si="48"/>
        <v>4.7990655521396031E-2</v>
      </c>
      <c r="N46" s="16">
        <f t="shared" si="49"/>
        <v>4.4299819876889579E-2</v>
      </c>
      <c r="O46" s="16">
        <f t="shared" si="50"/>
        <v>4.2435848760147721E-2</v>
      </c>
      <c r="P46" s="16">
        <f t="shared" si="51"/>
        <v>4.0119167207550488E-2</v>
      </c>
      <c r="Q46" s="16">
        <f t="shared" si="52"/>
        <v>3.9366961314876603E-2</v>
      </c>
      <c r="R46" s="16">
        <f t="shared" si="53"/>
        <v>3.7771903614089997E-2</v>
      </c>
      <c r="S46" s="16">
        <f t="shared" si="54"/>
        <v>3.4901827494873805E-2</v>
      </c>
      <c r="T46" s="16">
        <f t="shared" si="55"/>
        <v>3.3587721228412803E-2</v>
      </c>
      <c r="U46" s="16">
        <f t="shared" si="56"/>
        <v>3.2128599140629266E-2</v>
      </c>
      <c r="V46" s="16">
        <f t="shared" si="57"/>
        <v>3.2817161409357309E-2</v>
      </c>
      <c r="W46" s="16">
        <f t="shared" si="58"/>
        <v>3.208408216753611E-2</v>
      </c>
      <c r="X46" s="33">
        <f t="shared" si="59"/>
        <v>3.129967911616105E-2</v>
      </c>
    </row>
    <row r="47" spans="2:40" x14ac:dyDescent="0.2">
      <c r="C47" s="13" t="s">
        <v>58</v>
      </c>
      <c r="D47" s="16">
        <f t="shared" si="39"/>
        <v>5.4789965244847805E-2</v>
      </c>
      <c r="E47" s="16">
        <f t="shared" si="40"/>
        <v>1.0714696207353658E-2</v>
      </c>
      <c r="F47" s="16">
        <f t="shared" si="41"/>
        <v>3.6861783953099581E-2</v>
      </c>
      <c r="G47" s="16">
        <f t="shared" si="42"/>
        <v>2.6063520257469275E-2</v>
      </c>
      <c r="H47" s="16">
        <f t="shared" si="43"/>
        <v>1.2041590732305929E-2</v>
      </c>
      <c r="I47" s="16">
        <f t="shared" si="44"/>
        <v>2.5267373780061275E-2</v>
      </c>
      <c r="J47" s="16">
        <f t="shared" si="45"/>
        <v>2.8993492318020175E-2</v>
      </c>
      <c r="K47" s="16">
        <f t="shared" si="46"/>
        <v>3.5622260944545125E-2</v>
      </c>
      <c r="L47" s="16">
        <f t="shared" si="47"/>
        <v>4.3926284880888122E-2</v>
      </c>
      <c r="M47" s="16">
        <f t="shared" si="48"/>
        <v>4.6042930034547735E-2</v>
      </c>
      <c r="N47" s="16">
        <f t="shared" si="49"/>
        <v>4.5166087831441271E-2</v>
      </c>
      <c r="O47" s="16">
        <f t="shared" si="50"/>
        <v>4.453052039462202E-2</v>
      </c>
      <c r="P47" s="16">
        <f t="shared" si="51"/>
        <v>4.2259572520907174E-2</v>
      </c>
      <c r="Q47" s="16">
        <f t="shared" si="52"/>
        <v>4.2449091979575693E-2</v>
      </c>
      <c r="R47" s="16">
        <f t="shared" si="53"/>
        <v>4.1119390267613243E-2</v>
      </c>
      <c r="S47" s="16">
        <f t="shared" si="54"/>
        <v>3.7790789056968421E-2</v>
      </c>
      <c r="T47" s="16">
        <f t="shared" si="55"/>
        <v>3.6110189622037714E-2</v>
      </c>
      <c r="U47" s="16">
        <f t="shared" si="56"/>
        <v>3.5335870727427388E-2</v>
      </c>
      <c r="V47" s="16">
        <f t="shared" si="57"/>
        <v>3.6891645981531163E-2</v>
      </c>
      <c r="W47" s="16">
        <f t="shared" si="58"/>
        <v>3.6181061406772574E-2</v>
      </c>
      <c r="X47" s="33">
        <f t="shared" si="59"/>
        <v>3.5003931294716129E-2</v>
      </c>
    </row>
    <row r="48" spans="2:40" x14ac:dyDescent="0.2">
      <c r="C48" s="13" t="s">
        <v>59</v>
      </c>
      <c r="D48" s="16">
        <f t="shared" si="39"/>
        <v>4.5654427790118968E-2</v>
      </c>
      <c r="E48" s="16">
        <f t="shared" si="40"/>
        <v>-2.1130710422421095E-2</v>
      </c>
      <c r="F48" s="16">
        <f t="shared" si="41"/>
        <v>-1.1347935155592959E-2</v>
      </c>
      <c r="G48" s="16">
        <f t="shared" si="42"/>
        <v>1.9990023204306873E-2</v>
      </c>
      <c r="H48" s="16">
        <f t="shared" si="43"/>
        <v>4.8696230882732117E-2</v>
      </c>
      <c r="I48" s="16">
        <f t="shared" si="44"/>
        <v>5.3272061048063479E-2</v>
      </c>
      <c r="J48" s="16">
        <f t="shared" si="45"/>
        <v>4.8630709563069141E-2</v>
      </c>
      <c r="K48" s="16">
        <f t="shared" si="46"/>
        <v>5.9644387699953727E-2</v>
      </c>
      <c r="L48" s="16">
        <f t="shared" si="47"/>
        <v>5.7989390411056885E-2</v>
      </c>
      <c r="M48" s="16">
        <f t="shared" si="48"/>
        <v>5.7409629050815703E-2</v>
      </c>
      <c r="N48" s="16">
        <f t="shared" si="49"/>
        <v>5.5467436247368385E-2</v>
      </c>
      <c r="O48" s="16">
        <f t="shared" si="50"/>
        <v>5.3362104705165114E-2</v>
      </c>
      <c r="P48" s="16">
        <f t="shared" si="51"/>
        <v>4.9691360196216117E-2</v>
      </c>
      <c r="Q48" s="16">
        <f t="shared" si="52"/>
        <v>5.0294685671159467E-2</v>
      </c>
      <c r="R48" s="16">
        <f t="shared" si="53"/>
        <v>4.8088465273632197E-2</v>
      </c>
      <c r="S48" s="16">
        <f t="shared" si="54"/>
        <v>4.4817235280655732E-2</v>
      </c>
      <c r="T48" s="16">
        <f t="shared" si="55"/>
        <v>4.2799112828406427E-2</v>
      </c>
      <c r="U48" s="16">
        <f t="shared" si="56"/>
        <v>3.9970732448483925E-2</v>
      </c>
      <c r="V48" s="16">
        <f t="shared" si="57"/>
        <v>3.9619829096642523E-2</v>
      </c>
      <c r="W48" s="16">
        <f t="shared" si="58"/>
        <v>3.8781630872894546E-2</v>
      </c>
      <c r="X48" s="33">
        <f t="shared" si="59"/>
        <v>4.0155712412306421E-2</v>
      </c>
    </row>
    <row r="49" spans="3:24" x14ac:dyDescent="0.2">
      <c r="C49" s="13" t="s">
        <v>60</v>
      </c>
      <c r="D49" s="16">
        <f t="shared" si="39"/>
        <v>0.11822469459645424</v>
      </c>
      <c r="E49" s="16">
        <f t="shared" si="40"/>
        <v>-2.3883847189316909E-2</v>
      </c>
      <c r="F49" s="16">
        <f t="shared" si="41"/>
        <v>-6.1308603449794163E-2</v>
      </c>
      <c r="G49" s="16">
        <f t="shared" si="42"/>
        <v>-1.9088350625869444E-2</v>
      </c>
      <c r="H49" s="16">
        <f t="shared" si="43"/>
        <v>-8.4768824588542069E-2</v>
      </c>
      <c r="I49" s="16">
        <f t="shared" si="44"/>
        <v>-1.1534842665048228E-2</v>
      </c>
      <c r="J49" s="16">
        <f t="shared" si="45"/>
        <v>-3.3033907411816665E-2</v>
      </c>
      <c r="K49" s="16">
        <f t="shared" si="46"/>
        <v>-2.1664330654499464E-3</v>
      </c>
      <c r="L49" s="16">
        <f t="shared" si="47"/>
        <v>2.7274328828110761E-2</v>
      </c>
      <c r="M49" s="16">
        <f t="shared" si="48"/>
        <v>4.8879469098614292E-2</v>
      </c>
      <c r="N49" s="16">
        <f t="shared" si="49"/>
        <v>4.9260301549003183E-2</v>
      </c>
      <c r="O49" s="16">
        <f t="shared" si="50"/>
        <v>5.1409153604475621E-2</v>
      </c>
      <c r="P49" s="16">
        <f t="shared" si="51"/>
        <v>4.9500019398178274E-2</v>
      </c>
      <c r="Q49" s="16">
        <f t="shared" si="52"/>
        <v>5.0305145550950003E-2</v>
      </c>
      <c r="R49" s="16">
        <f t="shared" si="53"/>
        <v>5.6717123364440125E-2</v>
      </c>
      <c r="S49" s="16">
        <f t="shared" si="54"/>
        <v>4.9988747092114316E-2</v>
      </c>
      <c r="T49" s="16">
        <f t="shared" si="55"/>
        <v>4.7310927772081346E-2</v>
      </c>
      <c r="U49" s="16">
        <f t="shared" si="56"/>
        <v>4.6259691738119724E-2</v>
      </c>
      <c r="V49" s="16">
        <f t="shared" si="57"/>
        <v>3.3217802190976808E-2</v>
      </c>
      <c r="W49" s="16">
        <f t="shared" si="58"/>
        <v>3.4289182015790454E-2</v>
      </c>
      <c r="X49" s="33">
        <f t="shared" si="59"/>
        <v>3.1437455388250601E-2</v>
      </c>
    </row>
    <row r="50" spans="3:24" x14ac:dyDescent="0.2">
      <c r="C50" s="13" t="s">
        <v>61</v>
      </c>
      <c r="D50" s="16">
        <f t="shared" si="39"/>
        <v>2.2125965773011291E-2</v>
      </c>
      <c r="E50" s="16">
        <f t="shared" si="40"/>
        <v>2.0482503100757388E-2</v>
      </c>
      <c r="F50" s="16">
        <f t="shared" si="41"/>
        <v>-1.935701049700933E-2</v>
      </c>
      <c r="G50" s="16">
        <f t="shared" si="42"/>
        <v>1.0512275095170276E-2</v>
      </c>
      <c r="H50" s="16">
        <f t="shared" si="43"/>
        <v>3.6468209205704483E-3</v>
      </c>
      <c r="I50" s="16">
        <f t="shared" si="44"/>
        <v>6.0212411831179757E-3</v>
      </c>
      <c r="J50" s="16">
        <f t="shared" si="45"/>
        <v>7.8895570941301951E-3</v>
      </c>
      <c r="K50" s="16">
        <f t="shared" si="46"/>
        <v>1.8928422213459806E-2</v>
      </c>
      <c r="L50" s="16">
        <f t="shared" si="47"/>
        <v>1.9467965049901004E-2</v>
      </c>
      <c r="M50" s="16">
        <f t="shared" si="48"/>
        <v>2.2579192685486804E-2</v>
      </c>
      <c r="N50" s="16">
        <f t="shared" si="49"/>
        <v>2.2527660710028208E-2</v>
      </c>
      <c r="O50" s="16">
        <f t="shared" si="50"/>
        <v>2.2474287142452809E-2</v>
      </c>
      <c r="P50" s="16">
        <f t="shared" si="51"/>
        <v>2.0775198610093248E-2</v>
      </c>
      <c r="Q50" s="16">
        <f t="shared" si="52"/>
        <v>2.2654999030556677E-2</v>
      </c>
      <c r="R50" s="16">
        <f t="shared" si="53"/>
        <v>2.1926851342996212E-2</v>
      </c>
      <c r="S50" s="16">
        <f t="shared" si="54"/>
        <v>1.8966800883638335E-2</v>
      </c>
      <c r="T50" s="16">
        <f t="shared" si="55"/>
        <v>1.8824589506887479E-2</v>
      </c>
      <c r="U50" s="16">
        <f t="shared" si="56"/>
        <v>2.0305271953136472E-2</v>
      </c>
      <c r="V50" s="16">
        <f t="shared" si="57"/>
        <v>2.4406013253676084E-2</v>
      </c>
      <c r="W50" s="16">
        <f t="shared" si="58"/>
        <v>2.5603227768129955E-2</v>
      </c>
      <c r="X50" s="33">
        <f t="shared" si="59"/>
        <v>2.4032923220476787E-2</v>
      </c>
    </row>
    <row r="51" spans="3:24" x14ac:dyDescent="0.2">
      <c r="C51" s="13" t="s">
        <v>62</v>
      </c>
      <c r="D51" s="16">
        <f t="shared" si="39"/>
        <v>1.1153233159544085E-2</v>
      </c>
      <c r="E51" s="16">
        <f t="shared" si="40"/>
        <v>-2.3432050451739239E-2</v>
      </c>
      <c r="F51" s="16">
        <f t="shared" si="41"/>
        <v>-2.1265658528419218E-2</v>
      </c>
      <c r="G51" s="16">
        <f t="shared" si="42"/>
        <v>2.2797656568815938E-2</v>
      </c>
      <c r="H51" s="16">
        <f t="shared" si="43"/>
        <v>2.126439702953653E-2</v>
      </c>
      <c r="I51" s="16">
        <f t="shared" si="44"/>
        <v>2.2896296992837906E-2</v>
      </c>
      <c r="J51" s="16">
        <f t="shared" si="45"/>
        <v>-5.1432623065372773E-3</v>
      </c>
      <c r="K51" s="16">
        <f t="shared" si="46"/>
        <v>3.9576311119024821E-2</v>
      </c>
      <c r="L51" s="16">
        <f t="shared" si="47"/>
        <v>3.971890279676149E-2</v>
      </c>
      <c r="M51" s="16">
        <f t="shared" si="48"/>
        <v>3.9125953058870122E-2</v>
      </c>
      <c r="N51" s="16">
        <f t="shared" si="49"/>
        <v>3.909849085900885E-2</v>
      </c>
      <c r="O51" s="16">
        <f t="shared" si="50"/>
        <v>3.7023196159216676E-2</v>
      </c>
      <c r="P51" s="16">
        <f t="shared" si="51"/>
        <v>3.4940850877207774E-2</v>
      </c>
      <c r="Q51" s="16">
        <f t="shared" si="52"/>
        <v>3.4315973439480674E-2</v>
      </c>
      <c r="R51" s="16">
        <f t="shared" si="53"/>
        <v>3.4317344625430568E-2</v>
      </c>
      <c r="S51" s="16">
        <f t="shared" si="54"/>
        <v>3.1812752000710098E-2</v>
      </c>
      <c r="T51" s="16">
        <f t="shared" si="55"/>
        <v>3.0260586881289964E-2</v>
      </c>
      <c r="U51" s="16">
        <f t="shared" si="56"/>
        <v>2.8200263746215315E-2</v>
      </c>
      <c r="V51" s="16">
        <f t="shared" si="57"/>
        <v>2.8806558674897786E-2</v>
      </c>
      <c r="W51" s="16">
        <f t="shared" si="58"/>
        <v>2.9191119325597814E-2</v>
      </c>
      <c r="X51" s="33">
        <f t="shared" si="59"/>
        <v>2.6869726971137764E-2</v>
      </c>
    </row>
    <row r="52" spans="3:24" x14ac:dyDescent="0.2">
      <c r="C52" s="13" t="s">
        <v>63</v>
      </c>
      <c r="D52" s="16">
        <f t="shared" si="39"/>
        <v>6.8357801756128822E-2</v>
      </c>
      <c r="E52" s="16">
        <f t="shared" si="40"/>
        <v>1.1550581162774742E-2</v>
      </c>
      <c r="F52" s="16">
        <f t="shared" si="41"/>
        <v>1.9341711600417977E-3</v>
      </c>
      <c r="G52" s="16">
        <f t="shared" si="42"/>
        <v>2.7693340535275723E-2</v>
      </c>
      <c r="H52" s="16">
        <f t="shared" si="43"/>
        <v>2.5029667716584658E-2</v>
      </c>
      <c r="I52" s="16">
        <f t="shared" si="44"/>
        <v>2.9239508091149169E-2</v>
      </c>
      <c r="J52" s="16">
        <f t="shared" si="45"/>
        <v>2.12223826773561E-2</v>
      </c>
      <c r="K52" s="16">
        <f t="shared" si="46"/>
        <v>3.7308575715206294E-2</v>
      </c>
      <c r="L52" s="16">
        <f t="shared" si="47"/>
        <v>3.8393637145932136E-2</v>
      </c>
      <c r="M52" s="16">
        <f t="shared" si="48"/>
        <v>3.8627605032754531E-2</v>
      </c>
      <c r="N52" s="16">
        <f t="shared" si="49"/>
        <v>3.8890612076008857E-2</v>
      </c>
      <c r="O52" s="16">
        <f t="shared" si="50"/>
        <v>3.7955517829338925E-2</v>
      </c>
      <c r="P52" s="16">
        <f t="shared" si="51"/>
        <v>3.6467303118570049E-2</v>
      </c>
      <c r="Q52" s="16">
        <f t="shared" si="52"/>
        <v>3.6518544589899671E-2</v>
      </c>
      <c r="R52" s="16">
        <f t="shared" si="53"/>
        <v>3.7215076330865626E-2</v>
      </c>
      <c r="S52" s="16">
        <f t="shared" si="54"/>
        <v>3.3994724035377288E-2</v>
      </c>
      <c r="T52" s="16">
        <f t="shared" si="55"/>
        <v>3.3430535285515761E-2</v>
      </c>
      <c r="U52" s="16">
        <f t="shared" si="56"/>
        <v>3.2368888082051628E-2</v>
      </c>
      <c r="V52" s="16">
        <f t="shared" si="57"/>
        <v>3.3636939298172575E-2</v>
      </c>
      <c r="W52" s="16">
        <f t="shared" si="58"/>
        <v>3.3903830927684009E-2</v>
      </c>
      <c r="X52" s="33">
        <f t="shared" si="59"/>
        <v>3.2548202211363897E-2</v>
      </c>
    </row>
    <row r="53" spans="3:24" x14ac:dyDescent="0.2">
      <c r="C53" s="13" t="s">
        <v>64</v>
      </c>
      <c r="D53" s="16">
        <f t="shared" si="39"/>
        <v>-2.0891646378375928E-3</v>
      </c>
      <c r="E53" s="16">
        <f t="shared" si="40"/>
        <v>5.7790402723512102E-3</v>
      </c>
      <c r="F53" s="16">
        <f t="shared" si="41"/>
        <v>-4.6086599202850964E-2</v>
      </c>
      <c r="G53" s="16">
        <f t="shared" si="42"/>
        <v>2.9903038483495292E-2</v>
      </c>
      <c r="H53" s="16">
        <f t="shared" si="43"/>
        <v>2.1823680258761913E-2</v>
      </c>
      <c r="I53" s="16">
        <f t="shared" si="44"/>
        <v>2.9442439382248553E-2</v>
      </c>
      <c r="J53" s="16">
        <f t="shared" si="45"/>
        <v>1.945328132377E-2</v>
      </c>
      <c r="K53" s="16">
        <f t="shared" si="46"/>
        <v>4.5488407030721323E-2</v>
      </c>
      <c r="L53" s="16">
        <f t="shared" si="47"/>
        <v>4.8501719657574105E-2</v>
      </c>
      <c r="M53" s="16">
        <f t="shared" si="48"/>
        <v>4.7915410532164859E-2</v>
      </c>
      <c r="N53" s="16">
        <f t="shared" si="49"/>
        <v>4.9277190910878454E-2</v>
      </c>
      <c r="O53" s="16">
        <f t="shared" si="50"/>
        <v>4.7933211325032143E-2</v>
      </c>
      <c r="P53" s="16">
        <f t="shared" si="51"/>
        <v>4.5019035052152434E-2</v>
      </c>
      <c r="Q53" s="16">
        <f t="shared" si="52"/>
        <v>4.5711873295888994E-2</v>
      </c>
      <c r="R53" s="16">
        <f t="shared" si="53"/>
        <v>4.6032699338768746E-2</v>
      </c>
      <c r="S53" s="16">
        <f t="shared" si="54"/>
        <v>4.1326225694567453E-2</v>
      </c>
      <c r="T53" s="16">
        <f t="shared" si="55"/>
        <v>3.9423266708028981E-2</v>
      </c>
      <c r="U53" s="16">
        <f t="shared" si="56"/>
        <v>3.9057242800762504E-2</v>
      </c>
      <c r="V53" s="16">
        <f t="shared" si="57"/>
        <v>4.0940800922877552E-2</v>
      </c>
      <c r="W53" s="16">
        <f t="shared" si="58"/>
        <v>4.0893099045035131E-2</v>
      </c>
      <c r="X53" s="33">
        <f t="shared" si="59"/>
        <v>3.9022678732083316E-2</v>
      </c>
    </row>
    <row r="54" spans="3:24" x14ac:dyDescent="0.2">
      <c r="C54" s="3" t="s">
        <v>65</v>
      </c>
      <c r="D54" s="16">
        <f t="shared" si="39"/>
        <v>6.1630337150594849E-2</v>
      </c>
      <c r="E54" s="16">
        <f t="shared" si="40"/>
        <v>6.364739922051843E-2</v>
      </c>
      <c r="F54" s="16">
        <f t="shared" si="41"/>
        <v>5.4749387165248464E-2</v>
      </c>
      <c r="G54" s="16">
        <f t="shared" si="42"/>
        <v>7.6240701690269974E-2</v>
      </c>
      <c r="H54" s="16">
        <f t="shared" si="43"/>
        <v>8.9430971500454648E-2</v>
      </c>
      <c r="I54" s="16">
        <f t="shared" si="44"/>
        <v>8.3384102565168261E-2</v>
      </c>
      <c r="J54" s="16">
        <f t="shared" si="45"/>
        <v>5.1688619895220222E-2</v>
      </c>
      <c r="K54" s="16">
        <f t="shared" si="46"/>
        <v>6.666721534778719E-2</v>
      </c>
      <c r="L54" s="16">
        <f t="shared" si="47"/>
        <v>6.7562054934161786E-2</v>
      </c>
      <c r="M54" s="16">
        <f t="shared" si="48"/>
        <v>4.5922835543582563E-2</v>
      </c>
      <c r="N54" s="16">
        <f t="shared" si="49"/>
        <v>4.6182424752261531E-2</v>
      </c>
      <c r="O54" s="16">
        <f t="shared" si="50"/>
        <v>4.4356520633174856E-2</v>
      </c>
      <c r="P54" s="16">
        <f t="shared" si="51"/>
        <v>3.9898577082218889E-2</v>
      </c>
      <c r="Q54" s="16">
        <f t="shared" si="52"/>
        <v>4.2030825133275718E-2</v>
      </c>
      <c r="R54" s="16">
        <f t="shared" si="53"/>
        <v>3.9756945351665296E-2</v>
      </c>
      <c r="S54" s="16">
        <f t="shared" si="54"/>
        <v>3.3892082184381112E-2</v>
      </c>
      <c r="T54" s="16">
        <f t="shared" si="55"/>
        <v>2.9030590205374907E-2</v>
      </c>
      <c r="U54" s="16">
        <f t="shared" si="56"/>
        <v>3.0707925151717719E-2</v>
      </c>
      <c r="V54" s="16">
        <f t="shared" si="57"/>
        <v>3.426011272824403E-2</v>
      </c>
      <c r="W54" s="16">
        <f t="shared" si="58"/>
        <v>3.3503551805493581E-2</v>
      </c>
      <c r="X54" s="33">
        <f t="shared" si="59"/>
        <v>3.1948167427448215E-2</v>
      </c>
    </row>
    <row r="55" spans="3:24" x14ac:dyDescent="0.2">
      <c r="C55" s="13" t="s">
        <v>66</v>
      </c>
      <c r="D55" s="16">
        <f t="shared" si="39"/>
        <v>-1.6839365574310428E-2</v>
      </c>
      <c r="E55" s="16">
        <f t="shared" si="40"/>
        <v>4.6594956671141219E-2</v>
      </c>
      <c r="F55" s="16">
        <f t="shared" si="41"/>
        <v>2.9994660807093787E-2</v>
      </c>
      <c r="G55" s="16">
        <f t="shared" si="42"/>
        <v>5.9402014442547113E-2</v>
      </c>
      <c r="H55" s="16">
        <f t="shared" si="43"/>
        <v>5.3384218961029628E-2</v>
      </c>
      <c r="I55" s="16">
        <f t="shared" si="44"/>
        <v>5.4068378904228442E-2</v>
      </c>
      <c r="J55" s="16">
        <f t="shared" si="45"/>
        <v>3.5269437123847558E-2</v>
      </c>
      <c r="K55" s="16">
        <f t="shared" si="46"/>
        <v>6.0860013268115853E-2</v>
      </c>
      <c r="L55" s="16">
        <f t="shared" si="47"/>
        <v>6.0491472600784579E-2</v>
      </c>
      <c r="M55" s="16">
        <f t="shared" si="48"/>
        <v>5.8012090925829929E-2</v>
      </c>
      <c r="N55" s="16">
        <f t="shared" si="49"/>
        <v>5.5022351036680517E-2</v>
      </c>
      <c r="O55" s="16">
        <f t="shared" si="50"/>
        <v>5.2857470175885268E-2</v>
      </c>
      <c r="P55" s="16">
        <f t="shared" si="51"/>
        <v>4.9287528555706839E-2</v>
      </c>
      <c r="Q55" s="16">
        <f t="shared" si="52"/>
        <v>4.8983977132995182E-2</v>
      </c>
      <c r="R55" s="16">
        <f t="shared" si="53"/>
        <v>4.7015541961457519E-2</v>
      </c>
      <c r="S55" s="16">
        <f t="shared" si="54"/>
        <v>4.3211167884751323E-2</v>
      </c>
      <c r="T55" s="16">
        <f t="shared" si="55"/>
        <v>4.0868833734654331E-2</v>
      </c>
      <c r="U55" s="16">
        <f t="shared" si="56"/>
        <v>4.0074319676298931E-2</v>
      </c>
      <c r="V55" s="16">
        <f t="shared" si="57"/>
        <v>4.1112610479332012E-2</v>
      </c>
      <c r="W55" s="16">
        <f t="shared" si="58"/>
        <v>4.0024625530110658E-2</v>
      </c>
      <c r="X55" s="33">
        <f t="shared" si="59"/>
        <v>3.9056591814302877E-2</v>
      </c>
    </row>
    <row r="56" spans="3:24" x14ac:dyDescent="0.2">
      <c r="C56" s="13" t="s">
        <v>67</v>
      </c>
      <c r="D56" s="16">
        <f t="shared" si="39"/>
        <v>3.7058975197961086E-2</v>
      </c>
      <c r="E56" s="16">
        <f t="shared" si="40"/>
        <v>-3.0831077223882231E-2</v>
      </c>
      <c r="F56" s="16">
        <f t="shared" si="41"/>
        <v>-3.8793757651361727E-2</v>
      </c>
      <c r="G56" s="16">
        <f t="shared" si="42"/>
        <v>5.1547270282750191E-3</v>
      </c>
      <c r="H56" s="16">
        <f t="shared" si="43"/>
        <v>3.1373777570491868E-2</v>
      </c>
      <c r="I56" s="16">
        <f t="shared" si="44"/>
        <v>3.4161084740639946E-2</v>
      </c>
      <c r="J56" s="16">
        <f t="shared" si="45"/>
        <v>2.5062666834336333E-2</v>
      </c>
      <c r="K56" s="16">
        <f t="shared" si="46"/>
        <v>5.3382833202119784E-2</v>
      </c>
      <c r="L56" s="16">
        <f t="shared" si="47"/>
        <v>5.2606020398593634E-2</v>
      </c>
      <c r="M56" s="16">
        <f t="shared" si="48"/>
        <v>5.9325291940370395E-2</v>
      </c>
      <c r="N56" s="16">
        <f t="shared" si="49"/>
        <v>5.7963575292558911E-2</v>
      </c>
      <c r="O56" s="16">
        <f t="shared" si="50"/>
        <v>5.2991713874246171E-2</v>
      </c>
      <c r="P56" s="16">
        <f t="shared" si="51"/>
        <v>4.5757616475960994E-2</v>
      </c>
      <c r="Q56" s="16">
        <f t="shared" si="52"/>
        <v>5.2966554468474536E-2</v>
      </c>
      <c r="R56" s="16">
        <f t="shared" si="53"/>
        <v>4.8669951070936079E-2</v>
      </c>
      <c r="S56" s="16">
        <f t="shared" si="54"/>
        <v>4.9862242513202704E-2</v>
      </c>
      <c r="T56" s="16">
        <f t="shared" si="55"/>
        <v>4.6738137923348244E-2</v>
      </c>
      <c r="U56" s="16">
        <f t="shared" si="56"/>
        <v>4.5257303591277331E-2</v>
      </c>
      <c r="V56" s="16">
        <f t="shared" si="57"/>
        <v>4.6350727869616914E-2</v>
      </c>
      <c r="W56" s="16">
        <f t="shared" si="58"/>
        <v>4.6634964366258247E-2</v>
      </c>
      <c r="X56" s="33">
        <f t="shared" si="59"/>
        <v>4.5626223800989463E-2</v>
      </c>
    </row>
    <row r="57" spans="3:24" x14ac:dyDescent="0.2">
      <c r="C57" s="13" t="s">
        <v>68</v>
      </c>
      <c r="D57" s="16">
        <f t="shared" si="39"/>
        <v>1.4979062745360316E-2</v>
      </c>
      <c r="E57" s="16">
        <f t="shared" si="40"/>
        <v>-2.3763059475362946E-2</v>
      </c>
      <c r="F57" s="16">
        <f t="shared" si="41"/>
        <v>5.487898200616792E-3</v>
      </c>
      <c r="G57" s="16">
        <f t="shared" si="42"/>
        <v>3.0875073699655919E-2</v>
      </c>
      <c r="H57" s="16">
        <f t="shared" si="43"/>
        <v>6.0597174908220808E-2</v>
      </c>
      <c r="I57" s="16">
        <f t="shared" si="44"/>
        <v>5.8651186045625359E-2</v>
      </c>
      <c r="J57" s="16">
        <f t="shared" si="45"/>
        <v>5.3738213115668509E-2</v>
      </c>
      <c r="K57" s="16">
        <f t="shared" si="46"/>
        <v>6.1538032377044249E-2</v>
      </c>
      <c r="L57" s="16">
        <f t="shared" si="47"/>
        <v>5.9130446314380247E-2</v>
      </c>
      <c r="M57" s="16">
        <f t="shared" si="48"/>
        <v>6.3077536834656334E-2</v>
      </c>
      <c r="N57" s="16">
        <f t="shared" si="49"/>
        <v>5.9101896693959821E-2</v>
      </c>
      <c r="O57" s="16">
        <f t="shared" si="50"/>
        <v>5.3092085940642519E-2</v>
      </c>
      <c r="P57" s="16">
        <f t="shared" si="51"/>
        <v>4.5963912546551633E-2</v>
      </c>
      <c r="Q57" s="16">
        <f t="shared" si="52"/>
        <v>5.0002533051265896E-2</v>
      </c>
      <c r="R57" s="16">
        <f t="shared" si="53"/>
        <v>4.5013049577199871E-2</v>
      </c>
      <c r="S57" s="16">
        <f t="shared" si="54"/>
        <v>4.4053391718821278E-2</v>
      </c>
      <c r="T57" s="16">
        <f t="shared" si="55"/>
        <v>4.0374367362319807E-2</v>
      </c>
      <c r="U57" s="16">
        <f t="shared" si="56"/>
        <v>3.7688195460836127E-2</v>
      </c>
      <c r="V57" s="16">
        <f t="shared" si="57"/>
        <v>3.8115497420568856E-2</v>
      </c>
      <c r="W57" s="16">
        <f t="shared" si="58"/>
        <v>3.7055761059209269E-2</v>
      </c>
      <c r="X57" s="33">
        <f t="shared" si="59"/>
        <v>3.5783141569403876E-2</v>
      </c>
    </row>
    <row r="58" spans="3:24" x14ac:dyDescent="0.2">
      <c r="C58" s="13" t="s">
        <v>69</v>
      </c>
      <c r="D58" s="16">
        <f t="shared" si="39"/>
        <v>3.7257700184408771E-2</v>
      </c>
      <c r="E58" s="16">
        <f t="shared" si="40"/>
        <v>-1.7065560593960249E-2</v>
      </c>
      <c r="F58" s="16">
        <f t="shared" si="41"/>
        <v>-3.2503250708816323E-3</v>
      </c>
      <c r="G58" s="16">
        <f t="shared" si="42"/>
        <v>7.6118690646562737E-3</v>
      </c>
      <c r="H58" s="16">
        <f t="shared" si="43"/>
        <v>5.496533918797053E-2</v>
      </c>
      <c r="I58" s="16">
        <f t="shared" si="44"/>
        <v>6.2514016426405972E-2</v>
      </c>
      <c r="J58" s="16">
        <f t="shared" si="45"/>
        <v>5.3883771073237163E-2</v>
      </c>
      <c r="K58" s="16">
        <f t="shared" si="46"/>
        <v>6.9560287825082279E-2</v>
      </c>
      <c r="L58" s="16">
        <f t="shared" si="47"/>
        <v>6.6663684131884393E-2</v>
      </c>
      <c r="M58" s="16">
        <f t="shared" si="48"/>
        <v>6.3496032943228142E-2</v>
      </c>
      <c r="N58" s="16">
        <f t="shared" si="49"/>
        <v>6.1168986807722758E-2</v>
      </c>
      <c r="O58" s="16">
        <f t="shared" si="50"/>
        <v>5.9758281745174724E-2</v>
      </c>
      <c r="P58" s="16">
        <f t="shared" si="51"/>
        <v>5.5416530316706458E-2</v>
      </c>
      <c r="Q58" s="16">
        <f t="shared" si="52"/>
        <v>5.4509417587345066E-2</v>
      </c>
      <c r="R58" s="16">
        <f t="shared" si="53"/>
        <v>5.2452069257947986E-2</v>
      </c>
      <c r="S58" s="16">
        <f t="shared" si="54"/>
        <v>4.6669861387881761E-2</v>
      </c>
      <c r="T58" s="16">
        <f t="shared" si="55"/>
        <v>4.4470357542736538E-2</v>
      </c>
      <c r="U58" s="16">
        <f t="shared" si="56"/>
        <v>3.9421291990424434E-2</v>
      </c>
      <c r="V58" s="16">
        <f t="shared" si="57"/>
        <v>3.8680137907774137E-2</v>
      </c>
      <c r="W58" s="16">
        <f t="shared" si="58"/>
        <v>3.7316729370129309E-2</v>
      </c>
      <c r="X58" s="33">
        <f t="shared" si="59"/>
        <v>4.0897941377855185E-2</v>
      </c>
    </row>
    <row r="59" spans="3:24" x14ac:dyDescent="0.2">
      <c r="C59" s="13" t="s">
        <v>70</v>
      </c>
      <c r="D59" s="16">
        <f t="shared" si="39"/>
        <v>8.7303936050851405E-2</v>
      </c>
      <c r="E59" s="16">
        <f t="shared" si="40"/>
        <v>-1.4326986353212834E-2</v>
      </c>
      <c r="F59" s="16">
        <f t="shared" si="41"/>
        <v>2.2028228344903811E-2</v>
      </c>
      <c r="G59" s="16">
        <f t="shared" si="42"/>
        <v>1.8057027624805766E-2</v>
      </c>
      <c r="H59" s="16">
        <f t="shared" si="43"/>
        <v>5.0880565982678094E-2</v>
      </c>
      <c r="I59" s="16">
        <f t="shared" si="44"/>
        <v>5.6838601887980067E-2</v>
      </c>
      <c r="J59" s="16">
        <f t="shared" si="45"/>
        <v>3.96463696505025E-2</v>
      </c>
      <c r="K59" s="16">
        <f t="shared" si="46"/>
        <v>6.8701873753860498E-2</v>
      </c>
      <c r="L59" s="16">
        <f t="shared" si="47"/>
        <v>6.5170331769487388E-2</v>
      </c>
      <c r="M59" s="16">
        <f t="shared" si="48"/>
        <v>6.0195463972124719E-2</v>
      </c>
      <c r="N59" s="16">
        <f t="shared" si="49"/>
        <v>5.9554751316158505E-2</v>
      </c>
      <c r="O59" s="16">
        <f t="shared" si="50"/>
        <v>6.0099963787688226E-2</v>
      </c>
      <c r="P59" s="16">
        <f t="shared" si="51"/>
        <v>5.2346744793096978E-2</v>
      </c>
      <c r="Q59" s="16">
        <f t="shared" si="52"/>
        <v>5.152244950786522E-2</v>
      </c>
      <c r="R59" s="16">
        <f t="shared" si="53"/>
        <v>5.0916483103289778E-2</v>
      </c>
      <c r="S59" s="16">
        <f t="shared" si="54"/>
        <v>4.4001643520678702E-2</v>
      </c>
      <c r="T59" s="16">
        <f t="shared" si="55"/>
        <v>4.1620780485881248E-2</v>
      </c>
      <c r="U59" s="16">
        <f t="shared" si="56"/>
        <v>3.1615641041226938E-2</v>
      </c>
      <c r="V59" s="16">
        <f t="shared" si="57"/>
        <v>3.4450904035570717E-2</v>
      </c>
      <c r="W59" s="16">
        <f t="shared" si="58"/>
        <v>3.2571419604795926E-2</v>
      </c>
      <c r="X59" s="33">
        <f t="shared" si="59"/>
        <v>3.675812349787666E-2</v>
      </c>
    </row>
    <row r="60" spans="3:24" x14ac:dyDescent="0.2">
      <c r="C60" s="13" t="s">
        <v>71</v>
      </c>
      <c r="D60" s="16">
        <f t="shared" si="39"/>
        <v>8.1980213991950546E-2</v>
      </c>
      <c r="E60" s="16">
        <f t="shared" si="40"/>
        <v>1.2310419137448347E-2</v>
      </c>
      <c r="F60" s="16">
        <f t="shared" si="41"/>
        <v>1.2396893877913095E-2</v>
      </c>
      <c r="G60" s="16">
        <f t="shared" si="42"/>
        <v>1.361090558787259E-2</v>
      </c>
      <c r="H60" s="16">
        <f t="shared" si="43"/>
        <v>1.2696802549238662E-2</v>
      </c>
      <c r="I60" s="16">
        <f t="shared" si="44"/>
        <v>1.3997576315185833E-2</v>
      </c>
      <c r="J60" s="16">
        <f t="shared" si="45"/>
        <v>1.4222354929441794E-2</v>
      </c>
      <c r="K60" s="16">
        <f t="shared" si="46"/>
        <v>1.4450914980669749E-2</v>
      </c>
      <c r="L60" s="16">
        <f t="shared" si="47"/>
        <v>1.4578403971008402E-2</v>
      </c>
      <c r="M60" s="16">
        <f t="shared" si="48"/>
        <v>1.473087233603243E-2</v>
      </c>
      <c r="N60" s="16">
        <f t="shared" si="49"/>
        <v>1.2884641441591071E-2</v>
      </c>
      <c r="O60" s="16">
        <f t="shared" si="50"/>
        <v>1.383803793091154E-2</v>
      </c>
      <c r="P60" s="16">
        <f t="shared" si="51"/>
        <v>1.2699871901392212E-2</v>
      </c>
      <c r="Q60" s="16">
        <f t="shared" si="52"/>
        <v>1.3396304935302084E-2</v>
      </c>
      <c r="R60" s="16">
        <f t="shared" si="53"/>
        <v>1.2064510282554286E-2</v>
      </c>
      <c r="S60" s="16">
        <f t="shared" si="54"/>
        <v>1.2563268055311161E-2</v>
      </c>
      <c r="T60" s="16">
        <f t="shared" si="55"/>
        <v>1.2112370148380069E-2</v>
      </c>
      <c r="U60" s="16">
        <f t="shared" si="56"/>
        <v>1.1661836587539831E-2</v>
      </c>
      <c r="V60" s="16">
        <f t="shared" si="57"/>
        <v>1.2177143197632745E-2</v>
      </c>
      <c r="W60" s="16">
        <f t="shared" si="58"/>
        <v>1.0922661384140442E-2</v>
      </c>
      <c r="X60" s="33">
        <f t="shared" si="59"/>
        <v>1.1491599994282398E-2</v>
      </c>
    </row>
    <row r="61" spans="3:24" ht="13.5" thickBot="1" x14ac:dyDescent="0.25">
      <c r="C61" s="21" t="s">
        <v>72</v>
      </c>
      <c r="D61" s="25">
        <f t="shared" si="39"/>
        <v>0</v>
      </c>
      <c r="E61" s="25">
        <f t="shared" si="40"/>
        <v>1.154762586383002</v>
      </c>
      <c r="F61" s="25">
        <f t="shared" si="41"/>
        <v>0.2158245606778908</v>
      </c>
      <c r="G61" s="25">
        <f t="shared" si="42"/>
        <v>0.165848905145771</v>
      </c>
      <c r="H61" s="25">
        <f t="shared" si="43"/>
        <v>0.11518349671377504</v>
      </c>
      <c r="I61" s="25">
        <f t="shared" si="44"/>
        <v>0.14578312153290862</v>
      </c>
      <c r="J61" s="25">
        <f t="shared" si="45"/>
        <v>0.16790123825623993</v>
      </c>
      <c r="K61" s="25">
        <f t="shared" si="46"/>
        <v>0.23667605875052056</v>
      </c>
      <c r="L61" s="25">
        <f t="shared" si="47"/>
        <v>0.30228576591961276</v>
      </c>
      <c r="M61" s="25">
        <f t="shared" si="48"/>
        <v>0.11171892046866372</v>
      </c>
      <c r="N61" s="25">
        <f t="shared" si="49"/>
        <v>9.9431538745330839E-2</v>
      </c>
      <c r="O61" s="25">
        <f t="shared" si="50"/>
        <v>0.10113724471816554</v>
      </c>
      <c r="P61" s="25">
        <f t="shared" si="51"/>
        <v>8.7751211055786538E-2</v>
      </c>
      <c r="Q61" s="25">
        <f t="shared" si="52"/>
        <v>8.0237525536976495E-2</v>
      </c>
      <c r="R61" s="25">
        <f t="shared" si="53"/>
        <v>7.7460786113739744E-2</v>
      </c>
      <c r="S61" s="25">
        <f t="shared" si="54"/>
        <v>6.9794399060169265E-2</v>
      </c>
      <c r="T61" s="25">
        <f t="shared" si="55"/>
        <v>6.5505369722765661E-2</v>
      </c>
      <c r="U61" s="25">
        <f t="shared" si="56"/>
        <v>6.378648115112151E-2</v>
      </c>
      <c r="V61" s="25">
        <f t="shared" si="57"/>
        <v>7.0314979058714311E-2</v>
      </c>
      <c r="W61" s="25">
        <f t="shared" si="58"/>
        <v>6.6472942907000343E-2</v>
      </c>
      <c r="X61" s="34">
        <f t="shared" si="59"/>
        <v>6.0871424809773478E-2</v>
      </c>
    </row>
    <row r="62" spans="3:24" ht="13.5" thickBot="1" x14ac:dyDescent="0.25">
      <c r="C62" s="41" t="s">
        <v>73</v>
      </c>
      <c r="D62" s="190">
        <f t="shared" si="39"/>
        <v>4.5626094831243913E-2</v>
      </c>
      <c r="E62" s="190">
        <f t="shared" si="40"/>
        <v>-1.712195114120374E-2</v>
      </c>
      <c r="F62" s="190">
        <f t="shared" si="41"/>
        <v>-1.0024224774984325E-2</v>
      </c>
      <c r="G62" s="190">
        <f t="shared" si="42"/>
        <v>1.4187394783756302E-2</v>
      </c>
      <c r="H62" s="190">
        <f t="shared" si="43"/>
        <v>1.5358693436094528E-2</v>
      </c>
      <c r="I62" s="190">
        <f t="shared" si="44"/>
        <v>2.2272073428820427E-2</v>
      </c>
      <c r="J62" s="190">
        <f t="shared" si="45"/>
        <v>1.7545521138590647E-2</v>
      </c>
      <c r="K62" s="190">
        <f t="shared" si="46"/>
        <v>3.5771343182094073E-2</v>
      </c>
      <c r="L62" s="190">
        <f t="shared" si="47"/>
        <v>3.5689344039116166E-2</v>
      </c>
      <c r="M62" s="190">
        <f t="shared" si="48"/>
        <v>3.9849528206305607E-2</v>
      </c>
      <c r="N62" s="190">
        <f t="shared" si="49"/>
        <v>4.1165193175526582E-2</v>
      </c>
      <c r="O62" s="190">
        <f t="shared" si="50"/>
        <v>3.7742474436714746E-2</v>
      </c>
      <c r="P62" s="190">
        <f t="shared" si="51"/>
        <v>3.598939449922911E-2</v>
      </c>
      <c r="Q62" s="190">
        <f t="shared" si="52"/>
        <v>3.8280064924557156E-2</v>
      </c>
      <c r="R62" s="190">
        <f t="shared" si="53"/>
        <v>3.7552104375709883E-2</v>
      </c>
      <c r="S62" s="190">
        <f t="shared" si="54"/>
        <v>3.3695208729977999E-2</v>
      </c>
      <c r="T62" s="190">
        <f t="shared" si="55"/>
        <v>3.2512360280898767E-2</v>
      </c>
      <c r="U62" s="190">
        <f t="shared" si="56"/>
        <v>2.9147756942279113E-2</v>
      </c>
      <c r="V62" s="190">
        <f t="shared" si="57"/>
        <v>3.3022512760808809E-2</v>
      </c>
      <c r="W62" s="191">
        <f t="shared" si="58"/>
        <v>3.3804843232505766E-2</v>
      </c>
      <c r="X62" s="191">
        <f t="shared" si="59"/>
        <v>3.3114051680071643E-2</v>
      </c>
    </row>
  </sheetData>
  <hyperlinks>
    <hyperlink ref="A1" location="Indice!A1" display="Índice" xr:uid="{00000000-0004-0000-0F00-000000000000}"/>
  </hyperlinks>
  <pageMargins left="0.7" right="0.7" top="0.75" bottom="0.75" header="0.3" footer="0.3"/>
  <pageSetup orientation="portrait" horizontalDpi="1200" verticalDpi="1200" r:id="rId1"/>
  <ignoredErrors>
    <ignoredError sqref="D9:S9 D12:T12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CBB4D-C32C-4BFA-A02C-F5D06F0DD3E4}">
  <dimension ref="A1:AV413"/>
  <sheetViews>
    <sheetView showGridLines="0" tabSelected="1" topLeftCell="W170" zoomScale="85" zoomScaleNormal="85" workbookViewId="0">
      <selection activeCell="AH129" sqref="AH129"/>
    </sheetView>
  </sheetViews>
  <sheetFormatPr baseColWidth="10" defaultColWidth="11.42578125" defaultRowHeight="12.75" x14ac:dyDescent="0.2"/>
  <cols>
    <col min="1" max="1" width="13.140625" style="10" customWidth="1"/>
    <col min="2" max="2" width="11.42578125" style="10"/>
    <col min="3" max="3" width="18" style="10" bestFit="1" customWidth="1"/>
    <col min="4" max="24" width="13.42578125" style="10" bestFit="1" customWidth="1"/>
    <col min="25" max="26" width="11.42578125" style="10"/>
    <col min="27" max="27" width="16.28515625" style="10" bestFit="1" customWidth="1"/>
    <col min="28" max="48" width="11.42578125" style="270"/>
    <col min="49" max="16384" width="11.42578125" style="10"/>
  </cols>
  <sheetData>
    <row r="1" spans="1:48" ht="15.75" thickBot="1" x14ac:dyDescent="0.3">
      <c r="A1" s="67" t="s">
        <v>34</v>
      </c>
    </row>
    <row r="3" spans="1:48" x14ac:dyDescent="0.2">
      <c r="B3" s="12" t="s">
        <v>153</v>
      </c>
      <c r="Z3" s="12" t="s">
        <v>154</v>
      </c>
    </row>
    <row r="4" spans="1:48" ht="13.5" thickBot="1" x14ac:dyDescent="0.25">
      <c r="B4" s="12"/>
      <c r="Z4" s="12"/>
    </row>
    <row r="5" spans="1:48" ht="13.5" thickBot="1" x14ac:dyDescent="0.25">
      <c r="B5" s="4" t="s">
        <v>37</v>
      </c>
      <c r="C5" s="5" t="s">
        <v>38</v>
      </c>
      <c r="D5" s="6">
        <v>2024</v>
      </c>
      <c r="E5" s="2">
        <f t="shared" ref="E5:X5" si="0">+D5+1</f>
        <v>2025</v>
      </c>
      <c r="F5" s="2">
        <f t="shared" si="0"/>
        <v>2026</v>
      </c>
      <c r="G5" s="2">
        <f t="shared" si="0"/>
        <v>2027</v>
      </c>
      <c r="H5" s="2">
        <f t="shared" si="0"/>
        <v>2028</v>
      </c>
      <c r="I5" s="2">
        <f t="shared" si="0"/>
        <v>2029</v>
      </c>
      <c r="J5" s="2">
        <f t="shared" si="0"/>
        <v>2030</v>
      </c>
      <c r="K5" s="2">
        <f t="shared" si="0"/>
        <v>2031</v>
      </c>
      <c r="L5" s="2">
        <f t="shared" si="0"/>
        <v>2032</v>
      </c>
      <c r="M5" s="2">
        <f t="shared" si="0"/>
        <v>2033</v>
      </c>
      <c r="N5" s="46">
        <f t="shared" si="0"/>
        <v>2034</v>
      </c>
      <c r="O5" s="46">
        <f t="shared" si="0"/>
        <v>2035</v>
      </c>
      <c r="P5" s="46">
        <f t="shared" si="0"/>
        <v>2036</v>
      </c>
      <c r="Q5" s="46">
        <f t="shared" si="0"/>
        <v>2037</v>
      </c>
      <c r="R5" s="46">
        <f t="shared" si="0"/>
        <v>2038</v>
      </c>
      <c r="S5" s="46">
        <f t="shared" si="0"/>
        <v>2039</v>
      </c>
      <c r="T5" s="46">
        <f t="shared" si="0"/>
        <v>2040</v>
      </c>
      <c r="U5" s="46">
        <f t="shared" si="0"/>
        <v>2041</v>
      </c>
      <c r="V5" s="46">
        <f t="shared" si="0"/>
        <v>2042</v>
      </c>
      <c r="W5" s="46">
        <f t="shared" si="0"/>
        <v>2043</v>
      </c>
      <c r="X5" s="2">
        <f t="shared" si="0"/>
        <v>2044</v>
      </c>
      <c r="Z5" s="4" t="s">
        <v>37</v>
      </c>
      <c r="AA5" s="5" t="s">
        <v>38</v>
      </c>
      <c r="AB5" s="6">
        <v>2024</v>
      </c>
      <c r="AC5" s="2">
        <f t="shared" ref="AC5:AV5" si="1">+AB5+1</f>
        <v>2025</v>
      </c>
      <c r="AD5" s="2">
        <f t="shared" si="1"/>
        <v>2026</v>
      </c>
      <c r="AE5" s="2">
        <f t="shared" si="1"/>
        <v>2027</v>
      </c>
      <c r="AF5" s="2">
        <f t="shared" si="1"/>
        <v>2028</v>
      </c>
      <c r="AG5" s="2">
        <f t="shared" si="1"/>
        <v>2029</v>
      </c>
      <c r="AH5" s="2">
        <f t="shared" si="1"/>
        <v>2030</v>
      </c>
      <c r="AI5" s="2">
        <f t="shared" si="1"/>
        <v>2031</v>
      </c>
      <c r="AJ5" s="2">
        <f t="shared" si="1"/>
        <v>2032</v>
      </c>
      <c r="AK5" s="2">
        <f t="shared" si="1"/>
        <v>2033</v>
      </c>
      <c r="AL5" s="46">
        <f t="shared" si="1"/>
        <v>2034</v>
      </c>
      <c r="AM5" s="46">
        <f t="shared" si="1"/>
        <v>2035</v>
      </c>
      <c r="AN5" s="46">
        <f t="shared" si="1"/>
        <v>2036</v>
      </c>
      <c r="AO5" s="46">
        <f t="shared" si="1"/>
        <v>2037</v>
      </c>
      <c r="AP5" s="46">
        <f t="shared" si="1"/>
        <v>2038</v>
      </c>
      <c r="AQ5" s="46">
        <f t="shared" si="1"/>
        <v>2039</v>
      </c>
      <c r="AR5" s="46">
        <f t="shared" si="1"/>
        <v>2040</v>
      </c>
      <c r="AS5" s="46">
        <f t="shared" si="1"/>
        <v>2041</v>
      </c>
      <c r="AT5" s="46">
        <f t="shared" si="1"/>
        <v>2042</v>
      </c>
      <c r="AU5" s="46">
        <f t="shared" si="1"/>
        <v>2043</v>
      </c>
      <c r="AV5" s="31">
        <f t="shared" si="1"/>
        <v>2044</v>
      </c>
    </row>
    <row r="6" spans="1:48" x14ac:dyDescent="0.2">
      <c r="B6" s="18">
        <v>6</v>
      </c>
      <c r="C6" s="29" t="s">
        <v>46</v>
      </c>
      <c r="D6" s="19">
        <f>+('2.1 Previsión BAU'!U7)*'1.5 Factores Pérdidas'!E6</f>
        <v>2593952.938513855</v>
      </c>
      <c r="E6" s="14">
        <f>+('2.1 Previsión BAU'!V7)*'1.5 Factores Pérdidas'!F6</f>
        <v>2618897.2224094402</v>
      </c>
      <c r="F6" s="14">
        <f>+('2.1 Previsión BAU'!W7)*'1.5 Factores Pérdidas'!G6</f>
        <v>2648666.3515987988</v>
      </c>
      <c r="G6" s="14">
        <f>+('2.1 Previsión BAU'!X7)*'1.5 Factores Pérdidas'!H6</f>
        <v>2677121.3456546366</v>
      </c>
      <c r="H6" s="14">
        <f>+('2.1 Previsión BAU'!Y7)*'1.5 Factores Pérdidas'!I6</f>
        <v>2705375.9542283416</v>
      </c>
      <c r="I6" s="14">
        <f>+('2.1 Previsión BAU'!Z7)*'1.5 Factores Pérdidas'!J6</f>
        <v>2733968.8715078058</v>
      </c>
      <c r="J6" s="14">
        <f>+('2.1 Previsión BAU'!AA7)*'1.5 Factores Pérdidas'!K6</f>
        <v>2763072.6983739948</v>
      </c>
      <c r="K6" s="14">
        <f>+('2.1 Previsión BAU'!AB7)*'1.5 Factores Pérdidas'!L6</f>
        <v>2792758.3976100162</v>
      </c>
      <c r="L6" s="14">
        <f>+('2.1 Previsión BAU'!AC7)*'1.5 Factores Pérdidas'!M6</f>
        <v>2823057.3807733473</v>
      </c>
      <c r="M6" s="14">
        <f>+('2.1 Previsión BAU'!AD7)*'1.5 Factores Pérdidas'!N6</f>
        <v>2853989.2888872456</v>
      </c>
      <c r="N6" s="14">
        <f>+('2.1 Previsión BAU'!AE7)*'1.5 Factores Pérdidas'!O6</f>
        <v>2885569.6208260586</v>
      </c>
      <c r="O6" s="14">
        <f>+('2.1 Previsión BAU'!AF7)*'1.5 Factores Pérdidas'!P6</f>
        <v>2917812.7567116679</v>
      </c>
      <c r="P6" s="14">
        <f>+('2.1 Previsión BAU'!AG7)*'1.5 Factores Pérdidas'!Q6</f>
        <v>2950732.8690434499</v>
      </c>
      <c r="Q6" s="14">
        <f>+('2.1 Previsión BAU'!AH7)*'1.5 Factores Pérdidas'!R6</f>
        <v>2984344.2572939121</v>
      </c>
      <c r="R6" s="14">
        <f>+('2.1 Previsión BAU'!AI7)*'1.5 Factores Pérdidas'!S6</f>
        <v>3018661.4808232016</v>
      </c>
      <c r="S6" s="14">
        <f>+('2.1 Previsión BAU'!AJ7)*'1.5 Factores Pérdidas'!T6</f>
        <v>3053699.3184909238</v>
      </c>
      <c r="T6" s="14">
        <f>+('2.1 Previsión BAU'!AK7)*'1.5 Factores Pérdidas'!U6</f>
        <v>3089473.1152897617</v>
      </c>
      <c r="U6" s="14">
        <f>+('2.1 Previsión BAU'!AL7)*'1.5 Factores Pérdidas'!V6</f>
        <v>3125997.5122996084</v>
      </c>
      <c r="V6" s="14">
        <f>+('2.1 Previsión BAU'!AM7)*'1.5 Factores Pérdidas'!W6</f>
        <v>3163291.4556088485</v>
      </c>
      <c r="W6" s="14">
        <f>+('2.1 Previsión BAU'!AN7)*'1.5 Factores Pérdidas'!X6</f>
        <v>3201358.6702435268</v>
      </c>
      <c r="X6" s="14">
        <f>+('2.1 Previsión BAU'!AO7)*'1.5 Factores Pérdidas'!Y6</f>
        <v>3240264.8254997074</v>
      </c>
      <c r="Z6" s="18">
        <v>6</v>
      </c>
      <c r="AA6" s="29" t="s">
        <v>46</v>
      </c>
      <c r="AB6" s="226">
        <f t="shared" ref="AB6:AQ21" si="2">+D6/1000</f>
        <v>2593.9529385138549</v>
      </c>
      <c r="AC6" s="227">
        <f t="shared" si="2"/>
        <v>2618.89722240944</v>
      </c>
      <c r="AD6" s="227">
        <f t="shared" si="2"/>
        <v>2648.6663515987989</v>
      </c>
      <c r="AE6" s="227">
        <f t="shared" si="2"/>
        <v>2677.1213456546366</v>
      </c>
      <c r="AF6" s="227">
        <f t="shared" si="2"/>
        <v>2705.3759542283415</v>
      </c>
      <c r="AG6" s="227">
        <f t="shared" si="2"/>
        <v>2733.9688715078059</v>
      </c>
      <c r="AH6" s="227">
        <f t="shared" si="2"/>
        <v>2763.0726983739946</v>
      </c>
      <c r="AI6" s="227">
        <f t="shared" si="2"/>
        <v>2792.7583976100163</v>
      </c>
      <c r="AJ6" s="227">
        <f t="shared" si="2"/>
        <v>2823.0573807733472</v>
      </c>
      <c r="AK6" s="227">
        <f t="shared" si="2"/>
        <v>2853.9892888872455</v>
      </c>
      <c r="AL6" s="272">
        <f t="shared" si="2"/>
        <v>2885.5696208260588</v>
      </c>
      <c r="AM6" s="272">
        <f t="shared" si="2"/>
        <v>2917.812756711668</v>
      </c>
      <c r="AN6" s="272">
        <f t="shared" si="2"/>
        <v>2950.7328690434497</v>
      </c>
      <c r="AO6" s="272">
        <f t="shared" si="2"/>
        <v>2984.3442572939121</v>
      </c>
      <c r="AP6" s="272">
        <f t="shared" si="2"/>
        <v>3018.6614808232016</v>
      </c>
      <c r="AQ6" s="272">
        <f t="shared" si="2"/>
        <v>3053.6993184909238</v>
      </c>
      <c r="AR6" s="272">
        <f t="shared" ref="AR6:AV29" si="3">+T6/1000</f>
        <v>3089.4731152897616</v>
      </c>
      <c r="AS6" s="272">
        <f t="shared" si="3"/>
        <v>3125.9975122996084</v>
      </c>
      <c r="AT6" s="272">
        <f t="shared" si="3"/>
        <v>3163.2914556088485</v>
      </c>
      <c r="AU6" s="272">
        <f t="shared" si="3"/>
        <v>3201.3586702435268</v>
      </c>
      <c r="AV6" s="276">
        <f t="shared" si="3"/>
        <v>3240.2648254997075</v>
      </c>
    </row>
    <row r="7" spans="1:48" x14ac:dyDescent="0.2">
      <c r="B7" s="18">
        <v>8</v>
      </c>
      <c r="C7" s="28" t="s">
        <v>48</v>
      </c>
      <c r="D7" s="19">
        <f>+('2.1 Previsión BAU'!U8)*'1.5 Factores Pérdidas'!E7</f>
        <v>24552.541999168971</v>
      </c>
      <c r="E7" s="14">
        <f>+('2.1 Previsión BAU'!V8)*'1.5 Factores Pérdidas'!F7</f>
        <v>25621.084849666768</v>
      </c>
      <c r="F7" s="14">
        <f>+('2.1 Previsión BAU'!W8)*'1.5 Factores Pérdidas'!G7</f>
        <v>26665.668400911018</v>
      </c>
      <c r="G7" s="14">
        <f>+('2.1 Previsión BAU'!X8)*'1.5 Factores Pérdidas'!H7</f>
        <v>27661.983281883957</v>
      </c>
      <c r="H7" s="14">
        <f>+('2.1 Previsión BAU'!Y8)*'1.5 Factores Pérdidas'!I7</f>
        <v>28658.351729817674</v>
      </c>
      <c r="I7" s="14">
        <f>+('2.1 Previsión BAU'!Z8)*'1.5 Factores Pérdidas'!J7</f>
        <v>29654.720206573616</v>
      </c>
      <c r="J7" s="14">
        <f>+('2.1 Previsión BAU'!AA8)*'1.5 Factores Pérdidas'!K7</f>
        <v>30651.088683345042</v>
      </c>
      <c r="K7" s="14">
        <f>+('2.1 Previsión BAU'!AB8)*'1.5 Factores Pérdidas'!L7</f>
        <v>31647.457160116497</v>
      </c>
      <c r="L7" s="14">
        <f>+('2.1 Previsión BAU'!AC8)*'1.5 Factores Pérdidas'!M7</f>
        <v>32643.825636887945</v>
      </c>
      <c r="M7" s="14">
        <f>+('2.1 Previsión BAU'!AD8)*'1.5 Factores Pérdidas'!N7</f>
        <v>33640.194113659396</v>
      </c>
      <c r="N7" s="14">
        <f>+('2.1 Previsión BAU'!AE8)*'1.5 Factores Pérdidas'!O7</f>
        <v>34636.56259043084</v>
      </c>
      <c r="O7" s="14">
        <f>+('2.1 Previsión BAU'!AF8)*'1.5 Factores Pérdidas'!P7</f>
        <v>35632.931067202255</v>
      </c>
      <c r="P7" s="14">
        <f>+('2.1 Previsión BAU'!AG8)*'1.5 Factores Pérdidas'!Q7</f>
        <v>36629.299543973699</v>
      </c>
      <c r="Q7" s="14">
        <f>+('2.1 Previsión BAU'!AH8)*'1.5 Factores Pérdidas'!R7</f>
        <v>37625.668020745179</v>
      </c>
      <c r="R7" s="14">
        <f>+('2.1 Previsión BAU'!AI8)*'1.5 Factores Pérdidas'!S7</f>
        <v>38622.036497516623</v>
      </c>
      <c r="S7" s="14">
        <f>+('2.1 Previsión BAU'!AJ8)*'1.5 Factores Pérdidas'!T7</f>
        <v>39618.404974288045</v>
      </c>
      <c r="T7" s="14">
        <f>+('2.1 Previsión BAU'!AK8)*'1.5 Factores Pérdidas'!U7</f>
        <v>40614.773451059496</v>
      </c>
      <c r="U7" s="14">
        <f>+('2.1 Previsión BAU'!AL8)*'1.5 Factores Pérdidas'!V7</f>
        <v>41611.14192783094</v>
      </c>
      <c r="V7" s="14">
        <f>+('2.1 Previsión BAU'!AM8)*'1.5 Factores Pérdidas'!W7</f>
        <v>42607.510404602377</v>
      </c>
      <c r="W7" s="14">
        <f>+('2.1 Previsión BAU'!AN8)*'1.5 Factores Pérdidas'!X7</f>
        <v>43603.878881373836</v>
      </c>
      <c r="X7" s="14">
        <f>+('2.1 Previsión BAU'!AO8)*'1.5 Factores Pérdidas'!Y7</f>
        <v>44600.247358145272</v>
      </c>
      <c r="Z7" s="18">
        <v>8</v>
      </c>
      <c r="AA7" s="28" t="s">
        <v>48</v>
      </c>
      <c r="AB7" s="226">
        <f t="shared" si="2"/>
        <v>24.55254199916897</v>
      </c>
      <c r="AC7" s="227">
        <f t="shared" si="2"/>
        <v>25.621084849666769</v>
      </c>
      <c r="AD7" s="227">
        <f t="shared" si="2"/>
        <v>26.665668400911017</v>
      </c>
      <c r="AE7" s="227">
        <f t="shared" si="2"/>
        <v>27.661983281883955</v>
      </c>
      <c r="AF7" s="227">
        <f t="shared" si="2"/>
        <v>28.658351729817674</v>
      </c>
      <c r="AG7" s="227">
        <f t="shared" si="2"/>
        <v>29.654720206573618</v>
      </c>
      <c r="AH7" s="227">
        <f t="shared" si="2"/>
        <v>30.651088683345041</v>
      </c>
      <c r="AI7" s="227">
        <f t="shared" si="2"/>
        <v>31.647457160116495</v>
      </c>
      <c r="AJ7" s="227">
        <f t="shared" si="2"/>
        <v>32.643825636887946</v>
      </c>
      <c r="AK7" s="227">
        <f t="shared" si="2"/>
        <v>33.640194113659398</v>
      </c>
      <c r="AL7" s="272">
        <f t="shared" si="2"/>
        <v>34.636562590430842</v>
      </c>
      <c r="AM7" s="272">
        <f t="shared" si="2"/>
        <v>35.632931067202257</v>
      </c>
      <c r="AN7" s="272">
        <f t="shared" si="2"/>
        <v>36.629299543973701</v>
      </c>
      <c r="AO7" s="272">
        <f t="shared" si="2"/>
        <v>37.625668020745181</v>
      </c>
      <c r="AP7" s="272">
        <f t="shared" si="2"/>
        <v>38.622036497516625</v>
      </c>
      <c r="AQ7" s="272">
        <f t="shared" si="2"/>
        <v>39.618404974288048</v>
      </c>
      <c r="AR7" s="272">
        <f t="shared" si="3"/>
        <v>40.614773451059499</v>
      </c>
      <c r="AS7" s="272">
        <f t="shared" si="3"/>
        <v>41.611141927830943</v>
      </c>
      <c r="AT7" s="272">
        <f t="shared" si="3"/>
        <v>42.60751040460238</v>
      </c>
      <c r="AU7" s="272">
        <f t="shared" si="3"/>
        <v>43.603878881373838</v>
      </c>
      <c r="AV7" s="276">
        <f t="shared" si="3"/>
        <v>44.600247358145275</v>
      </c>
    </row>
    <row r="8" spans="1:48" x14ac:dyDescent="0.2">
      <c r="B8" s="18">
        <v>9</v>
      </c>
      <c r="C8" s="29" t="s">
        <v>49</v>
      </c>
      <c r="D8" s="19">
        <f>+('2.1 Previsión BAU'!U9)*'1.5 Factores Pérdidas'!E8</f>
        <v>162972.01542997468</v>
      </c>
      <c r="E8" s="14">
        <f>+('2.1 Previsión BAU'!V9)*'1.5 Factores Pérdidas'!F8</f>
        <v>166403.93764688316</v>
      </c>
      <c r="F8" s="14">
        <f>+('2.1 Previsión BAU'!W9)*'1.5 Factores Pérdidas'!G8</f>
        <v>170387.88191471781</v>
      </c>
      <c r="G8" s="14">
        <f>+('2.1 Previsión BAU'!X9)*'1.5 Factores Pérdidas'!H8</f>
        <v>174539.45103102288</v>
      </c>
      <c r="H8" s="14">
        <f>+('2.1 Previsión BAU'!Y9)*'1.5 Factores Pérdidas'!I8</f>
        <v>178775.87350441015</v>
      </c>
      <c r="I8" s="14">
        <f>+('2.1 Previsión BAU'!Z9)*'1.5 Factores Pérdidas'!J8</f>
        <v>183102.23002435922</v>
      </c>
      <c r="J8" s="14">
        <f>+('2.1 Previsión BAU'!AA9)*'1.5 Factores Pérdidas'!K8</f>
        <v>187519.21213900702</v>
      </c>
      <c r="K8" s="14">
        <f>+('2.1 Previsión BAU'!AB9)*'1.5 Factores Pérdidas'!L8</f>
        <v>192029.01006751889</v>
      </c>
      <c r="L8" s="14">
        <f>+('2.1 Previsión BAU'!AC9)*'1.5 Factores Pérdidas'!M8</f>
        <v>196633.49866084996</v>
      </c>
      <c r="M8" s="14">
        <f>+('2.1 Previsión BAU'!AD9)*'1.5 Factores Pérdidas'!N8</f>
        <v>201334.68537458166</v>
      </c>
      <c r="N8" s="14">
        <f>+('2.1 Previsión BAU'!AE9)*'1.5 Factores Pérdidas'!O8</f>
        <v>206134.59602878796</v>
      </c>
      <c r="O8" s="14">
        <f>+('2.1 Previsión BAU'!AF9)*'1.5 Factores Pérdidas'!P8</f>
        <v>211035.30503149604</v>
      </c>
      <c r="P8" s="14">
        <f>+('2.1 Previsión BAU'!AG9)*'1.5 Factores Pérdidas'!Q8</f>
        <v>216038.92896743308</v>
      </c>
      <c r="Q8" s="14">
        <f>+('2.1 Previsión BAU'!AH9)*'1.5 Factores Pérdidas'!R8</f>
        <v>221147.62859810036</v>
      </c>
      <c r="R8" s="14">
        <f>+('2.1 Previsión BAU'!AI9)*'1.5 Factores Pérdidas'!S8</f>
        <v>226363.61257288989</v>
      </c>
      <c r="S8" s="14">
        <f>+('2.1 Previsión BAU'!AJ9)*'1.5 Factores Pérdidas'!T8</f>
        <v>231689.12574923414</v>
      </c>
      <c r="T8" s="14">
        <f>+('2.1 Previsión BAU'!AK9)*'1.5 Factores Pérdidas'!U8</f>
        <v>237126.49992943514</v>
      </c>
      <c r="U8" s="14">
        <f>+('2.1 Previsión BAU'!AL9)*'1.5 Factores Pérdidas'!V8</f>
        <v>242677.96047515285</v>
      </c>
      <c r="V8" s="14">
        <f>+('2.1 Previsión BAU'!AM9)*'1.5 Factores Pérdidas'!W8</f>
        <v>248346.38630295038</v>
      </c>
      <c r="W8" s="14">
        <f>+('2.1 Previsión BAU'!AN9)*'1.5 Factores Pérdidas'!X8</f>
        <v>254132.34632790781</v>
      </c>
      <c r="X8" s="14">
        <f>+('2.1 Previsión BAU'!AO9)*'1.5 Factores Pérdidas'!Y8</f>
        <v>260045.80973699136</v>
      </c>
      <c r="Z8" s="18">
        <v>9</v>
      </c>
      <c r="AA8" s="29" t="s">
        <v>49</v>
      </c>
      <c r="AB8" s="226">
        <f t="shared" si="2"/>
        <v>162.97201542997468</v>
      </c>
      <c r="AC8" s="227">
        <f t="shared" si="2"/>
        <v>166.40393764688315</v>
      </c>
      <c r="AD8" s="227">
        <f t="shared" si="2"/>
        <v>170.38788191471781</v>
      </c>
      <c r="AE8" s="227">
        <f t="shared" si="2"/>
        <v>174.53945103102288</v>
      </c>
      <c r="AF8" s="227">
        <f t="shared" si="2"/>
        <v>178.77587350441016</v>
      </c>
      <c r="AG8" s="227">
        <f t="shared" si="2"/>
        <v>183.10223002435922</v>
      </c>
      <c r="AH8" s="227">
        <f t="shared" si="2"/>
        <v>187.51921213900704</v>
      </c>
      <c r="AI8" s="227">
        <f t="shared" si="2"/>
        <v>192.0290100675189</v>
      </c>
      <c r="AJ8" s="227">
        <f t="shared" si="2"/>
        <v>196.63349866084997</v>
      </c>
      <c r="AK8" s="227">
        <f t="shared" si="2"/>
        <v>201.33468537458165</v>
      </c>
      <c r="AL8" s="272">
        <f t="shared" si="2"/>
        <v>206.13459602878797</v>
      </c>
      <c r="AM8" s="272">
        <f t="shared" si="2"/>
        <v>211.03530503149605</v>
      </c>
      <c r="AN8" s="272">
        <f t="shared" si="2"/>
        <v>216.03892896743307</v>
      </c>
      <c r="AO8" s="272">
        <f t="shared" si="2"/>
        <v>221.14762859810037</v>
      </c>
      <c r="AP8" s="272">
        <f t="shared" si="2"/>
        <v>226.36361257288988</v>
      </c>
      <c r="AQ8" s="272">
        <f t="shared" si="2"/>
        <v>231.68912574923414</v>
      </c>
      <c r="AR8" s="272">
        <f t="shared" si="3"/>
        <v>237.12649992943514</v>
      </c>
      <c r="AS8" s="272">
        <f t="shared" si="3"/>
        <v>242.67796047515284</v>
      </c>
      <c r="AT8" s="272">
        <f t="shared" si="3"/>
        <v>248.34638630295038</v>
      </c>
      <c r="AU8" s="272">
        <f t="shared" si="3"/>
        <v>254.13234632790781</v>
      </c>
      <c r="AV8" s="276">
        <f t="shared" si="3"/>
        <v>260.04580973699137</v>
      </c>
    </row>
    <row r="9" spans="1:48" x14ac:dyDescent="0.2">
      <c r="B9" s="18">
        <v>10</v>
      </c>
      <c r="C9" s="29" t="s">
        <v>50</v>
      </c>
      <c r="D9" s="19">
        <f>+('2.1 Previsión BAU'!U10)*'1.5 Factores Pérdidas'!E9</f>
        <v>10673151.214448543</v>
      </c>
      <c r="E9" s="14">
        <f>+('2.1 Previsión BAU'!V10)*'1.5 Factores Pérdidas'!F9</f>
        <v>10743515.868154921</v>
      </c>
      <c r="F9" s="14">
        <f>+('2.1 Previsión BAU'!W10)*'1.5 Factores Pérdidas'!G9</f>
        <v>10859940.44425855</v>
      </c>
      <c r="G9" s="14">
        <f>+('2.1 Previsión BAU'!X10)*'1.5 Factores Pérdidas'!H9</f>
        <v>10981950.996335717</v>
      </c>
      <c r="H9" s="14">
        <f>+('2.1 Previsión BAU'!Y10)*'1.5 Factores Pérdidas'!I9</f>
        <v>11106415.141039222</v>
      </c>
      <c r="I9" s="14">
        <f>+('2.1 Previsión BAU'!Z10)*'1.5 Factores Pérdidas'!J9</f>
        <v>11233519.476049278</v>
      </c>
      <c r="J9" s="14">
        <f>+('2.1 Previsión BAU'!AA10)*'1.5 Factores Pérdidas'!K9</f>
        <v>11363286.247824052</v>
      </c>
      <c r="K9" s="14">
        <f>+('2.1 Previsión BAU'!AB10)*'1.5 Factores Pérdidas'!L9</f>
        <v>11495779.848704262</v>
      </c>
      <c r="L9" s="14">
        <f>+('2.1 Previsión BAU'!AC10)*'1.5 Factores Pérdidas'!M9</f>
        <v>11631055.373628573</v>
      </c>
      <c r="M9" s="14">
        <f>+('2.1 Previsión BAU'!AD10)*'1.5 Factores Pérdidas'!N9</f>
        <v>11769171.797456179</v>
      </c>
      <c r="N9" s="14">
        <f>+('2.1 Previsión BAU'!AE10)*'1.5 Factores Pérdidas'!O9</f>
        <v>11910188.637508467</v>
      </c>
      <c r="O9" s="14">
        <f>+('2.1 Previsión BAU'!AF10)*'1.5 Factores Pérdidas'!P9</f>
        <v>12054166.837770466</v>
      </c>
      <c r="P9" s="14">
        <f>+('2.1 Previsión BAU'!AG10)*'1.5 Factores Pérdidas'!Q9</f>
        <v>12201168.581549063</v>
      </c>
      <c r="Q9" s="14">
        <f>+('2.1 Previsión BAU'!AH10)*'1.5 Factores Pérdidas'!R9</f>
        <v>12351257.349941725</v>
      </c>
      <c r="R9" s="14">
        <f>+('2.1 Previsión BAU'!AI10)*'1.5 Factores Pérdidas'!S9</f>
        <v>12504498.031074518</v>
      </c>
      <c r="S9" s="14">
        <f>+('2.1 Previsión BAU'!AJ10)*'1.5 Factores Pérdidas'!T9</f>
        <v>12660956.576382743</v>
      </c>
      <c r="T9" s="14">
        <f>+('2.1 Previsión BAU'!AK10)*'1.5 Factores Pérdidas'!U9</f>
        <v>12820701.493396008</v>
      </c>
      <c r="U9" s="14">
        <f>+('2.1 Previsión BAU'!AL10)*'1.5 Factores Pérdidas'!V9</f>
        <v>12983798.15575527</v>
      </c>
      <c r="V9" s="14">
        <f>+('2.1 Previsión BAU'!AM10)*'1.5 Factores Pérdidas'!W9</f>
        <v>13150331.164291862</v>
      </c>
      <c r="W9" s="14">
        <f>+('2.1 Previsión BAU'!AN10)*'1.5 Factores Pérdidas'!X9</f>
        <v>13320317.151194211</v>
      </c>
      <c r="X9" s="14">
        <f>+('2.1 Previsión BAU'!AO10)*'1.5 Factores Pérdidas'!Y9</f>
        <v>13494049.361163832</v>
      </c>
      <c r="Z9" s="18">
        <v>10</v>
      </c>
      <c r="AA9" s="29" t="s">
        <v>50</v>
      </c>
      <c r="AB9" s="226">
        <f t="shared" si="2"/>
        <v>10673.151214448544</v>
      </c>
      <c r="AC9" s="227">
        <f t="shared" si="2"/>
        <v>10743.51586815492</v>
      </c>
      <c r="AD9" s="227">
        <f t="shared" si="2"/>
        <v>10859.940444258551</v>
      </c>
      <c r="AE9" s="227">
        <f t="shared" si="2"/>
        <v>10981.950996335718</v>
      </c>
      <c r="AF9" s="227">
        <f t="shared" si="2"/>
        <v>11106.415141039222</v>
      </c>
      <c r="AG9" s="227">
        <f t="shared" si="2"/>
        <v>11233.519476049278</v>
      </c>
      <c r="AH9" s="227">
        <f t="shared" si="2"/>
        <v>11363.286247824053</v>
      </c>
      <c r="AI9" s="227">
        <f t="shared" si="2"/>
        <v>11495.779848704262</v>
      </c>
      <c r="AJ9" s="227">
        <f t="shared" si="2"/>
        <v>11631.055373628573</v>
      </c>
      <c r="AK9" s="227">
        <f t="shared" si="2"/>
        <v>11769.171797456178</v>
      </c>
      <c r="AL9" s="272">
        <f t="shared" si="2"/>
        <v>11910.188637508467</v>
      </c>
      <c r="AM9" s="272">
        <f t="shared" si="2"/>
        <v>12054.166837770466</v>
      </c>
      <c r="AN9" s="272">
        <f t="shared" si="2"/>
        <v>12201.168581549064</v>
      </c>
      <c r="AO9" s="272">
        <f t="shared" si="2"/>
        <v>12351.257349941725</v>
      </c>
      <c r="AP9" s="272">
        <f t="shared" si="2"/>
        <v>12504.498031074518</v>
      </c>
      <c r="AQ9" s="272">
        <f t="shared" si="2"/>
        <v>12660.956576382743</v>
      </c>
      <c r="AR9" s="272">
        <f t="shared" si="3"/>
        <v>12820.701493396009</v>
      </c>
      <c r="AS9" s="272">
        <f t="shared" si="3"/>
        <v>12983.79815575527</v>
      </c>
      <c r="AT9" s="272">
        <f t="shared" si="3"/>
        <v>13150.331164291862</v>
      </c>
      <c r="AU9" s="272">
        <f t="shared" si="3"/>
        <v>13320.317151194211</v>
      </c>
      <c r="AV9" s="276">
        <f t="shared" si="3"/>
        <v>13494.049361163832</v>
      </c>
    </row>
    <row r="10" spans="1:48" x14ac:dyDescent="0.2">
      <c r="B10" s="18">
        <v>13</v>
      </c>
      <c r="C10" s="29" t="s">
        <v>52</v>
      </c>
      <c r="D10" s="19">
        <f>+('2.1 Previsión BAU'!U11)*'1.5 Factores Pérdidas'!E10</f>
        <v>18372.681556810912</v>
      </c>
      <c r="E10" s="14">
        <f>+('2.1 Previsión BAU'!V11)*'1.5 Factores Pérdidas'!F10</f>
        <v>18898.527263301014</v>
      </c>
      <c r="F10" s="14">
        <f>+('2.1 Previsión BAU'!W11)*'1.5 Factores Pérdidas'!G10</f>
        <v>19288.011212547823</v>
      </c>
      <c r="G10" s="14">
        <f>+('2.1 Previsión BAU'!X11)*'1.5 Factores Pérdidas'!H10</f>
        <v>19677.971860542726</v>
      </c>
      <c r="H10" s="14">
        <f>+('2.1 Previsión BAU'!Y11)*'1.5 Factores Pérdidas'!I10</f>
        <v>20067.933270227528</v>
      </c>
      <c r="I10" s="14">
        <f>+('2.1 Previsión BAU'!Z11)*'1.5 Factores Pérdidas'!J10</f>
        <v>20457.894681129415</v>
      </c>
      <c r="J10" s="14">
        <f>+('2.1 Previsión BAU'!AA11)*'1.5 Factores Pérdidas'!K10</f>
        <v>20847.856092033249</v>
      </c>
      <c r="K10" s="14">
        <f>+('2.1 Previsión BAU'!AB11)*'1.5 Factores Pérdidas'!L10</f>
        <v>21237.817502937083</v>
      </c>
      <c r="L10" s="14">
        <f>+('2.1 Previsión BAU'!AC11)*'1.5 Factores Pérdidas'!M10</f>
        <v>21627.778913840899</v>
      </c>
      <c r="M10" s="14">
        <f>+('2.1 Previsión BAU'!AD11)*'1.5 Factores Pérdidas'!N10</f>
        <v>22017.74032474474</v>
      </c>
      <c r="N10" s="14">
        <f>+('2.1 Previsión BAU'!AE11)*'1.5 Factores Pérdidas'!O10</f>
        <v>22407.701735648585</v>
      </c>
      <c r="O10" s="14">
        <f>+('2.1 Previsión BAU'!AF11)*'1.5 Factores Pérdidas'!P10</f>
        <v>22797.663146552411</v>
      </c>
      <c r="P10" s="14">
        <f>+('2.1 Previsión BAU'!AG11)*'1.5 Factores Pérdidas'!Q10</f>
        <v>23187.624557456234</v>
      </c>
      <c r="Q10" s="14">
        <f>+('2.1 Previsión BAU'!AH11)*'1.5 Factores Pérdidas'!R10</f>
        <v>23577.585968360076</v>
      </c>
      <c r="R10" s="14">
        <f>+('2.1 Previsión BAU'!AI11)*'1.5 Factores Pérdidas'!S10</f>
        <v>23967.547379263891</v>
      </c>
      <c r="S10" s="14">
        <f>+('2.1 Previsión BAU'!AJ11)*'1.5 Factores Pérdidas'!T10</f>
        <v>24357.508790167729</v>
      </c>
      <c r="T10" s="14">
        <f>+('2.1 Previsión BAU'!AK11)*'1.5 Factores Pérdidas'!U10</f>
        <v>24747.47020107157</v>
      </c>
      <c r="U10" s="14">
        <f>+('2.1 Previsión BAU'!AL11)*'1.5 Factores Pérdidas'!V10</f>
        <v>25137.431611975382</v>
      </c>
      <c r="V10" s="14">
        <f>+('2.1 Previsión BAU'!AM11)*'1.5 Factores Pérdidas'!W10</f>
        <v>25527.393022879223</v>
      </c>
      <c r="W10" s="14">
        <f>+('2.1 Previsión BAU'!AN11)*'1.5 Factores Pérdidas'!X10</f>
        <v>25917.354433783054</v>
      </c>
      <c r="X10" s="14">
        <f>+('2.1 Previsión BAU'!AO11)*'1.5 Factores Pérdidas'!Y10</f>
        <v>26307.315844686877</v>
      </c>
      <c r="Z10" s="18">
        <v>13</v>
      </c>
      <c r="AA10" s="29" t="s">
        <v>52</v>
      </c>
      <c r="AB10" s="226">
        <f t="shared" si="2"/>
        <v>18.372681556810914</v>
      </c>
      <c r="AC10" s="227">
        <f t="shared" si="2"/>
        <v>18.898527263301013</v>
      </c>
      <c r="AD10" s="227">
        <f t="shared" si="2"/>
        <v>19.288011212547822</v>
      </c>
      <c r="AE10" s="227">
        <f t="shared" si="2"/>
        <v>19.677971860542726</v>
      </c>
      <c r="AF10" s="227">
        <f t="shared" si="2"/>
        <v>20.067933270227527</v>
      </c>
      <c r="AG10" s="227">
        <f t="shared" si="2"/>
        <v>20.457894681129414</v>
      </c>
      <c r="AH10" s="227">
        <f t="shared" si="2"/>
        <v>20.847856092033251</v>
      </c>
      <c r="AI10" s="227">
        <f t="shared" si="2"/>
        <v>21.237817502937084</v>
      </c>
      <c r="AJ10" s="227">
        <f t="shared" si="2"/>
        <v>21.627778913840899</v>
      </c>
      <c r="AK10" s="227">
        <f t="shared" si="2"/>
        <v>22.017740324744739</v>
      </c>
      <c r="AL10" s="272">
        <f t="shared" si="2"/>
        <v>22.407701735648583</v>
      </c>
      <c r="AM10" s="272">
        <f t="shared" si="2"/>
        <v>22.797663146552413</v>
      </c>
      <c r="AN10" s="272">
        <f t="shared" si="2"/>
        <v>23.187624557456235</v>
      </c>
      <c r="AO10" s="272">
        <f t="shared" si="2"/>
        <v>23.577585968360076</v>
      </c>
      <c r="AP10" s="272">
        <f t="shared" si="2"/>
        <v>23.967547379263891</v>
      </c>
      <c r="AQ10" s="272">
        <f t="shared" si="2"/>
        <v>24.357508790167728</v>
      </c>
      <c r="AR10" s="272">
        <f t="shared" si="3"/>
        <v>24.747470201071572</v>
      </c>
      <c r="AS10" s="272">
        <f t="shared" si="3"/>
        <v>25.137431611975384</v>
      </c>
      <c r="AT10" s="272">
        <f t="shared" si="3"/>
        <v>25.527393022879224</v>
      </c>
      <c r="AU10" s="272">
        <f t="shared" si="3"/>
        <v>25.917354433783053</v>
      </c>
      <c r="AV10" s="276">
        <f t="shared" si="3"/>
        <v>26.307315844686876</v>
      </c>
    </row>
    <row r="11" spans="1:48" x14ac:dyDescent="0.2">
      <c r="B11" s="18">
        <v>14</v>
      </c>
      <c r="C11" s="29" t="s">
        <v>53</v>
      </c>
      <c r="D11" s="19">
        <f>+('2.1 Previsión BAU'!U12)*'1.5 Factores Pérdidas'!E11</f>
        <v>238767.52617346626</v>
      </c>
      <c r="E11" s="14">
        <f>+('2.1 Previsión BAU'!V12)*'1.5 Factores Pérdidas'!F11</f>
        <v>240009.05014319561</v>
      </c>
      <c r="F11" s="14">
        <f>+('2.1 Previsión BAU'!W12)*'1.5 Factores Pérdidas'!G11</f>
        <v>242291.30030662566</v>
      </c>
      <c r="G11" s="14">
        <f>+('2.1 Previsión BAU'!X12)*'1.5 Factores Pérdidas'!H11</f>
        <v>244919.00547845036</v>
      </c>
      <c r="H11" s="14">
        <f>+('2.1 Previsión BAU'!Y12)*'1.5 Factores Pérdidas'!I11</f>
        <v>247599.55297084758</v>
      </c>
      <c r="I11" s="14">
        <f>+('2.1 Previsión BAU'!Z12)*'1.5 Factores Pérdidas'!J11</f>
        <v>250336.96145537056</v>
      </c>
      <c r="J11" s="14">
        <f>+('2.1 Previsión BAU'!AA12)*'1.5 Factores Pérdidas'!K11</f>
        <v>253131.71005489104</v>
      </c>
      <c r="K11" s="14">
        <f>+('2.1 Previsión BAU'!AB12)*'1.5 Factores Pérdidas'!L11</f>
        <v>255985.18556630122</v>
      </c>
      <c r="L11" s="14">
        <f>+('2.1 Previsión BAU'!AC12)*'1.5 Factores Pérdidas'!M11</f>
        <v>258898.57455349457</v>
      </c>
      <c r="M11" s="14">
        <f>+('2.1 Previsión BAU'!AD12)*'1.5 Factores Pérdidas'!N11</f>
        <v>261873.14714045418</v>
      </c>
      <c r="N11" s="14">
        <f>+('2.1 Previsión BAU'!AE12)*'1.5 Factores Pérdidas'!O11</f>
        <v>264910.18513416749</v>
      </c>
      <c r="O11" s="14">
        <f>+('2.1 Previsión BAU'!AF12)*'1.5 Factores Pérdidas'!P11</f>
        <v>268011.0010672129</v>
      </c>
      <c r="P11" s="14">
        <f>+('2.1 Previsión BAU'!AG12)*'1.5 Factores Pérdidas'!Q11</f>
        <v>271176.93416308798</v>
      </c>
      <c r="Q11" s="14">
        <f>+('2.1 Previsión BAU'!AH12)*'1.5 Factores Pérdidas'!R11</f>
        <v>274409.35159542685</v>
      </c>
      <c r="R11" s="14">
        <f>+('2.1 Previsión BAU'!AI12)*'1.5 Factores Pérdidas'!S11</f>
        <v>277709.65084059263</v>
      </c>
      <c r="S11" s="14">
        <f>+('2.1 Previsión BAU'!AJ12)*'1.5 Factores Pérdidas'!T11</f>
        <v>281079.25227524666</v>
      </c>
      <c r="T11" s="14">
        <f>+('2.1 Previsión BAU'!AK12)*'1.5 Factores Pérdidas'!U11</f>
        <v>284519.63132541912</v>
      </c>
      <c r="U11" s="14">
        <f>+('2.1 Previsión BAU'!AL12)*'1.5 Factores Pérdidas'!V11</f>
        <v>288032.19592538034</v>
      </c>
      <c r="V11" s="14">
        <f>+('2.1 Previsión BAU'!AM12)*'1.5 Factores Pérdidas'!W11</f>
        <v>291618.76809238963</v>
      </c>
      <c r="W11" s="14">
        <f>+('2.1 Previsión BAU'!AN12)*'1.5 Factores Pérdidas'!X11</f>
        <v>295279.70605176018</v>
      </c>
      <c r="X11" s="14">
        <f>+('2.1 Previsión BAU'!AO12)*'1.5 Factores Pérdidas'!Y11</f>
        <v>299021.32523974549</v>
      </c>
      <c r="Z11" s="18">
        <v>14</v>
      </c>
      <c r="AA11" s="29" t="s">
        <v>53</v>
      </c>
      <c r="AB11" s="226">
        <f t="shared" si="2"/>
        <v>238.76752617346625</v>
      </c>
      <c r="AC11" s="227">
        <f t="shared" si="2"/>
        <v>240.00905014319559</v>
      </c>
      <c r="AD11" s="227">
        <f t="shared" si="2"/>
        <v>242.29130030662566</v>
      </c>
      <c r="AE11" s="227">
        <f t="shared" si="2"/>
        <v>244.91900547845037</v>
      </c>
      <c r="AF11" s="227">
        <f t="shared" si="2"/>
        <v>247.59955297084758</v>
      </c>
      <c r="AG11" s="227">
        <f t="shared" si="2"/>
        <v>250.33696145537056</v>
      </c>
      <c r="AH11" s="227">
        <f t="shared" si="2"/>
        <v>253.13171005489104</v>
      </c>
      <c r="AI11" s="227">
        <f t="shared" si="2"/>
        <v>255.98518556630123</v>
      </c>
      <c r="AJ11" s="227">
        <f t="shared" si="2"/>
        <v>258.8985745534946</v>
      </c>
      <c r="AK11" s="227">
        <f t="shared" si="2"/>
        <v>261.87314714045419</v>
      </c>
      <c r="AL11" s="272">
        <f t="shared" si="2"/>
        <v>264.91018513416748</v>
      </c>
      <c r="AM11" s="272">
        <f t="shared" si="2"/>
        <v>268.01100106721287</v>
      </c>
      <c r="AN11" s="272">
        <f t="shared" si="2"/>
        <v>271.17693416308799</v>
      </c>
      <c r="AO11" s="272">
        <f t="shared" si="2"/>
        <v>274.40935159542687</v>
      </c>
      <c r="AP11" s="272">
        <f t="shared" si="2"/>
        <v>277.70965084059264</v>
      </c>
      <c r="AQ11" s="272">
        <f t="shared" si="2"/>
        <v>281.07925227524669</v>
      </c>
      <c r="AR11" s="272">
        <f t="shared" si="3"/>
        <v>284.51963132541914</v>
      </c>
      <c r="AS11" s="272">
        <f t="shared" si="3"/>
        <v>288.03219592538034</v>
      </c>
      <c r="AT11" s="272">
        <f t="shared" si="3"/>
        <v>291.61876809238964</v>
      </c>
      <c r="AU11" s="272">
        <f t="shared" si="3"/>
        <v>295.27970605176017</v>
      </c>
      <c r="AV11" s="276">
        <f t="shared" si="3"/>
        <v>299.02132523974547</v>
      </c>
    </row>
    <row r="12" spans="1:48" x14ac:dyDescent="0.2">
      <c r="B12" s="18">
        <v>18</v>
      </c>
      <c r="C12" s="29" t="s">
        <v>55</v>
      </c>
      <c r="D12" s="19">
        <f>+('2.1 Previsión BAU'!U13)*'1.5 Factores Pérdidas'!E12</f>
        <v>14002963.322694715</v>
      </c>
      <c r="E12" s="14">
        <f>+('2.1 Previsión BAU'!V13)*'1.5 Factores Pérdidas'!F12</f>
        <v>14421262.026343415</v>
      </c>
      <c r="F12" s="14">
        <f>+('2.1 Previsión BAU'!W13)*'1.5 Factores Pérdidas'!G12</f>
        <v>14837747.796481622</v>
      </c>
      <c r="G12" s="14">
        <f>+('2.1 Previsión BAU'!X13)*'1.5 Factores Pérdidas'!H12</f>
        <v>15280616.588693049</v>
      </c>
      <c r="H12" s="14">
        <f>+('2.1 Previsión BAU'!Y13)*'1.5 Factores Pérdidas'!I12</f>
        <v>15714771.489311481</v>
      </c>
      <c r="I12" s="14">
        <f>+('2.1 Previsión BAU'!Z13)*'1.5 Factores Pérdidas'!J12</f>
        <v>16155260.865723105</v>
      </c>
      <c r="J12" s="14">
        <f>+('2.1 Previsión BAU'!AA13)*'1.5 Factores Pérdidas'!K12</f>
        <v>16598086.175426021</v>
      </c>
      <c r="K12" s="14">
        <f>+('2.1 Previsión BAU'!AB13)*'1.5 Factores Pérdidas'!L12</f>
        <v>17043390.538316306</v>
      </c>
      <c r="L12" s="14">
        <f>+('2.1 Previsión BAU'!AC13)*'1.5 Factores Pérdidas'!M12</f>
        <v>17491987.816439793</v>
      </c>
      <c r="M12" s="14">
        <f>+('2.1 Previsión BAU'!AD13)*'1.5 Factores Pérdidas'!N12</f>
        <v>17943342.232597161</v>
      </c>
      <c r="N12" s="14">
        <f>+('2.1 Previsión BAU'!AE13)*'1.5 Factores Pérdidas'!O12</f>
        <v>18397819.579183824</v>
      </c>
      <c r="O12" s="14">
        <f>+('2.1 Previsión BAU'!AF13)*'1.5 Factores Pérdidas'!P12</f>
        <v>18855372.810160894</v>
      </c>
      <c r="P12" s="14">
        <f>+('2.1 Previsión BAU'!AG13)*'1.5 Factores Pérdidas'!Q12</f>
        <v>19316089.98643557</v>
      </c>
      <c r="Q12" s="14">
        <f>+('2.1 Previsión BAU'!AH13)*'1.5 Factores Pérdidas'!R12</f>
        <v>19780042.551305912</v>
      </c>
      <c r="R12" s="14">
        <f>+('2.1 Previsión BAU'!AI13)*'1.5 Factores Pérdidas'!S12</f>
        <v>20247289.866222687</v>
      </c>
      <c r="S12" s="14">
        <f>+('2.1 Previsión BAU'!AJ13)*'1.5 Factores Pérdidas'!T12</f>
        <v>20717906.479285937</v>
      </c>
      <c r="T12" s="14">
        <f>+('2.1 Previsión BAU'!AK13)*'1.5 Factores Pérdidas'!U12</f>
        <v>21191961.585412771</v>
      </c>
      <c r="U12" s="14">
        <f>+('2.1 Previsión BAU'!AL13)*'1.5 Factores Pérdidas'!V12</f>
        <v>21669524.383251037</v>
      </c>
      <c r="V12" s="14">
        <f>+('2.1 Previsión BAU'!AM13)*'1.5 Factores Pérdidas'!W12</f>
        <v>22150683.313826621</v>
      </c>
      <c r="W12" s="14">
        <f>+('2.1 Previsión BAU'!AN13)*'1.5 Factores Pérdidas'!X12</f>
        <v>22635455.694007371</v>
      </c>
      <c r="X12" s="14">
        <f>+('2.1 Previsión BAU'!AO13)*'1.5 Factores Pérdidas'!Y12</f>
        <v>23124148.484422296</v>
      </c>
      <c r="Z12" s="18">
        <v>18</v>
      </c>
      <c r="AA12" s="29" t="s">
        <v>55</v>
      </c>
      <c r="AB12" s="226">
        <f t="shared" si="2"/>
        <v>14002.963322694715</v>
      </c>
      <c r="AC12" s="227">
        <f t="shared" si="2"/>
        <v>14421.262026343415</v>
      </c>
      <c r="AD12" s="227">
        <f t="shared" si="2"/>
        <v>14837.747796481623</v>
      </c>
      <c r="AE12" s="227">
        <f t="shared" si="2"/>
        <v>15280.616588693048</v>
      </c>
      <c r="AF12" s="227">
        <f t="shared" si="2"/>
        <v>15714.771489311481</v>
      </c>
      <c r="AG12" s="227">
        <f t="shared" si="2"/>
        <v>16155.260865723105</v>
      </c>
      <c r="AH12" s="227">
        <f t="shared" si="2"/>
        <v>16598.086175426022</v>
      </c>
      <c r="AI12" s="227">
        <f t="shared" si="2"/>
        <v>17043.390538316307</v>
      </c>
      <c r="AJ12" s="227">
        <f t="shared" si="2"/>
        <v>17491.987816439792</v>
      </c>
      <c r="AK12" s="227">
        <f t="shared" si="2"/>
        <v>17943.342232597162</v>
      </c>
      <c r="AL12" s="272">
        <f t="shared" si="2"/>
        <v>18397.819579183826</v>
      </c>
      <c r="AM12" s="272">
        <f t="shared" si="2"/>
        <v>18855.372810160894</v>
      </c>
      <c r="AN12" s="272">
        <f t="shared" si="2"/>
        <v>19316.089986435571</v>
      </c>
      <c r="AO12" s="272">
        <f t="shared" si="2"/>
        <v>19780.042551305913</v>
      </c>
      <c r="AP12" s="272">
        <f t="shared" si="2"/>
        <v>20247.289866222687</v>
      </c>
      <c r="AQ12" s="272">
        <f t="shared" si="2"/>
        <v>20717.906479285935</v>
      </c>
      <c r="AR12" s="272">
        <f t="shared" si="3"/>
        <v>21191.96158541277</v>
      </c>
      <c r="AS12" s="272">
        <f t="shared" si="3"/>
        <v>21669.524383251039</v>
      </c>
      <c r="AT12" s="272">
        <f t="shared" si="3"/>
        <v>22150.683313826619</v>
      </c>
      <c r="AU12" s="272">
        <f t="shared" si="3"/>
        <v>22635.455694007371</v>
      </c>
      <c r="AV12" s="276">
        <f t="shared" si="3"/>
        <v>23124.148484422298</v>
      </c>
    </row>
    <row r="13" spans="1:48" x14ac:dyDescent="0.2">
      <c r="B13" s="18">
        <v>20</v>
      </c>
      <c r="C13" s="29" t="s">
        <v>56</v>
      </c>
      <c r="D13" s="19">
        <f>+('2.1 Previsión BAU'!U14)*'1.5 Factores Pérdidas'!E13</f>
        <v>1829.6246525782374</v>
      </c>
      <c r="E13" s="14">
        <f>+('2.1 Previsión BAU'!V14)*'1.5 Factores Pérdidas'!F13</f>
        <v>1897.320764723632</v>
      </c>
      <c r="F13" s="14">
        <f>+('2.1 Previsión BAU'!W14)*'1.5 Factores Pérdidas'!G13</f>
        <v>1967.5216330184062</v>
      </c>
      <c r="G13" s="14">
        <f>+('2.1 Previsión BAU'!X14)*'1.5 Factores Pérdidas'!H13</f>
        <v>2040.3199334400872</v>
      </c>
      <c r="H13" s="14">
        <f>+('2.1 Previsión BAU'!Y14)*'1.5 Factores Pérdidas'!I13</f>
        <v>2115.8117709773701</v>
      </c>
      <c r="I13" s="14">
        <f>+('2.1 Previsión BAU'!Z14)*'1.5 Factores Pérdidas'!J13</f>
        <v>2194.0968065035327</v>
      </c>
      <c r="J13" s="14">
        <f>+('2.1 Previsión BAU'!AA14)*'1.5 Factores Pérdidas'!K13</f>
        <v>2275.2783883441634</v>
      </c>
      <c r="K13" s="14">
        <f>+('2.1 Previsión BAU'!AB14)*'1.5 Factores Pérdidas'!L13</f>
        <v>2359.4636887128968</v>
      </c>
      <c r="L13" s="14">
        <f>+('2.1 Previsión BAU'!AC14)*'1.5 Factores Pérdidas'!M13</f>
        <v>2446.7638451952744</v>
      </c>
      <c r="M13" s="14">
        <f>+('2.1 Previsión BAU'!AD14)*'1.5 Factores Pérdidas'!N13</f>
        <v>2537.2941074674986</v>
      </c>
      <c r="N13" s="14">
        <f>+('2.1 Previsión BAU'!AE14)*'1.5 Factores Pérdidas'!O13</f>
        <v>2631.173989443796</v>
      </c>
      <c r="O13" s="14">
        <f>+('2.1 Previsión BAU'!AF14)*'1.5 Factores Pérdidas'!P13</f>
        <v>2728.5274270532163</v>
      </c>
      <c r="P13" s="14">
        <f>+('2.1 Previsión BAU'!AG14)*'1.5 Factores Pérdidas'!Q13</f>
        <v>2829.4829418541849</v>
      </c>
      <c r="Q13" s="14">
        <f>+('2.1 Previsión BAU'!AH14)*'1.5 Factores Pérdidas'!R13</f>
        <v>2934.1738107027895</v>
      </c>
      <c r="R13" s="14">
        <f>+('2.1 Previsión BAU'!AI14)*'1.5 Factores Pérdidas'!S13</f>
        <v>3042.7382416987925</v>
      </c>
      <c r="S13" s="14">
        <f>+('2.1 Previsión BAU'!AJ14)*'1.5 Factores Pérdidas'!T13</f>
        <v>3155.3195566416475</v>
      </c>
      <c r="T13" s="14">
        <f>+('2.1 Previsión BAU'!AK14)*'1.5 Factores Pérdidas'!U13</f>
        <v>3272.0663802373879</v>
      </c>
      <c r="U13" s="14">
        <f>+('2.1 Previsión BAU'!AL14)*'1.5 Factores Pérdidas'!V13</f>
        <v>3393.1328363061712</v>
      </c>
      <c r="V13" s="14">
        <f>+('2.1 Previsión BAU'!AM14)*'1.5 Factores Pérdidas'!W13</f>
        <v>3518.6787512494993</v>
      </c>
      <c r="W13" s="14">
        <f>+('2.1 Previsión BAU'!AN14)*'1.5 Factores Pérdidas'!X13</f>
        <v>3648.8698650457304</v>
      </c>
      <c r="X13" s="14">
        <f>+('2.1 Previsión BAU'!AO14)*'1.5 Factores Pérdidas'!Y13</f>
        <v>3783.8780500524226</v>
      </c>
      <c r="Z13" s="18">
        <v>20</v>
      </c>
      <c r="AA13" s="29" t="s">
        <v>56</v>
      </c>
      <c r="AB13" s="226">
        <f t="shared" si="2"/>
        <v>1.8296246525782374</v>
      </c>
      <c r="AC13" s="227">
        <f t="shared" si="2"/>
        <v>1.8973207647236321</v>
      </c>
      <c r="AD13" s="227">
        <f t="shared" si="2"/>
        <v>1.9675216330184062</v>
      </c>
      <c r="AE13" s="227">
        <f t="shared" si="2"/>
        <v>2.0403199334400872</v>
      </c>
      <c r="AF13" s="227">
        <f t="shared" si="2"/>
        <v>2.1158117709773703</v>
      </c>
      <c r="AG13" s="227">
        <f t="shared" si="2"/>
        <v>2.1940968065035324</v>
      </c>
      <c r="AH13" s="227">
        <f t="shared" si="2"/>
        <v>2.2752783883441636</v>
      </c>
      <c r="AI13" s="227">
        <f t="shared" si="2"/>
        <v>2.3594636887128968</v>
      </c>
      <c r="AJ13" s="227">
        <f t="shared" si="2"/>
        <v>2.4467638451952745</v>
      </c>
      <c r="AK13" s="227">
        <f t="shared" si="2"/>
        <v>2.5372941074674986</v>
      </c>
      <c r="AL13" s="272">
        <f t="shared" si="2"/>
        <v>2.6311739894437962</v>
      </c>
      <c r="AM13" s="272">
        <f t="shared" si="2"/>
        <v>2.7285274270532165</v>
      </c>
      <c r="AN13" s="272">
        <f t="shared" si="2"/>
        <v>2.8294829418541849</v>
      </c>
      <c r="AO13" s="272">
        <f t="shared" si="2"/>
        <v>2.9341738107027897</v>
      </c>
      <c r="AP13" s="272">
        <f t="shared" si="2"/>
        <v>3.0427382416987925</v>
      </c>
      <c r="AQ13" s="272">
        <f t="shared" si="2"/>
        <v>3.1553195566416474</v>
      </c>
      <c r="AR13" s="272">
        <f t="shared" si="3"/>
        <v>3.2720663802373879</v>
      </c>
      <c r="AS13" s="272">
        <f t="shared" si="3"/>
        <v>3.393132836306171</v>
      </c>
      <c r="AT13" s="272">
        <f t="shared" si="3"/>
        <v>3.5186787512494995</v>
      </c>
      <c r="AU13" s="272">
        <f t="shared" si="3"/>
        <v>3.6488698650457305</v>
      </c>
      <c r="AV13" s="276">
        <f t="shared" si="3"/>
        <v>3.7838780500524227</v>
      </c>
    </row>
    <row r="14" spans="1:48" x14ac:dyDescent="0.2">
      <c r="B14" s="18">
        <v>21</v>
      </c>
      <c r="C14" s="29" t="s">
        <v>57</v>
      </c>
      <c r="D14" s="19">
        <f>+('2.1 Previsión BAU'!U15)*'1.5 Factores Pérdidas'!E14</f>
        <v>137483.14070782685</v>
      </c>
      <c r="E14" s="14">
        <f>+('2.1 Previsión BAU'!V15)*'1.5 Factores Pérdidas'!F14</f>
        <v>143909.45676043048</v>
      </c>
      <c r="F14" s="14">
        <f>+('2.1 Previsión BAU'!W15)*'1.5 Factores Pérdidas'!G14</f>
        <v>150139.33590576146</v>
      </c>
      <c r="G14" s="14">
        <f>+('2.1 Previsión BAU'!X15)*'1.5 Factores Pérdidas'!H14</f>
        <v>156379.41608079593</v>
      </c>
      <c r="H14" s="14">
        <f>+('2.1 Previsión BAU'!Y15)*'1.5 Factores Pérdidas'!I14</f>
        <v>162621.14884772908</v>
      </c>
      <c r="I14" s="14">
        <f>+('2.1 Previsión BAU'!Z15)*'1.5 Factores Pérdidas'!J14</f>
        <v>168863.0618398255</v>
      </c>
      <c r="J14" s="14">
        <f>+('2.1 Previsión BAU'!AA15)*'1.5 Factores Pérdidas'!K14</f>
        <v>175113.2702965537</v>
      </c>
      <c r="K14" s="14">
        <f>+('2.1 Previsión BAU'!AB15)*'1.5 Factores Pérdidas'!L14</f>
        <v>181376.31634765878</v>
      </c>
      <c r="L14" s="14">
        <f>+('2.1 Previsión BAU'!AC15)*'1.5 Factores Pérdidas'!M14</f>
        <v>187642.16191127402</v>
      </c>
      <c r="M14" s="14">
        <f>+('2.1 Previsión BAU'!AD15)*'1.5 Factores Pérdidas'!N14</f>
        <v>193908.00747488919</v>
      </c>
      <c r="N14" s="14">
        <f>+('2.1 Previsión BAU'!AE15)*'1.5 Factores Pérdidas'!O14</f>
        <v>200173.85303850414</v>
      </c>
      <c r="O14" s="14">
        <f>+('2.1 Previsión BAU'!AF15)*'1.5 Factores Pérdidas'!P14</f>
        <v>206439.69860211894</v>
      </c>
      <c r="P14" s="14">
        <f>+('2.1 Previsión BAU'!AG15)*'1.5 Factores Pérdidas'!Q14</f>
        <v>212705.54416573409</v>
      </c>
      <c r="Q14" s="14">
        <f>+('2.1 Previsión BAU'!AH15)*'1.5 Factores Pérdidas'!R14</f>
        <v>218971.38972934941</v>
      </c>
      <c r="R14" s="14">
        <f>+('2.1 Previsión BAU'!AI15)*'1.5 Factores Pérdidas'!S14</f>
        <v>225237.23529296473</v>
      </c>
      <c r="S14" s="14">
        <f>+('2.1 Previsión BAU'!AJ15)*'1.5 Factores Pérdidas'!T14</f>
        <v>231503.08085657982</v>
      </c>
      <c r="T14" s="14">
        <f>+('2.1 Previsión BAU'!AK15)*'1.5 Factores Pérdidas'!U14</f>
        <v>237768.92642019459</v>
      </c>
      <c r="U14" s="14">
        <f>+('2.1 Previsión BAU'!AL15)*'1.5 Factores Pérdidas'!V14</f>
        <v>244034.77198380959</v>
      </c>
      <c r="V14" s="14">
        <f>+('2.1 Previsión BAU'!AM15)*'1.5 Factores Pérdidas'!W14</f>
        <v>250300.61754742463</v>
      </c>
      <c r="W14" s="14">
        <f>+('2.1 Previsión BAU'!AN15)*'1.5 Factores Pérdidas'!X14</f>
        <v>256566.46311103995</v>
      </c>
      <c r="X14" s="14">
        <f>+('2.1 Previsión BAU'!AO15)*'1.5 Factores Pérdidas'!Y14</f>
        <v>262832.30867465521</v>
      </c>
      <c r="Z14" s="18">
        <v>21</v>
      </c>
      <c r="AA14" s="29" t="s">
        <v>57</v>
      </c>
      <c r="AB14" s="226">
        <f t="shared" si="2"/>
        <v>137.48314070782686</v>
      </c>
      <c r="AC14" s="227">
        <f t="shared" si="2"/>
        <v>143.90945676043049</v>
      </c>
      <c r="AD14" s="227">
        <f t="shared" si="2"/>
        <v>150.13933590576147</v>
      </c>
      <c r="AE14" s="227">
        <f t="shared" si="2"/>
        <v>156.37941608079592</v>
      </c>
      <c r="AF14" s="227">
        <f t="shared" si="2"/>
        <v>162.62114884772907</v>
      </c>
      <c r="AG14" s="227">
        <f t="shared" si="2"/>
        <v>168.86306183982549</v>
      </c>
      <c r="AH14" s="227">
        <f t="shared" si="2"/>
        <v>175.11327029655371</v>
      </c>
      <c r="AI14" s="227">
        <f t="shared" si="2"/>
        <v>181.37631634765879</v>
      </c>
      <c r="AJ14" s="227">
        <f t="shared" si="2"/>
        <v>187.642161911274</v>
      </c>
      <c r="AK14" s="227">
        <f t="shared" si="2"/>
        <v>193.90800747488919</v>
      </c>
      <c r="AL14" s="272">
        <f t="shared" si="2"/>
        <v>200.17385303850415</v>
      </c>
      <c r="AM14" s="272">
        <f t="shared" si="2"/>
        <v>206.43969860211894</v>
      </c>
      <c r="AN14" s="272">
        <f t="shared" si="2"/>
        <v>212.7055441657341</v>
      </c>
      <c r="AO14" s="272">
        <f t="shared" si="2"/>
        <v>218.9713897293494</v>
      </c>
      <c r="AP14" s="272">
        <f t="shared" si="2"/>
        <v>225.23723529296473</v>
      </c>
      <c r="AQ14" s="272">
        <f t="shared" si="2"/>
        <v>231.50308085657983</v>
      </c>
      <c r="AR14" s="272">
        <f t="shared" si="3"/>
        <v>237.76892642019459</v>
      </c>
      <c r="AS14" s="272">
        <f t="shared" si="3"/>
        <v>244.03477198380961</v>
      </c>
      <c r="AT14" s="272">
        <f t="shared" si="3"/>
        <v>250.30061754742462</v>
      </c>
      <c r="AU14" s="272">
        <f t="shared" si="3"/>
        <v>256.56646311103992</v>
      </c>
      <c r="AV14" s="276">
        <f t="shared" si="3"/>
        <v>262.83230867465522</v>
      </c>
    </row>
    <row r="15" spans="1:48" x14ac:dyDescent="0.2">
      <c r="B15" s="18">
        <v>22</v>
      </c>
      <c r="C15" s="29" t="s">
        <v>58</v>
      </c>
      <c r="D15" s="19">
        <f>+('2.1 Previsión BAU'!U16)*'1.5 Factores Pérdidas'!E15</f>
        <v>1281840.4438553611</v>
      </c>
      <c r="E15" s="14">
        <f>+('2.1 Previsión BAU'!V16)*'1.5 Factores Pérdidas'!F15</f>
        <v>1323518.0355621688</v>
      </c>
      <c r="F15" s="14">
        <f>+('2.1 Previsión BAU'!W16)*'1.5 Factores Pérdidas'!G15</f>
        <v>1367461.150041769</v>
      </c>
      <c r="G15" s="14">
        <f>+('2.1 Previsión BAU'!X16)*'1.5 Factores Pérdidas'!H15</f>
        <v>1411887.7936943984</v>
      </c>
      <c r="H15" s="14">
        <f>+('2.1 Previsión BAU'!Y16)*'1.5 Factores Pérdidas'!I15</f>
        <v>1456600.4390193878</v>
      </c>
      <c r="I15" s="14">
        <f>+('2.1 Previsión BAU'!Z16)*'1.5 Factores Pérdidas'!J15</f>
        <v>1501620.7200700841</v>
      </c>
      <c r="J15" s="14">
        <f>+('2.1 Previsión BAU'!AA16)*'1.5 Factores Pérdidas'!K15</f>
        <v>1546951.227902045</v>
      </c>
      <c r="K15" s="14">
        <f>+('2.1 Previsión BAU'!AB16)*'1.5 Factores Pérdidas'!L15</f>
        <v>1592599.4654794938</v>
      </c>
      <c r="L15" s="14">
        <f>+('2.1 Previsión BAU'!AC16)*'1.5 Factores Pérdidas'!M15</f>
        <v>1638571.8524595138</v>
      </c>
      <c r="M15" s="14">
        <f>+('2.1 Previsión BAU'!AD16)*'1.5 Factores Pérdidas'!N15</f>
        <v>1684875.2605838252</v>
      </c>
      <c r="N15" s="14">
        <f>+('2.1 Previsión BAU'!AE16)*'1.5 Factores Pérdidas'!O15</f>
        <v>1731516.6248025896</v>
      </c>
      <c r="O15" s="14">
        <f>+('2.1 Previsión BAU'!AF16)*'1.5 Factores Pérdidas'!P15</f>
        <v>1778503.0463003987</v>
      </c>
      <c r="P15" s="14">
        <f>+('2.1 Previsión BAU'!AG16)*'1.5 Factores Pérdidas'!Q15</f>
        <v>1825841.770667519</v>
      </c>
      <c r="Q15" s="14">
        <f>+('2.1 Previsión BAU'!AH16)*'1.5 Factores Pérdidas'!R15</f>
        <v>1873540.1947126174</v>
      </c>
      <c r="R15" s="14">
        <f>+('2.1 Previsión BAU'!AI16)*'1.5 Factores Pérdidas'!S15</f>
        <v>1921605.8791909604</v>
      </c>
      <c r="S15" s="14">
        <f>+('2.1 Previsión BAU'!AJ16)*'1.5 Factores Pérdidas'!T15</f>
        <v>1970046.5087551367</v>
      </c>
      <c r="T15" s="14">
        <f>+('2.1 Previsión BAU'!AK16)*'1.5 Factores Pérdidas'!U15</f>
        <v>2018870.0658908824</v>
      </c>
      <c r="U15" s="14">
        <f>+('2.1 Previsión BAU'!AL16)*'1.5 Factores Pérdidas'!V15</f>
        <v>2068084.1679338084</v>
      </c>
      <c r="V15" s="14">
        <f>+('2.1 Previsión BAU'!AM16)*'1.5 Factores Pérdidas'!W15</f>
        <v>2117698.6725294385</v>
      </c>
      <c r="W15" s="14">
        <f>+('2.1 Previsión BAU'!AN16)*'1.5 Factores Pérdidas'!X15</f>
        <v>2167715.5177813419</v>
      </c>
      <c r="X15" s="14">
        <f>+('2.1 Previsión BAU'!AO16)*'1.5 Factores Pérdidas'!Y15</f>
        <v>2218168.8720441521</v>
      </c>
      <c r="Z15" s="18">
        <v>22</v>
      </c>
      <c r="AA15" s="29" t="s">
        <v>58</v>
      </c>
      <c r="AB15" s="226">
        <f t="shared" si="2"/>
        <v>1281.8404438553612</v>
      </c>
      <c r="AC15" s="227">
        <f t="shared" si="2"/>
        <v>1323.5180355621687</v>
      </c>
      <c r="AD15" s="227">
        <f t="shared" si="2"/>
        <v>1367.4611500417691</v>
      </c>
      <c r="AE15" s="227">
        <f t="shared" si="2"/>
        <v>1411.8877936943984</v>
      </c>
      <c r="AF15" s="227">
        <f t="shared" si="2"/>
        <v>1456.6004390193877</v>
      </c>
      <c r="AG15" s="227">
        <f t="shared" si="2"/>
        <v>1501.6207200700842</v>
      </c>
      <c r="AH15" s="227">
        <f t="shared" si="2"/>
        <v>1546.951227902045</v>
      </c>
      <c r="AI15" s="227">
        <f t="shared" si="2"/>
        <v>1592.5994654794938</v>
      </c>
      <c r="AJ15" s="227">
        <f t="shared" si="2"/>
        <v>1638.5718524595138</v>
      </c>
      <c r="AK15" s="227">
        <f t="shared" si="2"/>
        <v>1684.8752605838251</v>
      </c>
      <c r="AL15" s="272">
        <f t="shared" si="2"/>
        <v>1731.5166248025896</v>
      </c>
      <c r="AM15" s="272">
        <f t="shared" si="2"/>
        <v>1778.5030463003986</v>
      </c>
      <c r="AN15" s="272">
        <f t="shared" si="2"/>
        <v>1825.8417706675189</v>
      </c>
      <c r="AO15" s="272">
        <f t="shared" si="2"/>
        <v>1873.5401947126174</v>
      </c>
      <c r="AP15" s="272">
        <f t="shared" si="2"/>
        <v>1921.6058791909604</v>
      </c>
      <c r="AQ15" s="272">
        <f t="shared" si="2"/>
        <v>1970.0465087551368</v>
      </c>
      <c r="AR15" s="272">
        <f t="shared" si="3"/>
        <v>2018.8700658908824</v>
      </c>
      <c r="AS15" s="272">
        <f t="shared" si="3"/>
        <v>2068.0841679338082</v>
      </c>
      <c r="AT15" s="272">
        <f t="shared" si="3"/>
        <v>2117.6986725294387</v>
      </c>
      <c r="AU15" s="272">
        <f t="shared" si="3"/>
        <v>2167.715517781342</v>
      </c>
      <c r="AV15" s="276">
        <f t="shared" si="3"/>
        <v>2218.1688720441521</v>
      </c>
    </row>
    <row r="16" spans="1:48" x14ac:dyDescent="0.2">
      <c r="B16" s="18">
        <v>23</v>
      </c>
      <c r="C16" s="29" t="s">
        <v>59</v>
      </c>
      <c r="D16" s="19">
        <f>+('2.1 Previsión BAU'!U17)*'1.5 Factores Pérdidas'!E16</f>
        <v>2080823.2509084723</v>
      </c>
      <c r="E16" s="14">
        <f>+('2.1 Previsión BAU'!V17)*'1.5 Factores Pérdidas'!F16</f>
        <v>2190994.7087372988</v>
      </c>
      <c r="F16" s="14">
        <f>+('2.1 Previsión BAU'!W17)*'1.5 Factores Pérdidas'!G16</f>
        <v>2301963.8597429446</v>
      </c>
      <c r="G16" s="14">
        <f>+('2.1 Previsión BAU'!X17)*'1.5 Factores Pérdidas'!H16</f>
        <v>2413211.8805918754</v>
      </c>
      <c r="H16" s="14">
        <f>+('2.1 Previsión BAU'!Y17)*'1.5 Factores Pérdidas'!I16</f>
        <v>2524695.2306829952</v>
      </c>
      <c r="I16" s="14">
        <f>+('2.1 Previsión BAU'!Z17)*'1.5 Factores Pérdidas'!J16</f>
        <v>2636514.5486272206</v>
      </c>
      <c r="J16" s="14">
        <f>+('2.1 Previsión BAU'!AA17)*'1.5 Factores Pérdidas'!K16</f>
        <v>2748701.6480359961</v>
      </c>
      <c r="K16" s="14">
        <f>+('2.1 Previsión BAU'!AB17)*'1.5 Factores Pérdidas'!L16</f>
        <v>2861276.9695071033</v>
      </c>
      <c r="L16" s="14">
        <f>+('2.1 Previsión BAU'!AC17)*'1.5 Factores Pérdidas'!M16</f>
        <v>2974252.8142296607</v>
      </c>
      <c r="M16" s="14">
        <f>+('2.1 Previsión BAU'!AD17)*'1.5 Factores Pérdidas'!N16</f>
        <v>3087639.4073310615</v>
      </c>
      <c r="N16" s="14">
        <f>+('2.1 Previsión BAU'!AE17)*'1.5 Factores Pérdidas'!O16</f>
        <v>3201446.0275549414</v>
      </c>
      <c r="O16" s="14">
        <f>+('2.1 Previsión BAU'!AF17)*'1.5 Factores Pérdidas'!P16</f>
        <v>3315681.7622445803</v>
      </c>
      <c r="P16" s="14">
        <f>+('2.1 Previsión BAU'!AG17)*'1.5 Factores Pérdidas'!Q16</f>
        <v>3430355.7236952265</v>
      </c>
      <c r="Q16" s="14">
        <f>+('2.1 Previsión BAU'!AH17)*'1.5 Factores Pérdidas'!R16</f>
        <v>3545477.152229724</v>
      </c>
      <c r="R16" s="14">
        <f>+('2.1 Previsión BAU'!AI17)*'1.5 Factores Pérdidas'!S16</f>
        <v>3661055.4687843416</v>
      </c>
      <c r="S16" s="14">
        <f>+('2.1 Previsión BAU'!AJ17)*'1.5 Factores Pérdidas'!T16</f>
        <v>3777100.23936194</v>
      </c>
      <c r="T16" s="14">
        <f>+('2.1 Previsión BAU'!AK17)*'1.5 Factores Pérdidas'!U16</f>
        <v>3893621.3969667964</v>
      </c>
      <c r="U16" s="14">
        <f>+('2.1 Previsión BAU'!AL17)*'1.5 Factores Pérdidas'!V16</f>
        <v>4010628.4189622109</v>
      </c>
      <c r="V16" s="14">
        <f>+('2.1 Previsión BAU'!AM17)*'1.5 Factores Pérdidas'!W16</f>
        <v>4128133.5692805434</v>
      </c>
      <c r="W16" s="14">
        <f>+('2.1 Previsión BAU'!AN17)*'1.5 Factores Pérdidas'!X16</f>
        <v>4246139.2591882655</v>
      </c>
      <c r="X16" s="14">
        <f>+('2.1 Previsión BAU'!AO17)*'1.5 Factores Pérdidas'!Y16</f>
        <v>4364687.9965386074</v>
      </c>
      <c r="Z16" s="18">
        <v>23</v>
      </c>
      <c r="AA16" s="29" t="s">
        <v>59</v>
      </c>
      <c r="AB16" s="226">
        <f t="shared" si="2"/>
        <v>2080.8232509084723</v>
      </c>
      <c r="AC16" s="227">
        <f t="shared" si="2"/>
        <v>2190.9947087372989</v>
      </c>
      <c r="AD16" s="227">
        <f t="shared" si="2"/>
        <v>2301.9638597429448</v>
      </c>
      <c r="AE16" s="227">
        <f t="shared" si="2"/>
        <v>2413.2118805918753</v>
      </c>
      <c r="AF16" s="227">
        <f t="shared" si="2"/>
        <v>2524.6952306829953</v>
      </c>
      <c r="AG16" s="227">
        <f t="shared" si="2"/>
        <v>2636.5145486272204</v>
      </c>
      <c r="AH16" s="227">
        <f t="shared" si="2"/>
        <v>2748.7016480359962</v>
      </c>
      <c r="AI16" s="227">
        <f t="shared" si="2"/>
        <v>2861.2769695071033</v>
      </c>
      <c r="AJ16" s="227">
        <f t="shared" si="2"/>
        <v>2974.2528142296605</v>
      </c>
      <c r="AK16" s="227">
        <f t="shared" si="2"/>
        <v>3087.6394073310616</v>
      </c>
      <c r="AL16" s="272">
        <f t="shared" si="2"/>
        <v>3201.4460275549413</v>
      </c>
      <c r="AM16" s="272">
        <f t="shared" si="2"/>
        <v>3315.6817622445801</v>
      </c>
      <c r="AN16" s="272">
        <f t="shared" si="2"/>
        <v>3430.3557236952265</v>
      </c>
      <c r="AO16" s="272">
        <f t="shared" si="2"/>
        <v>3545.4771522297242</v>
      </c>
      <c r="AP16" s="272">
        <f t="shared" si="2"/>
        <v>3661.0554687843414</v>
      </c>
      <c r="AQ16" s="272">
        <f t="shared" si="2"/>
        <v>3777.1002393619401</v>
      </c>
      <c r="AR16" s="272">
        <f t="shared" si="3"/>
        <v>3893.6213969667965</v>
      </c>
      <c r="AS16" s="272">
        <f t="shared" si="3"/>
        <v>4010.6284189622111</v>
      </c>
      <c r="AT16" s="272">
        <f t="shared" si="3"/>
        <v>4128.1335692805433</v>
      </c>
      <c r="AU16" s="272">
        <f t="shared" si="3"/>
        <v>4246.1392591882659</v>
      </c>
      <c r="AV16" s="276">
        <f t="shared" si="3"/>
        <v>4364.687996538607</v>
      </c>
    </row>
    <row r="17" spans="2:48" x14ac:dyDescent="0.2">
      <c r="B17" s="18">
        <v>26</v>
      </c>
      <c r="C17" s="29" t="s">
        <v>60</v>
      </c>
      <c r="D17" s="19">
        <f>+('2.1 Previsión BAU'!U18)*'1.5 Factores Pérdidas'!E17</f>
        <v>88656.905351088542</v>
      </c>
      <c r="E17" s="14">
        <f>+('2.1 Previsión BAU'!V18)*'1.5 Factores Pérdidas'!F17</f>
        <v>90321.035132374411</v>
      </c>
      <c r="F17" s="14">
        <f>+('2.1 Previsión BAU'!W18)*'1.5 Factores Pérdidas'!G17</f>
        <v>91985.099651050623</v>
      </c>
      <c r="G17" s="14">
        <f>+('2.1 Previsión BAU'!X18)*'1.5 Factores Pérdidas'!H17</f>
        <v>93650.20751577591</v>
      </c>
      <c r="H17" s="14">
        <f>+('2.1 Previsión BAU'!Y18)*'1.5 Factores Pérdidas'!I17</f>
        <v>94457.684928140647</v>
      </c>
      <c r="I17" s="14">
        <f>+('2.1 Previsión BAU'!Z18)*'1.5 Factores Pérdidas'!J17</f>
        <v>97470.795888303765</v>
      </c>
      <c r="J17" s="14">
        <f>+('2.1 Previsión BAU'!AA18)*'1.5 Factores Pérdidas'!K17</f>
        <v>98717.521987339787</v>
      </c>
      <c r="K17" s="14">
        <f>+('2.1 Previsión BAU'!AB18)*'1.5 Factores Pérdidas'!L17</f>
        <v>100698.76370494255</v>
      </c>
      <c r="L17" s="14">
        <f>+('2.1 Previsión BAU'!AC18)*'1.5 Factores Pérdidas'!M17</f>
        <v>101971.57345520607</v>
      </c>
      <c r="M17" s="14">
        <f>+('2.1 Previsión BAU'!AD18)*'1.5 Factores Pérdidas'!N17</f>
        <v>103634.59462783318</v>
      </c>
      <c r="N17" s="14">
        <f>+('2.1 Previsión BAU'!AE18)*'1.5 Factores Pérdidas'!O17</f>
        <v>105298.65914650942</v>
      </c>
      <c r="O17" s="14">
        <f>+('2.1 Previsión BAU'!AF18)*'1.5 Factores Pérdidas'!P17</f>
        <v>106963.76701123474</v>
      </c>
      <c r="P17" s="14">
        <f>+('2.1 Previsión BAU'!AG18)*'1.5 Factores Pérdidas'!Q17</f>
        <v>108730.07944272281</v>
      </c>
      <c r="Q17" s="14">
        <f>+('2.1 Previsión BAU'!AH18)*'1.5 Factores Pérdidas'!R17</f>
        <v>110469.26487693426</v>
      </c>
      <c r="R17" s="14">
        <f>+('2.1 Previsión BAU'!AI18)*'1.5 Factores Pérdidas'!S17</f>
        <v>112924.81028614908</v>
      </c>
      <c r="S17" s="14">
        <f>+('2.1 Previsión BAU'!AJ18)*'1.5 Factores Pérdidas'!T17</f>
        <v>115436.0045791297</v>
      </c>
      <c r="T17" s="14">
        <f>+('2.1 Previsión BAU'!AK18)*'1.5 Factores Pérdidas'!U17</f>
        <v>117959.82223334892</v>
      </c>
      <c r="U17" s="14">
        <f>+('2.1 Previsión BAU'!AL18)*'1.5 Factores Pérdidas'!V17</f>
        <v>120537.91037804095</v>
      </c>
      <c r="V17" s="14">
        <f>+('2.1 Previsión BAU'!AM18)*'1.5 Factores Pérdidas'!W17</f>
        <v>121363.06170145217</v>
      </c>
      <c r="W17" s="14">
        <f>+('2.1 Previsión BAU'!AN18)*'1.5 Factores Pérdidas'!X17</f>
        <v>122374.89489193827</v>
      </c>
      <c r="X17" s="14">
        <f>+('2.1 Previsión BAU'!AO18)*'1.5 Factores Pérdidas'!Y17</f>
        <v>123395.45869246086</v>
      </c>
      <c r="Z17" s="18">
        <v>26</v>
      </c>
      <c r="AA17" s="29" t="s">
        <v>60</v>
      </c>
      <c r="AB17" s="226">
        <f t="shared" si="2"/>
        <v>88.65690535108854</v>
      </c>
      <c r="AC17" s="227">
        <f t="shared" si="2"/>
        <v>90.321035132374405</v>
      </c>
      <c r="AD17" s="227">
        <f t="shared" si="2"/>
        <v>91.985099651050618</v>
      </c>
      <c r="AE17" s="227">
        <f t="shared" si="2"/>
        <v>93.650207515775904</v>
      </c>
      <c r="AF17" s="227">
        <f t="shared" si="2"/>
        <v>94.457684928140651</v>
      </c>
      <c r="AG17" s="227">
        <f t="shared" si="2"/>
        <v>97.470795888303769</v>
      </c>
      <c r="AH17" s="227">
        <f t="shared" si="2"/>
        <v>98.717521987339794</v>
      </c>
      <c r="AI17" s="227">
        <f t="shared" si="2"/>
        <v>100.69876370494255</v>
      </c>
      <c r="AJ17" s="227">
        <f t="shared" si="2"/>
        <v>101.97157345520607</v>
      </c>
      <c r="AK17" s="227">
        <f t="shared" si="2"/>
        <v>103.63459462783318</v>
      </c>
      <c r="AL17" s="272">
        <f t="shared" si="2"/>
        <v>105.29865914650942</v>
      </c>
      <c r="AM17" s="272">
        <f t="shared" si="2"/>
        <v>106.96376701123474</v>
      </c>
      <c r="AN17" s="272">
        <f t="shared" si="2"/>
        <v>108.73007944272281</v>
      </c>
      <c r="AO17" s="272">
        <f t="shared" si="2"/>
        <v>110.46926487693426</v>
      </c>
      <c r="AP17" s="272">
        <f t="shared" si="2"/>
        <v>112.92481028614908</v>
      </c>
      <c r="AQ17" s="272">
        <f t="shared" si="2"/>
        <v>115.4360045791297</v>
      </c>
      <c r="AR17" s="272">
        <f t="shared" si="3"/>
        <v>117.95982223334893</v>
      </c>
      <c r="AS17" s="272">
        <f t="shared" si="3"/>
        <v>120.53791037804095</v>
      </c>
      <c r="AT17" s="272">
        <f t="shared" si="3"/>
        <v>121.36306170145217</v>
      </c>
      <c r="AU17" s="272">
        <f t="shared" si="3"/>
        <v>122.37489489193827</v>
      </c>
      <c r="AV17" s="276">
        <f t="shared" si="3"/>
        <v>123.39545869246086</v>
      </c>
    </row>
    <row r="18" spans="2:48" x14ac:dyDescent="0.2">
      <c r="B18" s="18">
        <v>28</v>
      </c>
      <c r="C18" s="29" t="s">
        <v>61</v>
      </c>
      <c r="D18" s="19">
        <f>+('2.1 Previsión BAU'!U19)*'1.5 Factores Pérdidas'!E18</f>
        <v>54335.228079498134</v>
      </c>
      <c r="E18" s="14">
        <f>+('2.1 Previsión BAU'!V19)*'1.5 Factores Pérdidas'!F18</f>
        <v>55287.107793939285</v>
      </c>
      <c r="F18" s="14">
        <f>+('2.1 Previsión BAU'!W19)*'1.5 Factores Pérdidas'!G18</f>
        <v>55298.672218827756</v>
      </c>
      <c r="G18" s="14">
        <f>+('2.1 Previsión BAU'!X19)*'1.5 Factores Pérdidas'!H18</f>
        <v>55298.81271549029</v>
      </c>
      <c r="H18" s="14">
        <f>+('2.1 Previsión BAU'!Y19)*'1.5 Factores Pérdidas'!I18</f>
        <v>55298.814422389885</v>
      </c>
      <c r="I18" s="14">
        <f>+('2.1 Previsión BAU'!Z19)*'1.5 Factores Pérdidas'!J18</f>
        <v>55298.814443127078</v>
      </c>
      <c r="J18" s="14">
        <f>+('2.1 Previsión BAU'!AA19)*'1.5 Factores Pérdidas'!K18</f>
        <v>55298.814443379</v>
      </c>
      <c r="K18" s="14">
        <f>+('2.1 Previsión BAU'!AB19)*'1.5 Factores Pérdidas'!L18</f>
        <v>55298.814443382085</v>
      </c>
      <c r="L18" s="14">
        <f>+('2.1 Previsión BAU'!AC19)*'1.5 Factores Pérdidas'!M18</f>
        <v>55298.814443382085</v>
      </c>
      <c r="M18" s="14">
        <f>+('2.1 Previsión BAU'!AD19)*'1.5 Factores Pérdidas'!N18</f>
        <v>55298.814443382085</v>
      </c>
      <c r="N18" s="14">
        <f>+('2.1 Previsión BAU'!AE19)*'1.5 Factores Pérdidas'!O18</f>
        <v>55298.814443382085</v>
      </c>
      <c r="O18" s="14">
        <f>+('2.1 Previsión BAU'!AF19)*'1.5 Factores Pérdidas'!P18</f>
        <v>55298.814443382085</v>
      </c>
      <c r="P18" s="14">
        <f>+('2.1 Previsión BAU'!AG19)*'1.5 Factores Pérdidas'!Q18</f>
        <v>55298.814443382085</v>
      </c>
      <c r="Q18" s="14">
        <f>+('2.1 Previsión BAU'!AH19)*'1.5 Factores Pérdidas'!R18</f>
        <v>55298.814443382085</v>
      </c>
      <c r="R18" s="14">
        <f>+('2.1 Previsión BAU'!AI19)*'1.5 Factores Pérdidas'!S18</f>
        <v>55298.814443382085</v>
      </c>
      <c r="S18" s="14">
        <f>+('2.1 Previsión BAU'!AJ19)*'1.5 Factores Pérdidas'!T18</f>
        <v>55298.814443382085</v>
      </c>
      <c r="T18" s="14">
        <f>+('2.1 Previsión BAU'!AK19)*'1.5 Factores Pérdidas'!U18</f>
        <v>55298.814443382085</v>
      </c>
      <c r="U18" s="14">
        <f>+('2.1 Previsión BAU'!AL19)*'1.5 Factores Pérdidas'!V18</f>
        <v>55298.814443382085</v>
      </c>
      <c r="V18" s="14">
        <f>+('2.1 Previsión BAU'!AM19)*'1.5 Factores Pérdidas'!W18</f>
        <v>55298.814443382085</v>
      </c>
      <c r="W18" s="14">
        <f>+('2.1 Previsión BAU'!AN19)*'1.5 Factores Pérdidas'!X18</f>
        <v>55298.814443382085</v>
      </c>
      <c r="X18" s="14">
        <f>+('2.1 Previsión BAU'!AO19)*'1.5 Factores Pérdidas'!Y18</f>
        <v>55298.814443382085</v>
      </c>
      <c r="Z18" s="18">
        <v>28</v>
      </c>
      <c r="AA18" s="29" t="s">
        <v>61</v>
      </c>
      <c r="AB18" s="226">
        <f t="shared" si="2"/>
        <v>54.335228079498137</v>
      </c>
      <c r="AC18" s="227">
        <f t="shared" si="2"/>
        <v>55.287107793939285</v>
      </c>
      <c r="AD18" s="227">
        <f t="shared" si="2"/>
        <v>55.298672218827754</v>
      </c>
      <c r="AE18" s="227">
        <f t="shared" si="2"/>
        <v>55.298812715490293</v>
      </c>
      <c r="AF18" s="227">
        <f t="shared" si="2"/>
        <v>55.298814422389889</v>
      </c>
      <c r="AG18" s="227">
        <f t="shared" si="2"/>
        <v>55.298814443127078</v>
      </c>
      <c r="AH18" s="227">
        <f t="shared" si="2"/>
        <v>55.298814443379001</v>
      </c>
      <c r="AI18" s="227">
        <f t="shared" si="2"/>
        <v>55.298814443382085</v>
      </c>
      <c r="AJ18" s="227">
        <f t="shared" si="2"/>
        <v>55.298814443382085</v>
      </c>
      <c r="AK18" s="227">
        <f t="shared" si="2"/>
        <v>55.298814443382085</v>
      </c>
      <c r="AL18" s="272">
        <f t="shared" si="2"/>
        <v>55.298814443382085</v>
      </c>
      <c r="AM18" s="272">
        <f t="shared" si="2"/>
        <v>55.298814443382085</v>
      </c>
      <c r="AN18" s="272">
        <f t="shared" si="2"/>
        <v>55.298814443382085</v>
      </c>
      <c r="AO18" s="272">
        <f t="shared" si="2"/>
        <v>55.298814443382085</v>
      </c>
      <c r="AP18" s="272">
        <f t="shared" si="2"/>
        <v>55.298814443382085</v>
      </c>
      <c r="AQ18" s="272">
        <f t="shared" si="2"/>
        <v>55.298814443382085</v>
      </c>
      <c r="AR18" s="272">
        <f t="shared" si="3"/>
        <v>55.298814443382085</v>
      </c>
      <c r="AS18" s="272">
        <f t="shared" si="3"/>
        <v>55.298814443382085</v>
      </c>
      <c r="AT18" s="272">
        <f t="shared" si="3"/>
        <v>55.298814443382085</v>
      </c>
      <c r="AU18" s="272">
        <f t="shared" si="3"/>
        <v>55.298814443382085</v>
      </c>
      <c r="AV18" s="276">
        <f t="shared" si="3"/>
        <v>55.298814443382085</v>
      </c>
    </row>
    <row r="19" spans="2:48" x14ac:dyDescent="0.2">
      <c r="B19" s="18">
        <v>29</v>
      </c>
      <c r="C19" s="29" t="s">
        <v>62</v>
      </c>
      <c r="D19" s="19">
        <f>+('2.1 Previsión BAU'!U20)*'1.5 Factores Pérdidas'!E19</f>
        <v>91724.117204813825</v>
      </c>
      <c r="E19" s="14">
        <f>+('2.1 Previsión BAU'!V20)*'1.5 Factores Pérdidas'!F19</f>
        <v>92659.035347834084</v>
      </c>
      <c r="F19" s="14">
        <f>+('2.1 Previsión BAU'!W20)*'1.5 Factores Pérdidas'!G19</f>
        <v>94792.966475362206</v>
      </c>
      <c r="G19" s="14">
        <f>+('2.1 Previsión BAU'!X20)*'1.5 Factores Pérdidas'!H19</f>
        <v>96632.672049035362</v>
      </c>
      <c r="H19" s="14">
        <f>+('2.1 Previsión BAU'!Y20)*'1.5 Factores Pérdidas'!I19</f>
        <v>98588.6131614677</v>
      </c>
      <c r="I19" s="14">
        <f>+('2.1 Previsión BAU'!Z20)*'1.5 Factores Pérdidas'!J19</f>
        <v>100498.63474601146</v>
      </c>
      <c r="J19" s="14">
        <f>+('2.1 Previsión BAU'!AA20)*'1.5 Factores Pérdidas'!K19</f>
        <v>102426.79710801829</v>
      </c>
      <c r="K19" s="14">
        <f>+('2.1 Previsión BAU'!AB20)*'1.5 Factores Pérdidas'!L19</f>
        <v>104347.79285002509</v>
      </c>
      <c r="L19" s="14">
        <f>+('2.1 Previsión BAU'!AC20)*'1.5 Factores Pérdidas'!M19</f>
        <v>106271.61980708477</v>
      </c>
      <c r="M19" s="14">
        <f>+('2.1 Previsión BAU'!AD20)*'1.5 Factores Pérdidas'!N19</f>
        <v>108194.32827611583</v>
      </c>
      <c r="N19" s="14">
        <f>+('2.1 Previsión BAU'!AE20)*'1.5 Factores Pérdidas'!O19</f>
        <v>110117.4786103698</v>
      </c>
      <c r="O19" s="14">
        <f>+('2.1 Previsión BAU'!AF20)*'1.5 Factores Pérdidas'!P19</f>
        <v>112040.45438318876</v>
      </c>
      <c r="P19" s="14">
        <f>+('2.1 Previsión BAU'!AG20)*'1.5 Factores Pérdidas'!Q19</f>
        <v>113963.49911752125</v>
      </c>
      <c r="Q19" s="14">
        <f>+('2.1 Previsión BAU'!AH20)*'1.5 Factores Pérdidas'!R19</f>
        <v>115886.51660820554</v>
      </c>
      <c r="R19" s="14">
        <f>+('2.1 Previsión BAU'!AI20)*'1.5 Factores Pérdidas'!S19</f>
        <v>117809.54486165181</v>
      </c>
      <c r="S19" s="14">
        <f>+('2.1 Previsión BAU'!AJ20)*'1.5 Factores Pérdidas'!T19</f>
        <v>119732.56886320643</v>
      </c>
      <c r="T19" s="14">
        <f>+('2.1 Previsión BAU'!AK20)*'1.5 Factores Pérdidas'!U19</f>
        <v>121655.5945444954</v>
      </c>
      <c r="U19" s="14">
        <f>+('2.1 Previsión BAU'!AL20)*'1.5 Factores Pérdidas'!V19</f>
        <v>123578.61956219561</v>
      </c>
      <c r="V19" s="14">
        <f>+('2.1 Previsión BAU'!AM20)*'1.5 Factores Pérdidas'!W19</f>
        <v>125501.64484205059</v>
      </c>
      <c r="W19" s="14">
        <f>+('2.1 Previsión BAU'!AN20)*'1.5 Factores Pérdidas'!X19</f>
        <v>127424.67001833979</v>
      </c>
      <c r="X19" s="14">
        <f>+('2.1 Previsión BAU'!AO20)*'1.5 Factores Pérdidas'!Y19</f>
        <v>129347.69523554301</v>
      </c>
      <c r="Z19" s="18">
        <v>29</v>
      </c>
      <c r="AA19" s="29" t="s">
        <v>62</v>
      </c>
      <c r="AB19" s="226">
        <f t="shared" si="2"/>
        <v>91.724117204813822</v>
      </c>
      <c r="AC19" s="227">
        <f t="shared" si="2"/>
        <v>92.659035347834077</v>
      </c>
      <c r="AD19" s="227">
        <f t="shared" si="2"/>
        <v>94.792966475362206</v>
      </c>
      <c r="AE19" s="227">
        <f t="shared" si="2"/>
        <v>96.632672049035364</v>
      </c>
      <c r="AF19" s="227">
        <f t="shared" si="2"/>
        <v>98.588613161467705</v>
      </c>
      <c r="AG19" s="227">
        <f t="shared" si="2"/>
        <v>100.49863474601146</v>
      </c>
      <c r="AH19" s="227">
        <f t="shared" si="2"/>
        <v>102.42679710801829</v>
      </c>
      <c r="AI19" s="227">
        <f t="shared" si="2"/>
        <v>104.34779285002509</v>
      </c>
      <c r="AJ19" s="227">
        <f t="shared" si="2"/>
        <v>106.27161980708478</v>
      </c>
      <c r="AK19" s="227">
        <f t="shared" si="2"/>
        <v>108.19432827611584</v>
      </c>
      <c r="AL19" s="272">
        <f t="shared" si="2"/>
        <v>110.1174786103698</v>
      </c>
      <c r="AM19" s="272">
        <f t="shared" si="2"/>
        <v>112.04045438318876</v>
      </c>
      <c r="AN19" s="272">
        <f t="shared" si="2"/>
        <v>113.96349911752125</v>
      </c>
      <c r="AO19" s="272">
        <f t="shared" si="2"/>
        <v>115.88651660820554</v>
      </c>
      <c r="AP19" s="272">
        <f t="shared" si="2"/>
        <v>117.80954486165182</v>
      </c>
      <c r="AQ19" s="272">
        <f t="shared" si="2"/>
        <v>119.73256886320642</v>
      </c>
      <c r="AR19" s="272">
        <f t="shared" si="3"/>
        <v>121.6555945444954</v>
      </c>
      <c r="AS19" s="272">
        <f t="shared" si="3"/>
        <v>123.57861956219561</v>
      </c>
      <c r="AT19" s="272">
        <f t="shared" si="3"/>
        <v>125.5016448420506</v>
      </c>
      <c r="AU19" s="272">
        <f t="shared" si="3"/>
        <v>127.4246700183398</v>
      </c>
      <c r="AV19" s="276">
        <f t="shared" si="3"/>
        <v>129.347695235543</v>
      </c>
    </row>
    <row r="20" spans="2:48" x14ac:dyDescent="0.2">
      <c r="B20" s="18">
        <v>31</v>
      </c>
      <c r="C20" s="29" t="s">
        <v>63</v>
      </c>
      <c r="D20" s="19">
        <f>+('2.1 Previsión BAU'!U21)*'1.5 Factores Pérdidas'!E20</f>
        <v>163093.84135302779</v>
      </c>
      <c r="E20" s="14">
        <f>+('2.1 Previsión BAU'!V21)*'1.5 Factores Pérdidas'!F20</f>
        <v>167653.46725948126</v>
      </c>
      <c r="F20" s="14">
        <f>+('2.1 Previsión BAU'!W21)*'1.5 Factores Pérdidas'!G20</f>
        <v>171606.16041877726</v>
      </c>
      <c r="G20" s="14">
        <f>+('2.1 Previsión BAU'!X21)*'1.5 Factores Pérdidas'!H20</f>
        <v>175348.25974889458</v>
      </c>
      <c r="H20" s="14">
        <f>+('2.1 Previsión BAU'!Y21)*'1.5 Factores Pérdidas'!I20</f>
        <v>179051.81948693792</v>
      </c>
      <c r="I20" s="14">
        <f>+('2.1 Previsión BAU'!Z21)*'1.5 Factores Pérdidas'!J20</f>
        <v>182795.79992213234</v>
      </c>
      <c r="J20" s="14">
        <f>+('2.1 Previsión BAU'!AA21)*'1.5 Factores Pérdidas'!K20</f>
        <v>186605.44681118298</v>
      </c>
      <c r="K20" s="14">
        <f>+('2.1 Previsión BAU'!AB21)*'1.5 Factores Pérdidas'!L20</f>
        <v>190490.8772870925</v>
      </c>
      <c r="L20" s="14">
        <f>+('2.1 Previsión BAU'!AC21)*'1.5 Factores Pérdidas'!M20</f>
        <v>194456.46011767266</v>
      </c>
      <c r="M20" s="14">
        <f>+('2.1 Previsión BAU'!AD21)*'1.5 Factores Pérdidas'!N20</f>
        <v>198504.84539474294</v>
      </c>
      <c r="N20" s="14">
        <f>+('2.1 Previsión BAU'!AE21)*'1.5 Factores Pérdidas'!O20</f>
        <v>202638.08593477518</v>
      </c>
      <c r="O20" s="14">
        <f>+('2.1 Previsión BAU'!AF21)*'1.5 Factores Pérdidas'!P20</f>
        <v>206858.07118196943</v>
      </c>
      <c r="P20" s="14">
        <f>+('2.1 Previsión BAU'!AG21)*'1.5 Factores Pérdidas'!Q20</f>
        <v>211166.65824275577</v>
      </c>
      <c r="Q20" s="14">
        <f>+('2.1 Previsión BAU'!AH21)*'1.5 Factores Pérdidas'!R20</f>
        <v>215565.71928504549</v>
      </c>
      <c r="R20" s="14">
        <f>+('2.1 Previsión BAU'!AI21)*'1.5 Factores Pérdidas'!S20</f>
        <v>220057.16002764241</v>
      </c>
      <c r="S20" s="14">
        <f>+('2.1 Previsión BAU'!AJ21)*'1.5 Factores Pérdidas'!T20</f>
        <v>224642.91478217795</v>
      </c>
      <c r="T20" s="14">
        <f>+('2.1 Previsión BAU'!AK21)*'1.5 Factores Pérdidas'!U20</f>
        <v>229324.99191619022</v>
      </c>
      <c r="U20" s="14">
        <f>+('2.1 Previsión BAU'!AL21)*'1.5 Factores Pérdidas'!V20</f>
        <v>234105.30766169319</v>
      </c>
      <c r="V20" s="14">
        <f>+('2.1 Previsión BAU'!AM21)*'1.5 Factores Pérdidas'!W20</f>
        <v>238986.3416744339</v>
      </c>
      <c r="W20" s="14">
        <f>+('2.1 Previsión BAU'!AN21)*'1.5 Factores Pérdidas'!X20</f>
        <v>243968.58152743272</v>
      </c>
      <c r="X20" s="14">
        <f>+('2.1 Previsión BAU'!AO21)*'1.5 Factores Pérdidas'!Y20</f>
        <v>249060.62186293185</v>
      </c>
      <c r="Z20" s="18">
        <v>31</v>
      </c>
      <c r="AA20" s="29" t="s">
        <v>63</v>
      </c>
      <c r="AB20" s="226">
        <f t="shared" si="2"/>
        <v>163.09384135302778</v>
      </c>
      <c r="AC20" s="227">
        <f t="shared" si="2"/>
        <v>167.65346725948126</v>
      </c>
      <c r="AD20" s="227">
        <f t="shared" si="2"/>
        <v>171.60616041877725</v>
      </c>
      <c r="AE20" s="227">
        <f t="shared" si="2"/>
        <v>175.34825974889458</v>
      </c>
      <c r="AF20" s="227">
        <f t="shared" si="2"/>
        <v>179.05181948693792</v>
      </c>
      <c r="AG20" s="227">
        <f t="shared" si="2"/>
        <v>182.79579992213235</v>
      </c>
      <c r="AH20" s="227">
        <f t="shared" si="2"/>
        <v>186.60544681118299</v>
      </c>
      <c r="AI20" s="227">
        <f t="shared" si="2"/>
        <v>190.4908772870925</v>
      </c>
      <c r="AJ20" s="227">
        <f t="shared" si="2"/>
        <v>194.45646011767266</v>
      </c>
      <c r="AK20" s="227">
        <f t="shared" si="2"/>
        <v>198.50484539474294</v>
      </c>
      <c r="AL20" s="272">
        <f t="shared" si="2"/>
        <v>202.63808593477518</v>
      </c>
      <c r="AM20" s="272">
        <f t="shared" si="2"/>
        <v>206.85807118196942</v>
      </c>
      <c r="AN20" s="272">
        <f t="shared" si="2"/>
        <v>211.16665824275577</v>
      </c>
      <c r="AO20" s="272">
        <f t="shared" si="2"/>
        <v>215.56571928504547</v>
      </c>
      <c r="AP20" s="272">
        <f t="shared" si="2"/>
        <v>220.05716002764242</v>
      </c>
      <c r="AQ20" s="272">
        <f t="shared" si="2"/>
        <v>224.64291478217794</v>
      </c>
      <c r="AR20" s="272">
        <f t="shared" si="3"/>
        <v>229.32499191619021</v>
      </c>
      <c r="AS20" s="272">
        <f t="shared" si="3"/>
        <v>234.10530766169319</v>
      </c>
      <c r="AT20" s="272">
        <f t="shared" si="3"/>
        <v>238.9863416744339</v>
      </c>
      <c r="AU20" s="272">
        <f t="shared" si="3"/>
        <v>243.96858152743272</v>
      </c>
      <c r="AV20" s="276">
        <f t="shared" si="3"/>
        <v>249.06062186293184</v>
      </c>
    </row>
    <row r="21" spans="2:48" x14ac:dyDescent="0.2">
      <c r="B21" s="18">
        <v>32</v>
      </c>
      <c r="C21" s="29" t="s">
        <v>64</v>
      </c>
      <c r="D21" s="19">
        <f>+('2.1 Previsión BAU'!U22)*'1.5 Factores Pérdidas'!E21</f>
        <v>136703.32664565183</v>
      </c>
      <c r="E21" s="14">
        <f>+('2.1 Previsión BAU'!V22)*'1.5 Factores Pérdidas'!F21</f>
        <v>141290.15784360594</v>
      </c>
      <c r="F21" s="14">
        <f>+('2.1 Previsión BAU'!W22)*'1.5 Factores Pérdidas'!G21</f>
        <v>144944.1695237254</v>
      </c>
      <c r="G21" s="14">
        <f>+('2.1 Previsión BAU'!X22)*'1.5 Factores Pérdidas'!H21</f>
        <v>148723.97973201392</v>
      </c>
      <c r="H21" s="14">
        <f>+('2.1 Previsión BAU'!Y22)*'1.5 Factores Pérdidas'!I21</f>
        <v>152579.80072827073</v>
      </c>
      <c r="I21" s="14">
        <f>+('2.1 Previsión BAU'!Z22)*'1.5 Factores Pérdidas'!J21</f>
        <v>156517.41315255789</v>
      </c>
      <c r="J21" s="14">
        <f>+('2.1 Previsión BAU'!AA22)*'1.5 Factores Pérdidas'!K21</f>
        <v>160537.5061969283</v>
      </c>
      <c r="K21" s="14">
        <f>+('2.1 Previsión BAU'!AB22)*'1.5 Factores Pérdidas'!L21</f>
        <v>164642.07469288158</v>
      </c>
      <c r="L21" s="14">
        <f>+('2.1 Previsión BAU'!AC22)*'1.5 Factores Pérdidas'!M21</f>
        <v>168832.82544769728</v>
      </c>
      <c r="M21" s="14">
        <f>+('2.1 Previsión BAU'!AD22)*'1.5 Factores Pérdidas'!N21</f>
        <v>173111.58546527583</v>
      </c>
      <c r="N21" s="14">
        <f>+('2.1 Previsión BAU'!AE22)*'1.5 Factores Pérdidas'!O21</f>
        <v>177480.19855487903</v>
      </c>
      <c r="O21" s="14">
        <f>+('2.1 Previsión BAU'!AF22)*'1.5 Factores Pérdidas'!P21</f>
        <v>181940.55272285186</v>
      </c>
      <c r="P21" s="14">
        <f>+('2.1 Previsión BAU'!AG22)*'1.5 Factores Pérdidas'!Q21</f>
        <v>186494.57436896811</v>
      </c>
      <c r="Q21" s="14">
        <f>+('2.1 Previsión BAU'!AH22)*'1.5 Factores Pérdidas'!R21</f>
        <v>191144.23009774333</v>
      </c>
      <c r="R21" s="14">
        <f>+('2.1 Previsión BAU'!AI22)*'1.5 Factores Pérdidas'!S21</f>
        <v>195891.53010251222</v>
      </c>
      <c r="S21" s="14">
        <f>+('2.1 Previsión BAU'!AJ22)*'1.5 Factores Pérdidas'!T21</f>
        <v>200738.51751743676</v>
      </c>
      <c r="T21" s="14">
        <f>+('2.1 Previsión BAU'!AK22)*'1.5 Factores Pérdidas'!U21</f>
        <v>205687.31466218497</v>
      </c>
      <c r="U21" s="14">
        <f>+('2.1 Previsión BAU'!AL22)*'1.5 Factores Pérdidas'!V21</f>
        <v>210739.94677321939</v>
      </c>
      <c r="V21" s="14">
        <f>+('2.1 Previsión BAU'!AM22)*'1.5 Factores Pérdidas'!W21</f>
        <v>215899.03472273983</v>
      </c>
      <c r="W21" s="14">
        <f>+('2.1 Previsión BAU'!AN22)*'1.5 Factores Pérdidas'!X21</f>
        <v>221165.09379827266</v>
      </c>
      <c r="X21" s="14">
        <f>+('2.1 Previsión BAU'!AO22)*'1.5 Factores Pérdidas'!Y21</f>
        <v>226547.20840954091</v>
      </c>
      <c r="Z21" s="18">
        <v>32</v>
      </c>
      <c r="AA21" s="29" t="s">
        <v>64</v>
      </c>
      <c r="AB21" s="226">
        <f t="shared" si="2"/>
        <v>136.70332664565183</v>
      </c>
      <c r="AC21" s="227">
        <f t="shared" si="2"/>
        <v>141.29015784360593</v>
      </c>
      <c r="AD21" s="227">
        <f t="shared" si="2"/>
        <v>144.94416952372541</v>
      </c>
      <c r="AE21" s="227">
        <f t="shared" si="2"/>
        <v>148.72397973201393</v>
      </c>
      <c r="AF21" s="227">
        <f t="shared" si="2"/>
        <v>152.57980072827073</v>
      </c>
      <c r="AG21" s="227">
        <f t="shared" si="2"/>
        <v>156.51741315255788</v>
      </c>
      <c r="AH21" s="227">
        <f t="shared" si="2"/>
        <v>160.53750619692829</v>
      </c>
      <c r="AI21" s="227">
        <f t="shared" si="2"/>
        <v>164.64207469288158</v>
      </c>
      <c r="AJ21" s="227">
        <f t="shared" si="2"/>
        <v>168.83282544769727</v>
      </c>
      <c r="AK21" s="227">
        <f t="shared" si="2"/>
        <v>173.11158546527582</v>
      </c>
      <c r="AL21" s="272">
        <f t="shared" si="2"/>
        <v>177.48019855487902</v>
      </c>
      <c r="AM21" s="272">
        <f t="shared" si="2"/>
        <v>181.94055272285186</v>
      </c>
      <c r="AN21" s="272">
        <f t="shared" si="2"/>
        <v>186.4945743689681</v>
      </c>
      <c r="AO21" s="272">
        <f t="shared" si="2"/>
        <v>191.14423009774333</v>
      </c>
      <c r="AP21" s="272">
        <f t="shared" si="2"/>
        <v>195.89153010251221</v>
      </c>
      <c r="AQ21" s="272">
        <f t="shared" ref="AQ21:AV30" si="4">+S21/1000</f>
        <v>200.73851751743675</v>
      </c>
      <c r="AR21" s="272">
        <f t="shared" si="3"/>
        <v>205.68731466218497</v>
      </c>
      <c r="AS21" s="272">
        <f t="shared" si="3"/>
        <v>210.7399467732194</v>
      </c>
      <c r="AT21" s="272">
        <f t="shared" si="3"/>
        <v>215.89903472273983</v>
      </c>
      <c r="AU21" s="272">
        <f t="shared" si="3"/>
        <v>221.16509379827266</v>
      </c>
      <c r="AV21" s="276">
        <f t="shared" si="3"/>
        <v>226.5472084095409</v>
      </c>
    </row>
    <row r="22" spans="2:48" x14ac:dyDescent="0.2">
      <c r="B22" s="18">
        <v>33</v>
      </c>
      <c r="C22" s="28" t="s">
        <v>65</v>
      </c>
      <c r="D22" s="19">
        <f>+('2.1 Previsión BAU'!U23)*'1.5 Factores Pérdidas'!E22</f>
        <v>325192.65608894767</v>
      </c>
      <c r="E22" s="14">
        <f>+('2.1 Previsión BAU'!V23)*'1.5 Factores Pérdidas'!F22</f>
        <v>349182.55715608184</v>
      </c>
      <c r="F22" s="14">
        <f>+('2.1 Previsión BAU'!W23)*'1.5 Factores Pérdidas'!G22</f>
        <v>372123.75036776147</v>
      </c>
      <c r="G22" s="14">
        <f>+('2.1 Previsión BAU'!X23)*'1.5 Factores Pérdidas'!H22</f>
        <v>394894.30160983052</v>
      </c>
      <c r="H22" s="14">
        <f>+('2.1 Previsión BAU'!Y23)*'1.5 Factores Pérdidas'!I22</f>
        <v>425036.01393269422</v>
      </c>
      <c r="I22" s="14">
        <f>+('2.1 Previsión BAU'!Z23)*'1.5 Factores Pérdidas'!J22</f>
        <v>454868.41097100079</v>
      </c>
      <c r="J22" s="14">
        <f>+('2.1 Previsión BAU'!AA23)*'1.5 Factores Pérdidas'!K22</f>
        <v>479735.37008301262</v>
      </c>
      <c r="K22" s="14">
        <f>+('2.1 Previsión BAU'!AB23)*'1.5 Factores Pérdidas'!L22</f>
        <v>504626.57829762064</v>
      </c>
      <c r="L22" s="14">
        <f>+('2.1 Previsión BAU'!AC23)*'1.5 Factores Pérdidas'!M22</f>
        <v>529542.71008212119</v>
      </c>
      <c r="M22" s="14">
        <f>+('2.1 Previsión BAU'!AD23)*'1.5 Factores Pérdidas'!N22</f>
        <v>547097.80805630854</v>
      </c>
      <c r="N22" s="14">
        <f>+('2.1 Previsión BAU'!AE23)*'1.5 Factores Pérdidas'!O22</f>
        <v>564678.93124228588</v>
      </c>
      <c r="O22" s="14">
        <f>+('2.1 Previsión BAU'!AF23)*'1.5 Factores Pérdidas'!P22</f>
        <v>582286.62757163798</v>
      </c>
      <c r="P22" s="14">
        <f>+('2.1 Previsión BAU'!AG23)*'1.5 Factores Pérdidas'!Q22</f>
        <v>599921.45522918284</v>
      </c>
      <c r="Q22" s="14">
        <f>+('2.1 Previsión BAU'!AH23)*'1.5 Factores Pérdidas'!R22</f>
        <v>617583.98388869548</v>
      </c>
      <c r="R22" s="14">
        <f>+('2.1 Previsión BAU'!AI23)*'1.5 Factores Pérdidas'!S22</f>
        <v>635274.79582145868</v>
      </c>
      <c r="S22" s="14">
        <f>+('2.1 Previsión BAU'!AJ23)*'1.5 Factores Pérdidas'!T22</f>
        <v>652994.48283517163</v>
      </c>
      <c r="T22" s="14">
        <f>+('2.1 Previsión BAU'!AK23)*'1.5 Factores Pérdidas'!U22</f>
        <v>670743.65967318916</v>
      </c>
      <c r="U22" s="14">
        <f>+('2.1 Previsión BAU'!AL23)*'1.5 Factores Pérdidas'!V22</f>
        <v>688522.91295794456</v>
      </c>
      <c r="V22" s="14">
        <f>+('2.1 Previsión BAU'!AM23)*'1.5 Factores Pérdidas'!W22</f>
        <v>706333.00184144941</v>
      </c>
      <c r="W22" s="14">
        <f>+('2.1 Previsión BAU'!AN23)*'1.5 Factores Pérdidas'!X22</f>
        <v>724174.07557995815</v>
      </c>
      <c r="X22" s="14">
        <f>+('2.1 Previsión BAU'!AO23)*'1.5 Factores Pérdidas'!Y22</f>
        <v>742048.76552950719</v>
      </c>
      <c r="Z22" s="18">
        <v>33</v>
      </c>
      <c r="AA22" s="28" t="s">
        <v>65</v>
      </c>
      <c r="AB22" s="226">
        <f t="shared" ref="AB22:AP30" si="5">+D22/1000</f>
        <v>325.19265608894767</v>
      </c>
      <c r="AC22" s="227">
        <f t="shared" si="5"/>
        <v>349.18255715608183</v>
      </c>
      <c r="AD22" s="227">
        <f t="shared" si="5"/>
        <v>372.12375036776149</v>
      </c>
      <c r="AE22" s="227">
        <f t="shared" si="5"/>
        <v>394.89430160983051</v>
      </c>
      <c r="AF22" s="227">
        <f t="shared" si="5"/>
        <v>425.03601393269423</v>
      </c>
      <c r="AG22" s="227">
        <f t="shared" si="5"/>
        <v>454.8684109710008</v>
      </c>
      <c r="AH22" s="227">
        <f t="shared" si="5"/>
        <v>479.73537008301264</v>
      </c>
      <c r="AI22" s="227">
        <f t="shared" si="5"/>
        <v>504.62657829762065</v>
      </c>
      <c r="AJ22" s="227">
        <f t="shared" si="5"/>
        <v>529.54271008212118</v>
      </c>
      <c r="AK22" s="227">
        <f t="shared" si="5"/>
        <v>547.09780805630851</v>
      </c>
      <c r="AL22" s="272">
        <f t="shared" si="5"/>
        <v>564.6789312422859</v>
      </c>
      <c r="AM22" s="272">
        <f t="shared" si="5"/>
        <v>582.28662757163795</v>
      </c>
      <c r="AN22" s="272">
        <f t="shared" si="5"/>
        <v>599.92145522918281</v>
      </c>
      <c r="AO22" s="272">
        <f t="shared" si="5"/>
        <v>617.58398388869546</v>
      </c>
      <c r="AP22" s="272">
        <f t="shared" si="5"/>
        <v>635.27479582145872</v>
      </c>
      <c r="AQ22" s="272">
        <f t="shared" si="4"/>
        <v>652.99448283517165</v>
      </c>
      <c r="AR22" s="272">
        <f t="shared" si="3"/>
        <v>670.7436596731892</v>
      </c>
      <c r="AS22" s="272">
        <f t="shared" si="3"/>
        <v>688.52291295794453</v>
      </c>
      <c r="AT22" s="272">
        <f t="shared" si="3"/>
        <v>706.33300184144946</v>
      </c>
      <c r="AU22" s="272">
        <f t="shared" si="3"/>
        <v>724.17407557995818</v>
      </c>
      <c r="AV22" s="276">
        <f t="shared" si="3"/>
        <v>742.04876552950714</v>
      </c>
    </row>
    <row r="23" spans="2:48" x14ac:dyDescent="0.2">
      <c r="B23" s="18">
        <v>34</v>
      </c>
      <c r="C23" s="29" t="s">
        <v>66</v>
      </c>
      <c r="D23" s="19">
        <f>+('2.1 Previsión BAU'!U24)*'1.5 Factores Pérdidas'!E23</f>
        <v>68071.40612055517</v>
      </c>
      <c r="E23" s="14">
        <f>+('2.1 Previsión BAU'!V24)*'1.5 Factores Pérdidas'!F23</f>
        <v>71503.747646327072</v>
      </c>
      <c r="F23" s="14">
        <f>+('2.1 Previsión BAU'!W24)*'1.5 Factores Pérdidas'!G23</f>
        <v>75357.44240599648</v>
      </c>
      <c r="G23" s="14">
        <f>+('2.1 Previsión BAU'!X24)*'1.5 Factores Pérdidas'!H23</f>
        <v>79284.350937092517</v>
      </c>
      <c r="H23" s="14">
        <f>+('2.1 Previsión BAU'!Y24)*'1.5 Factores Pérdidas'!I23</f>
        <v>83267.145563949249</v>
      </c>
      <c r="I23" s="14">
        <f>+('2.1 Previsión BAU'!Z24)*'1.5 Factores Pérdidas'!J23</f>
        <v>87305.561758335723</v>
      </c>
      <c r="J23" s="14">
        <f>+('2.1 Previsión BAU'!AA24)*'1.5 Factores Pérdidas'!K23</f>
        <v>91399.038161770106</v>
      </c>
      <c r="K23" s="14">
        <f>+('2.1 Previsión BAU'!AB24)*'1.5 Factores Pérdidas'!L23</f>
        <v>95547.413161561068</v>
      </c>
      <c r="L23" s="14">
        <f>+('2.1 Previsión BAU'!AC24)*'1.5 Factores Pérdidas'!M23</f>
        <v>99750.528799396037</v>
      </c>
      <c r="M23" s="14">
        <f>+('2.1 Previsión BAU'!AD24)*'1.5 Factores Pérdidas'!N23</f>
        <v>104008.30300972033</v>
      </c>
      <c r="N23" s="14">
        <f>+('2.1 Previsión BAU'!AE24)*'1.5 Factores Pérdidas'!O23</f>
        <v>108320.7036551365</v>
      </c>
      <c r="O23" s="14">
        <f>+('2.1 Previsión BAU'!AF24)*'1.5 Factores Pérdidas'!P23</f>
        <v>112687.75096820739</v>
      </c>
      <c r="P23" s="14">
        <f>+('2.1 Previsión BAU'!AG24)*'1.5 Factores Pérdidas'!Q23</f>
        <v>117109.5134982554</v>
      </c>
      <c r="Q23" s="14">
        <f>+('2.1 Previsión BAU'!AH24)*'1.5 Factores Pérdidas'!R23</f>
        <v>121586.10600631872</v>
      </c>
      <c r="R23" s="14">
        <f>+('2.1 Previsión BAU'!AI24)*'1.5 Factores Pérdidas'!S23</f>
        <v>126117.68800553372</v>
      </c>
      <c r="S23" s="14">
        <f>+('2.1 Previsión BAU'!AJ24)*'1.5 Factores Pérdidas'!T23</f>
        <v>130704.45945374442</v>
      </c>
      <c r="T23" s="14">
        <f>+('2.1 Previsión BAU'!AK24)*'1.5 Factores Pérdidas'!U23</f>
        <v>135346.66931212004</v>
      </c>
      <c r="U23" s="14">
        <f>+('2.1 Previsión BAU'!AL24)*'1.5 Factores Pérdidas'!V23</f>
        <v>140044.57448370624</v>
      </c>
      <c r="V23" s="14">
        <f>+('2.1 Previsión BAU'!AM24)*'1.5 Factores Pérdidas'!W23</f>
        <v>144798.59483017671</v>
      </c>
      <c r="W23" s="14">
        <f>+('2.1 Previsión BAU'!AN24)*'1.5 Factores Pérdidas'!X23</f>
        <v>149608.69793382037</v>
      </c>
      <c r="X23" s="14">
        <f>+('2.1 Previsión BAU'!AO24)*'1.5 Factores Pérdidas'!Y23</f>
        <v>154476.84105521158</v>
      </c>
      <c r="Z23" s="18">
        <v>34</v>
      </c>
      <c r="AA23" s="29" t="s">
        <v>66</v>
      </c>
      <c r="AB23" s="226">
        <f t="shared" si="5"/>
        <v>68.071406120555167</v>
      </c>
      <c r="AC23" s="227">
        <f t="shared" si="5"/>
        <v>71.503747646327071</v>
      </c>
      <c r="AD23" s="227">
        <f t="shared" si="5"/>
        <v>75.35744240599648</v>
      </c>
      <c r="AE23" s="227">
        <f t="shared" si="5"/>
        <v>79.284350937092512</v>
      </c>
      <c r="AF23" s="227">
        <f t="shared" si="5"/>
        <v>83.267145563949242</v>
      </c>
      <c r="AG23" s="227">
        <f t="shared" si="5"/>
        <v>87.305561758335728</v>
      </c>
      <c r="AH23" s="227">
        <f t="shared" si="5"/>
        <v>91.399038161770108</v>
      </c>
      <c r="AI23" s="227">
        <f t="shared" si="5"/>
        <v>95.547413161561067</v>
      </c>
      <c r="AJ23" s="227">
        <f t="shared" si="5"/>
        <v>99.750528799396037</v>
      </c>
      <c r="AK23" s="227">
        <f t="shared" si="5"/>
        <v>104.00830300972034</v>
      </c>
      <c r="AL23" s="272">
        <f t="shared" si="5"/>
        <v>108.3207036551365</v>
      </c>
      <c r="AM23" s="272">
        <f t="shared" si="5"/>
        <v>112.68775096820738</v>
      </c>
      <c r="AN23" s="272">
        <f t="shared" si="5"/>
        <v>117.1095134982554</v>
      </c>
      <c r="AO23" s="272">
        <f t="shared" si="5"/>
        <v>121.58610600631872</v>
      </c>
      <c r="AP23" s="272">
        <f t="shared" si="5"/>
        <v>126.11768800553372</v>
      </c>
      <c r="AQ23" s="272">
        <f t="shared" si="4"/>
        <v>130.70445945374442</v>
      </c>
      <c r="AR23" s="272">
        <f t="shared" si="3"/>
        <v>135.34666931212004</v>
      </c>
      <c r="AS23" s="272">
        <f t="shared" si="3"/>
        <v>140.04457448370624</v>
      </c>
      <c r="AT23" s="272">
        <f t="shared" si="3"/>
        <v>144.79859483017671</v>
      </c>
      <c r="AU23" s="272">
        <f t="shared" si="3"/>
        <v>149.60869793382037</v>
      </c>
      <c r="AV23" s="276">
        <f t="shared" si="3"/>
        <v>154.47684105521159</v>
      </c>
    </row>
    <row r="24" spans="2:48" x14ac:dyDescent="0.2">
      <c r="B24" s="18">
        <v>35</v>
      </c>
      <c r="C24" s="29" t="s">
        <v>67</v>
      </c>
      <c r="D24" s="19">
        <f>+('2.1 Previsión BAU'!U25)*'1.5 Factores Pérdidas'!E24</f>
        <v>55940.772003179518</v>
      </c>
      <c r="E24" s="14">
        <f>+('2.1 Previsión BAU'!V25)*'1.5 Factores Pérdidas'!F24</f>
        <v>57946.679524657469</v>
      </c>
      <c r="F24" s="14">
        <f>+('2.1 Previsión BAU'!W25)*'1.5 Factores Pérdidas'!G24</f>
        <v>59776.020848981927</v>
      </c>
      <c r="G24" s="14">
        <f>+('2.1 Previsión BAU'!X25)*'1.5 Factores Pérdidas'!H24</f>
        <v>61886.739167887579</v>
      </c>
      <c r="H24" s="14">
        <f>+('2.1 Previsión BAU'!Y25)*'1.5 Factores Pérdidas'!I24</f>
        <v>64078.897967563396</v>
      </c>
      <c r="I24" s="14">
        <f>+('2.1 Previsión BAU'!Z25)*'1.5 Factores Pérdidas'!J24</f>
        <v>66323.489349321768</v>
      </c>
      <c r="J24" s="14">
        <f>+('2.1 Previsión BAU'!AA25)*'1.5 Factores Pérdidas'!K24</f>
        <v>68624.133430884584</v>
      </c>
      <c r="K24" s="14">
        <f>+('2.1 Previsión BAU'!AB25)*'1.5 Factores Pérdidas'!L24</f>
        <v>70981.511656619448</v>
      </c>
      <c r="L24" s="14">
        <f>+('2.1 Previsión BAU'!AC25)*'1.5 Factores Pérdidas'!M24</f>
        <v>73397.075270882167</v>
      </c>
      <c r="M24" s="14">
        <f>+('2.1 Previsión BAU'!AD25)*'1.5 Factores Pérdidas'!N24</f>
        <v>75872.117858445548</v>
      </c>
      <c r="N24" s="14">
        <f>+('2.1 Previsión BAU'!AE25)*'1.5 Factores Pérdidas'!O24</f>
        <v>78408.014053426014</v>
      </c>
      <c r="O24" s="14">
        <f>+('2.1 Previsión BAU'!AF25)*'1.5 Factores Pérdidas'!P24</f>
        <v>81006.159134311791</v>
      </c>
      <c r="P24" s="14">
        <f>+('2.1 Previsión BAU'!AG25)*'1.5 Factores Pérdidas'!Q24</f>
        <v>83667.98537634543</v>
      </c>
      <c r="Q24" s="14">
        <f>+('2.1 Previsión BAU'!AH25)*'1.5 Factores Pérdidas'!R24</f>
        <v>86394.958867482812</v>
      </c>
      <c r="R24" s="14">
        <f>+('2.1 Previsión BAU'!AI25)*'1.5 Factores Pérdidas'!S24</f>
        <v>89188.580831069965</v>
      </c>
      <c r="S24" s="14">
        <f>+('2.1 Previsión BAU'!AJ25)*'1.5 Factores Pérdidas'!T24</f>
        <v>92050.389915584616</v>
      </c>
      <c r="T24" s="14">
        <f>+('2.1 Previsión BAU'!AK25)*'1.5 Factores Pérdidas'!U24</f>
        <v>94981.956055799543</v>
      </c>
      <c r="U24" s="14">
        <f>+('2.1 Previsión BAU'!AL25)*'1.5 Factores Pérdidas'!V24</f>
        <v>97984.90866793762</v>
      </c>
      <c r="V24" s="14">
        <f>+('2.1 Previsión BAU'!AM25)*'1.5 Factores Pérdidas'!W24</f>
        <v>101060.83016694954</v>
      </c>
      <c r="W24" s="14">
        <f>+('2.1 Previsión BAU'!AN25)*'1.5 Factores Pérdidas'!X24</f>
        <v>104211.67725318519</v>
      </c>
      <c r="X24" s="14">
        <f>+('2.1 Previsión BAU'!AO25)*'1.5 Factores Pérdidas'!Y24</f>
        <v>107438.1341702872</v>
      </c>
      <c r="Z24" s="18">
        <v>35</v>
      </c>
      <c r="AA24" s="29" t="s">
        <v>67</v>
      </c>
      <c r="AB24" s="226">
        <f t="shared" si="5"/>
        <v>55.940772003179518</v>
      </c>
      <c r="AC24" s="227">
        <f t="shared" si="5"/>
        <v>57.946679524657469</v>
      </c>
      <c r="AD24" s="227">
        <f t="shared" si="5"/>
        <v>59.776020848981929</v>
      </c>
      <c r="AE24" s="227">
        <f t="shared" si="5"/>
        <v>61.886739167887576</v>
      </c>
      <c r="AF24" s="227">
        <f t="shared" si="5"/>
        <v>64.078897967563393</v>
      </c>
      <c r="AG24" s="227">
        <f t="shared" si="5"/>
        <v>66.323489349321761</v>
      </c>
      <c r="AH24" s="227">
        <f t="shared" si="5"/>
        <v>68.624133430884584</v>
      </c>
      <c r="AI24" s="227">
        <f t="shared" si="5"/>
        <v>70.981511656619446</v>
      </c>
      <c r="AJ24" s="227">
        <f t="shared" si="5"/>
        <v>73.397075270882169</v>
      </c>
      <c r="AK24" s="227">
        <f t="shared" si="5"/>
        <v>75.872117858445549</v>
      </c>
      <c r="AL24" s="272">
        <f t="shared" si="5"/>
        <v>78.408014053426015</v>
      </c>
      <c r="AM24" s="272">
        <f t="shared" si="5"/>
        <v>81.006159134311787</v>
      </c>
      <c r="AN24" s="272">
        <f t="shared" si="5"/>
        <v>83.667985376345428</v>
      </c>
      <c r="AO24" s="272">
        <f t="shared" si="5"/>
        <v>86.394958867482814</v>
      </c>
      <c r="AP24" s="272">
        <f t="shared" si="5"/>
        <v>89.18858083106997</v>
      </c>
      <c r="AQ24" s="272">
        <f t="shared" si="4"/>
        <v>92.050389915584617</v>
      </c>
      <c r="AR24" s="272">
        <f t="shared" si="3"/>
        <v>94.981956055799543</v>
      </c>
      <c r="AS24" s="272">
        <f t="shared" si="3"/>
        <v>97.984908667937617</v>
      </c>
      <c r="AT24" s="272">
        <f t="shared" si="3"/>
        <v>101.06083016694954</v>
      </c>
      <c r="AU24" s="272">
        <f t="shared" si="3"/>
        <v>104.21167725318519</v>
      </c>
      <c r="AV24" s="276">
        <f t="shared" si="3"/>
        <v>107.4381341702872</v>
      </c>
    </row>
    <row r="25" spans="2:48" x14ac:dyDescent="0.2">
      <c r="B25" s="18">
        <v>36</v>
      </c>
      <c r="C25" s="29" t="s">
        <v>68</v>
      </c>
      <c r="D25" s="19">
        <f>+('2.1 Previsión BAU'!U26)*'1.5 Factores Pérdidas'!E25</f>
        <v>59533.898108358226</v>
      </c>
      <c r="E25" s="14">
        <f>+('2.1 Previsión BAU'!V26)*'1.5 Factores Pérdidas'!F25</f>
        <v>63448.481560147942</v>
      </c>
      <c r="F25" s="14">
        <f>+('2.1 Previsión BAU'!W26)*'1.5 Factores Pérdidas'!G25</f>
        <v>67240.576001935362</v>
      </c>
      <c r="G25" s="14">
        <f>+('2.1 Previsión BAU'!X26)*'1.5 Factores Pérdidas'!H25</f>
        <v>70987.41485210284</v>
      </c>
      <c r="H25" s="14">
        <f>+('2.1 Previsión BAU'!Y26)*'1.5 Factores Pérdidas'!I25</f>
        <v>74706.909080444719</v>
      </c>
      <c r="I25" s="14">
        <f>+('2.1 Previsión BAU'!Z26)*'1.5 Factores Pérdidas'!J25</f>
        <v>78396.97912140681</v>
      </c>
      <c r="J25" s="14">
        <f>+('2.1 Previsión BAU'!AA26)*'1.5 Factores Pérdidas'!K25</f>
        <v>82057.377040497755</v>
      </c>
      <c r="K25" s="14">
        <f>+('2.1 Previsión BAU'!AB26)*'1.5 Factores Pérdidas'!L25</f>
        <v>85687.38520388653</v>
      </c>
      <c r="L25" s="14">
        <f>+('2.1 Previsión BAU'!AC26)*'1.5 Factores Pérdidas'!M25</f>
        <v>89286.389593473374</v>
      </c>
      <c r="M25" s="14">
        <f>+('2.1 Previsión BAU'!AD26)*'1.5 Factores Pérdidas'!N25</f>
        <v>92853.732950834194</v>
      </c>
      <c r="N25" s="14">
        <f>+('2.1 Previsión BAU'!AE26)*'1.5 Factores Pérdidas'!O25</f>
        <v>96388.751971873091</v>
      </c>
      <c r="O25" s="14">
        <f>+('2.1 Previsión BAU'!AF26)*'1.5 Factores Pérdidas'!P25</f>
        <v>99890.767452744272</v>
      </c>
      <c r="P25" s="14">
        <f>+('2.1 Previsión BAU'!AG26)*'1.5 Factores Pérdidas'!Q25</f>
        <v>103359.08637769669</v>
      </c>
      <c r="Q25" s="14">
        <f>+('2.1 Previsión BAU'!AH26)*'1.5 Factores Pérdidas'!R25</f>
        <v>106793.00126746106</v>
      </c>
      <c r="R25" s="14">
        <f>+('2.1 Previsión BAU'!AI26)*'1.5 Factores Pérdidas'!S25</f>
        <v>110191.78896183825</v>
      </c>
      <c r="S25" s="14">
        <f>+('2.1 Previsión BAU'!AJ26)*'1.5 Factores Pérdidas'!T25</f>
        <v>113554.7144502796</v>
      </c>
      <c r="T25" s="14">
        <f>+('2.1 Previsión BAU'!AK26)*'1.5 Factores Pérdidas'!U25</f>
        <v>116881.01423551989</v>
      </c>
      <c r="U25" s="14">
        <f>+('2.1 Previsión BAU'!AL26)*'1.5 Factores Pérdidas'!V25</f>
        <v>120169.95974564663</v>
      </c>
      <c r="V25" s="14">
        <f>+('2.1 Previsión BAU'!AM26)*'1.5 Factores Pérdidas'!W25</f>
        <v>123420.60813082116</v>
      </c>
      <c r="W25" s="14">
        <f>+('2.1 Previsión BAU'!AN26)*'1.5 Factores Pérdidas'!X25</f>
        <v>126632.77401811263</v>
      </c>
      <c r="X25" s="14">
        <f>+('2.1 Previsión BAU'!AO26)*'1.5 Factores Pérdidas'!Y25</f>
        <v>129803.18932209542</v>
      </c>
      <c r="Z25" s="18">
        <v>36</v>
      </c>
      <c r="AA25" s="29" t="s">
        <v>68</v>
      </c>
      <c r="AB25" s="226">
        <f t="shared" si="5"/>
        <v>59.533898108358223</v>
      </c>
      <c r="AC25" s="227">
        <f t="shared" si="5"/>
        <v>63.44848156014794</v>
      </c>
      <c r="AD25" s="227">
        <f t="shared" si="5"/>
        <v>67.240576001935366</v>
      </c>
      <c r="AE25" s="227">
        <f t="shared" si="5"/>
        <v>70.987414852102845</v>
      </c>
      <c r="AF25" s="227">
        <f t="shared" si="5"/>
        <v>74.706909080444717</v>
      </c>
      <c r="AG25" s="227">
        <f t="shared" si="5"/>
        <v>78.396979121406815</v>
      </c>
      <c r="AH25" s="227">
        <f t="shared" si="5"/>
        <v>82.057377040497755</v>
      </c>
      <c r="AI25" s="227">
        <f t="shared" si="5"/>
        <v>85.687385203886535</v>
      </c>
      <c r="AJ25" s="227">
        <f t="shared" si="5"/>
        <v>89.286389593473373</v>
      </c>
      <c r="AK25" s="227">
        <f t="shared" si="5"/>
        <v>92.8537329508342</v>
      </c>
      <c r="AL25" s="272">
        <f t="shared" si="5"/>
        <v>96.388751971873091</v>
      </c>
      <c r="AM25" s="272">
        <f t="shared" si="5"/>
        <v>99.890767452744271</v>
      </c>
      <c r="AN25" s="272">
        <f t="shared" si="5"/>
        <v>103.35908637769668</v>
      </c>
      <c r="AO25" s="272">
        <f t="shared" si="5"/>
        <v>106.79300126746107</v>
      </c>
      <c r="AP25" s="272">
        <f t="shared" si="5"/>
        <v>110.19178896183824</v>
      </c>
      <c r="AQ25" s="272">
        <f t="shared" si="4"/>
        <v>113.5547144502796</v>
      </c>
      <c r="AR25" s="272">
        <f t="shared" si="3"/>
        <v>116.88101423551988</v>
      </c>
      <c r="AS25" s="272">
        <f t="shared" si="3"/>
        <v>120.16995974564662</v>
      </c>
      <c r="AT25" s="272">
        <f t="shared" si="3"/>
        <v>123.42060813082115</v>
      </c>
      <c r="AU25" s="272">
        <f t="shared" si="3"/>
        <v>126.63277401811263</v>
      </c>
      <c r="AV25" s="276">
        <f t="shared" si="3"/>
        <v>129.80318932209542</v>
      </c>
    </row>
    <row r="26" spans="2:48" x14ac:dyDescent="0.2">
      <c r="B26" s="18">
        <v>39</v>
      </c>
      <c r="C26" s="29" t="s">
        <v>69</v>
      </c>
      <c r="D26" s="19">
        <f>+('2.1 Previsión BAU'!U27)*'1.5 Factores Pérdidas'!E26</f>
        <v>175834.63252378043</v>
      </c>
      <c r="E26" s="14">
        <f>+('2.1 Previsión BAU'!V27)*'1.5 Factores Pérdidas'!F26</f>
        <v>186235.02050726704</v>
      </c>
      <c r="F26" s="14">
        <f>+('2.1 Previsión BAU'!W27)*'1.5 Factores Pérdidas'!G26</f>
        <v>196281.66316423527</v>
      </c>
      <c r="G26" s="14">
        <f>+('2.1 Previsión BAU'!X27)*'1.5 Factores Pérdidas'!H26</f>
        <v>206247.22079113376</v>
      </c>
      <c r="H26" s="14">
        <f>+('2.1 Previsión BAU'!Y27)*'1.5 Factores Pérdidas'!I26</f>
        <v>216184.46073695435</v>
      </c>
      <c r="I26" s="14">
        <f>+('2.1 Previsión BAU'!Z27)*'1.5 Factores Pérdidas'!J26</f>
        <v>226091.22943473517</v>
      </c>
      <c r="J26" s="14">
        <f>+('2.1 Previsión BAU'!AA27)*'1.5 Factores Pérdidas'!K26</f>
        <v>235967.2701272282</v>
      </c>
      <c r="K26" s="14">
        <f>+('2.1 Previsión BAU'!AB27)*'1.5 Factores Pérdidas'!L26</f>
        <v>245811.83964357944</v>
      </c>
      <c r="L26" s="14">
        <f>+('2.1 Previsión BAU'!AC27)*'1.5 Factores Pérdidas'!M26</f>
        <v>255624.30211583502</v>
      </c>
      <c r="M26" s="14">
        <f>+('2.1 Previsión BAU'!AD27)*'1.5 Factores Pérdidas'!N26</f>
        <v>265403.97689700878</v>
      </c>
      <c r="N26" s="14">
        <f>+('2.1 Previsión BAU'!AE27)*'1.5 Factores Pérdidas'!O26</f>
        <v>275150.17707930692</v>
      </c>
      <c r="O26" s="14">
        <f>+('2.1 Previsión BAU'!AF27)*'1.5 Factores Pérdidas'!P26</f>
        <v>284862.19928939285</v>
      </c>
      <c r="P26" s="14">
        <f>+('2.1 Previsión BAU'!AG27)*'1.5 Factores Pérdidas'!Q26</f>
        <v>294539.32585052768</v>
      </c>
      <c r="Q26" s="14">
        <f>+('2.1 Previsión BAU'!AH27)*'1.5 Factores Pérdidas'!R26</f>
        <v>304180.82410776854</v>
      </c>
      <c r="R26" s="14">
        <f>+('2.1 Previsión BAU'!AI27)*'1.5 Factores Pérdidas'!S26</f>
        <v>313785.94516723877</v>
      </c>
      <c r="S26" s="14">
        <f>+('2.1 Previsión BAU'!AJ27)*'1.5 Factores Pérdidas'!T26</f>
        <v>323353.92786301451</v>
      </c>
      <c r="T26" s="14">
        <f>+('2.1 Previsión BAU'!AK27)*'1.5 Factores Pérdidas'!U26</f>
        <v>332883.98152875644</v>
      </c>
      <c r="U26" s="14">
        <f>+('2.1 Previsión BAU'!AL27)*'1.5 Factores Pérdidas'!V26</f>
        <v>342375.35166629631</v>
      </c>
      <c r="V26" s="14">
        <f>+('2.1 Previsión BAU'!AM27)*'1.5 Factores Pérdidas'!W26</f>
        <v>351827.06187445379</v>
      </c>
      <c r="W26" s="14">
        <f>+('2.1 Previsión BAU'!AN27)*'1.5 Factores Pérdidas'!X26</f>
        <v>361238.92018379609</v>
      </c>
      <c r="X26" s="14">
        <f>+('2.1 Previsión BAU'!AO27)*'1.5 Factores Pérdidas'!Y26</f>
        <v>370607.54221397155</v>
      </c>
      <c r="Z26" s="18">
        <v>39</v>
      </c>
      <c r="AA26" s="29" t="s">
        <v>69</v>
      </c>
      <c r="AB26" s="226">
        <f t="shared" si="5"/>
        <v>175.83463252378041</v>
      </c>
      <c r="AC26" s="227">
        <f t="shared" si="5"/>
        <v>186.23502050726702</v>
      </c>
      <c r="AD26" s="227">
        <f t="shared" si="5"/>
        <v>196.28166316423528</v>
      </c>
      <c r="AE26" s="227">
        <f t="shared" si="5"/>
        <v>206.24722079113377</v>
      </c>
      <c r="AF26" s="227">
        <f t="shared" si="5"/>
        <v>216.18446073695435</v>
      </c>
      <c r="AG26" s="227">
        <f t="shared" si="5"/>
        <v>226.09122943473517</v>
      </c>
      <c r="AH26" s="227">
        <f t="shared" si="5"/>
        <v>235.9672701272282</v>
      </c>
      <c r="AI26" s="227">
        <f t="shared" si="5"/>
        <v>245.81183964357945</v>
      </c>
      <c r="AJ26" s="227">
        <f t="shared" si="5"/>
        <v>255.62430211583501</v>
      </c>
      <c r="AK26" s="227">
        <f t="shared" si="5"/>
        <v>265.40397689700876</v>
      </c>
      <c r="AL26" s="272">
        <f t="shared" si="5"/>
        <v>275.1501770793069</v>
      </c>
      <c r="AM26" s="272">
        <f t="shared" si="5"/>
        <v>284.86219928939283</v>
      </c>
      <c r="AN26" s="272">
        <f t="shared" si="5"/>
        <v>294.53932585052769</v>
      </c>
      <c r="AO26" s="272">
        <f t="shared" si="5"/>
        <v>304.18082410776856</v>
      </c>
      <c r="AP26" s="272">
        <f t="shared" si="5"/>
        <v>313.78594516723876</v>
      </c>
      <c r="AQ26" s="272">
        <f t="shared" si="4"/>
        <v>323.35392786301452</v>
      </c>
      <c r="AR26" s="272">
        <f t="shared" si="3"/>
        <v>332.88398152875646</v>
      </c>
      <c r="AS26" s="272">
        <f t="shared" si="3"/>
        <v>342.3753516662963</v>
      </c>
      <c r="AT26" s="272">
        <f t="shared" si="3"/>
        <v>351.82706187445382</v>
      </c>
      <c r="AU26" s="272">
        <f t="shared" si="3"/>
        <v>361.2389201837961</v>
      </c>
      <c r="AV26" s="276">
        <f t="shared" si="3"/>
        <v>370.60754221397156</v>
      </c>
    </row>
    <row r="27" spans="2:48" x14ac:dyDescent="0.2">
      <c r="B27" s="18">
        <v>40</v>
      </c>
      <c r="C27" s="29" t="s">
        <v>70</v>
      </c>
      <c r="D27" s="19">
        <f>+('2.1 Previsión BAU'!U28)*'1.5 Factores Pérdidas'!E27</f>
        <v>153466.26094130808</v>
      </c>
      <c r="E27" s="14">
        <f>+('2.1 Previsión BAU'!V28)*'1.5 Factores Pérdidas'!F27</f>
        <v>163399.06939470809</v>
      </c>
      <c r="F27" s="14">
        <f>+('2.1 Previsión BAU'!W28)*'1.5 Factores Pérdidas'!G27</f>
        <v>176034.64312293142</v>
      </c>
      <c r="G27" s="14">
        <f>+('2.1 Previsión BAU'!X28)*'1.5 Factores Pérdidas'!H27</f>
        <v>187355.31885723377</v>
      </c>
      <c r="H27" s="14">
        <f>+('2.1 Previsión BAU'!Y28)*'1.5 Factores Pérdidas'!I27</f>
        <v>196978.09206746405</v>
      </c>
      <c r="I27" s="14">
        <f>+('2.1 Previsión BAU'!Z28)*'1.5 Factores Pérdidas'!J27</f>
        <v>206603.92050566565</v>
      </c>
      <c r="J27" s="14">
        <f>+('2.1 Previsión BAU'!AA28)*'1.5 Factores Pérdidas'!K27</f>
        <v>216233.03652271492</v>
      </c>
      <c r="K27" s="14">
        <f>+('2.1 Previsión BAU'!AB28)*'1.5 Factores Pérdidas'!L27</f>
        <v>225865.46782045372</v>
      </c>
      <c r="L27" s="14">
        <f>+('2.1 Previsión BAU'!AC28)*'1.5 Factores Pérdidas'!M27</f>
        <v>235501.29458046131</v>
      </c>
      <c r="M27" s="14">
        <f>+('2.1 Previsión BAU'!AD28)*'1.5 Factores Pérdidas'!N27</f>
        <v>245140.58540728004</v>
      </c>
      <c r="N27" s="14">
        <f>+('2.1 Previsión BAU'!AE28)*'1.5 Factores Pérdidas'!O27</f>
        <v>254783.41373671542</v>
      </c>
      <c r="O27" s="14">
        <f>+('2.1 Previsión BAU'!AF28)*'1.5 Factores Pérdidas'!P27</f>
        <v>264429.85368005838</v>
      </c>
      <c r="P27" s="14">
        <f>+('2.1 Previsión BAU'!AG28)*'1.5 Factores Pérdidas'!Q27</f>
        <v>274079.9811250866</v>
      </c>
      <c r="Q27" s="14">
        <f>+('2.1 Previsión BAU'!AH28)*'1.5 Factores Pérdidas'!R27</f>
        <v>283733.87350278912</v>
      </c>
      <c r="R27" s="14">
        <f>+('2.1 Previsión BAU'!AI28)*'1.5 Factores Pérdidas'!S27</f>
        <v>293391.60986017127</v>
      </c>
      <c r="S27" s="14">
        <f>+('2.1 Previsión BAU'!AJ28)*'1.5 Factores Pérdidas'!T27</f>
        <v>303053.27099627437</v>
      </c>
      <c r="T27" s="14">
        <f>+('2.1 Previsión BAU'!AK28)*'1.5 Factores Pérdidas'!U27</f>
        <v>312718.93903418782</v>
      </c>
      <c r="U27" s="14">
        <f>+('2.1 Previsión BAU'!AL28)*'1.5 Factores Pérdidas'!V27</f>
        <v>322388.69927983393</v>
      </c>
      <c r="V27" s="14">
        <f>+('2.1 Previsión BAU'!AM28)*'1.5 Factores Pérdidas'!W27</f>
        <v>332062.63313690951</v>
      </c>
      <c r="W27" s="14">
        <f>+('2.1 Previsión BAU'!AN28)*'1.5 Factores Pérdidas'!X27</f>
        <v>341740.84595048707</v>
      </c>
      <c r="X27" s="14">
        <f>+('2.1 Previsión BAU'!AO28)*'1.5 Factores Pérdidas'!Y27</f>
        <v>351423.35843237559</v>
      </c>
      <c r="Z27" s="18">
        <v>40</v>
      </c>
      <c r="AA27" s="29" t="s">
        <v>70</v>
      </c>
      <c r="AB27" s="226">
        <f t="shared" si="5"/>
        <v>153.46626094130809</v>
      </c>
      <c r="AC27" s="227">
        <f t="shared" si="5"/>
        <v>163.39906939470808</v>
      </c>
      <c r="AD27" s="227">
        <f t="shared" si="5"/>
        <v>176.03464312293141</v>
      </c>
      <c r="AE27" s="227">
        <f t="shared" si="5"/>
        <v>187.35531885723375</v>
      </c>
      <c r="AF27" s="227">
        <f t="shared" si="5"/>
        <v>196.97809206746405</v>
      </c>
      <c r="AG27" s="227">
        <f t="shared" si="5"/>
        <v>206.60392050566566</v>
      </c>
      <c r="AH27" s="227">
        <f t="shared" si="5"/>
        <v>216.23303652271491</v>
      </c>
      <c r="AI27" s="227">
        <f t="shared" si="5"/>
        <v>225.86546782045372</v>
      </c>
      <c r="AJ27" s="227">
        <f t="shared" si="5"/>
        <v>235.50129458046132</v>
      </c>
      <c r="AK27" s="227">
        <f t="shared" si="5"/>
        <v>245.14058540728004</v>
      </c>
      <c r="AL27" s="272">
        <f t="shared" si="5"/>
        <v>254.78341373671543</v>
      </c>
      <c r="AM27" s="272">
        <f t="shared" si="5"/>
        <v>264.42985368005839</v>
      </c>
      <c r="AN27" s="272">
        <f t="shared" si="5"/>
        <v>274.07998112508659</v>
      </c>
      <c r="AO27" s="272">
        <f t="shared" si="5"/>
        <v>283.73387350278915</v>
      </c>
      <c r="AP27" s="272">
        <f t="shared" si="5"/>
        <v>293.39160986017129</v>
      </c>
      <c r="AQ27" s="272">
        <f t="shared" si="4"/>
        <v>303.05327099627436</v>
      </c>
      <c r="AR27" s="272">
        <f t="shared" si="3"/>
        <v>312.71893903418783</v>
      </c>
      <c r="AS27" s="272">
        <f t="shared" si="3"/>
        <v>322.38869927983393</v>
      </c>
      <c r="AT27" s="272">
        <f t="shared" si="3"/>
        <v>332.06263313690954</v>
      </c>
      <c r="AU27" s="272">
        <f t="shared" si="3"/>
        <v>341.74084595048708</v>
      </c>
      <c r="AV27" s="276">
        <f t="shared" si="3"/>
        <v>351.42335843237561</v>
      </c>
    </row>
    <row r="28" spans="2:48" x14ac:dyDescent="0.2">
      <c r="B28" s="92">
        <v>45</v>
      </c>
      <c r="C28" s="29" t="s">
        <v>71</v>
      </c>
      <c r="D28" s="19">
        <f>+('2.1 Previsión BAU'!U29)*'1.5 Factores Pérdidas'!E28</f>
        <v>1507.1744901241207</v>
      </c>
      <c r="E28" s="14">
        <f>+('2.1 Previsión BAU'!V29)*'1.5 Factores Pérdidas'!F28</f>
        <v>1526.3411167110157</v>
      </c>
      <c r="F28" s="14">
        <f>+('2.1 Previsión BAU'!W29)*'1.5 Factores Pérdidas'!G28</f>
        <v>1545.5870488221281</v>
      </c>
      <c r="G28" s="14">
        <f>+('2.1 Previsión BAU'!X29)*'1.5 Factores Pérdidas'!H28</f>
        <v>1566.6030127397071</v>
      </c>
      <c r="H28" s="14">
        <f>+('2.1 Previsión BAU'!Y29)*'1.5 Factores Pérdidas'!I28</f>
        <v>1586.0143053055701</v>
      </c>
      <c r="I28" s="14">
        <f>+('2.1 Previsión BAU'!Z29)*'1.5 Factores Pérdidas'!J28</f>
        <v>1607.1956296778999</v>
      </c>
      <c r="J28" s="14">
        <f>+('2.1 Previsión BAU'!AA29)*'1.5 Factores Pérdidas'!K28</f>
        <v>1628.4630089807636</v>
      </c>
      <c r="K28" s="14">
        <f>+('2.1 Previsión BAU'!AB29)*'1.5 Factores Pérdidas'!L28</f>
        <v>1649.8147558625815</v>
      </c>
      <c r="L28" s="14">
        <f>+('2.1 Previsión BAU'!AC29)*'1.5 Factores Pérdidas'!M28</f>
        <v>1671.2525576749333</v>
      </c>
      <c r="M28" s="14">
        <f>+('2.1 Previsión BAU'!AD29)*'1.5 Factores Pérdidas'!N28</f>
        <v>1692.7781017693974</v>
      </c>
      <c r="N28" s="14">
        <f>+('2.1 Previsión BAU'!AE29)*'1.5 Factores Pérdidas'!O28</f>
        <v>1714.3913881459746</v>
      </c>
      <c r="O28" s="14">
        <f>+('2.1 Previsión BAU'!AF29)*'1.5 Factores Pérdidas'!P28</f>
        <v>1737.7831430869137</v>
      </c>
      <c r="P28" s="14">
        <f>+('2.1 Previsión BAU'!AG29)*'1.5 Factores Pérdidas'!Q28</f>
        <v>1759.5769760824537</v>
      </c>
      <c r="Q28" s="14">
        <f>+('2.1 Previsión BAU'!AH29)*'1.5 Factores Pérdidas'!R28</f>
        <v>1783.1475902907764</v>
      </c>
      <c r="R28" s="14">
        <f>+('2.1 Previsión BAU'!AI29)*'1.5 Factores Pérdidas'!S28</f>
        <v>1805.1253446084372</v>
      </c>
      <c r="S28" s="14">
        <f>+('2.1 Previsión BAU'!AJ29)*'1.5 Factores Pérdidas'!T28</f>
        <v>1828.8832548420392</v>
      </c>
      <c r="T28" s="14">
        <f>+('2.1 Previsión BAU'!AK29)*'1.5 Factores Pérdidas'!U28</f>
        <v>1852.7339694124908</v>
      </c>
      <c r="U28" s="14">
        <f>+('2.1 Previsión BAU'!AL29)*'1.5 Factores Pérdidas'!V28</f>
        <v>1876.6808630229511</v>
      </c>
      <c r="V28" s="14">
        <f>+('2.1 Previsión BAU'!AM29)*'1.5 Factores Pérdidas'!W28</f>
        <v>1902.4129746040894</v>
      </c>
      <c r="W28" s="14">
        <f>+('2.1 Previsión BAU'!AN29)*'1.5 Factores Pérdidas'!X28</f>
        <v>1926.5539136461452</v>
      </c>
      <c r="X28" s="14">
        <f>+('2.1 Previsión BAU'!AO29)*'1.5 Factores Pérdidas'!Y28</f>
        <v>1952.4800706588787</v>
      </c>
      <c r="Z28" s="92">
        <v>45</v>
      </c>
      <c r="AA28" s="29" t="s">
        <v>71</v>
      </c>
      <c r="AB28" s="226">
        <f t="shared" si="5"/>
        <v>1.5071744901241206</v>
      </c>
      <c r="AC28" s="227">
        <f t="shared" si="5"/>
        <v>1.5263411167110157</v>
      </c>
      <c r="AD28" s="227">
        <f t="shared" si="5"/>
        <v>1.5455870488221282</v>
      </c>
      <c r="AE28" s="227">
        <f t="shared" si="5"/>
        <v>1.566603012739707</v>
      </c>
      <c r="AF28" s="227">
        <f t="shared" si="5"/>
        <v>1.5860143053055702</v>
      </c>
      <c r="AG28" s="227">
        <f t="shared" si="5"/>
        <v>1.6071956296779</v>
      </c>
      <c r="AH28" s="227">
        <f t="shared" si="5"/>
        <v>1.6284630089807635</v>
      </c>
      <c r="AI28" s="227">
        <f t="shared" si="5"/>
        <v>1.6498147558625815</v>
      </c>
      <c r="AJ28" s="227">
        <f t="shared" si="5"/>
        <v>1.6712525576749333</v>
      </c>
      <c r="AK28" s="227">
        <f t="shared" si="5"/>
        <v>1.6927781017693975</v>
      </c>
      <c r="AL28" s="272">
        <f t="shared" si="5"/>
        <v>1.7143913881459747</v>
      </c>
      <c r="AM28" s="272">
        <f t="shared" si="5"/>
        <v>1.7377831430869137</v>
      </c>
      <c r="AN28" s="272">
        <f t="shared" si="5"/>
        <v>1.7595769760824538</v>
      </c>
      <c r="AO28" s="272">
        <f t="shared" si="5"/>
        <v>1.7831475902907763</v>
      </c>
      <c r="AP28" s="272">
        <f t="shared" si="5"/>
        <v>1.8051253446084372</v>
      </c>
      <c r="AQ28" s="272">
        <f t="shared" si="4"/>
        <v>1.8288832548420391</v>
      </c>
      <c r="AR28" s="272">
        <f t="shared" si="3"/>
        <v>1.8527339694124907</v>
      </c>
      <c r="AS28" s="272">
        <f t="shared" si="3"/>
        <v>1.8766808630229512</v>
      </c>
      <c r="AT28" s="272">
        <f t="shared" si="3"/>
        <v>1.9024129746040894</v>
      </c>
      <c r="AU28" s="272">
        <f t="shared" si="3"/>
        <v>1.9265539136461451</v>
      </c>
      <c r="AV28" s="276">
        <f t="shared" si="3"/>
        <v>1.9524800706588787</v>
      </c>
    </row>
    <row r="29" spans="2:48" ht="13.5" thickBot="1" x14ac:dyDescent="0.25">
      <c r="B29" s="92">
        <v>46</v>
      </c>
      <c r="C29" s="29" t="s">
        <v>72</v>
      </c>
      <c r="D29" s="19">
        <f>+('2.1 Previsión BAU'!U30)*'1.5 Factores Pérdidas'!E29</f>
        <v>8.0050133533352081</v>
      </c>
      <c r="E29" s="175">
        <f>+('2.1 Previsión BAU'!V30)*'1.5 Factores Pérdidas'!F29</f>
        <v>14.479587784768908</v>
      </c>
      <c r="F29" s="175">
        <f>+('2.1 Previsión BAU'!W30)*'1.5 Factores Pérdidas'!G29</f>
        <v>16.385948958571927</v>
      </c>
      <c r="G29" s="175">
        <f>+('2.1 Previsión BAU'!X30)*'1.5 Factores Pérdidas'!H29</f>
        <v>17.439612069063177</v>
      </c>
      <c r="H29" s="175">
        <f>+('2.1 Previsión BAU'!Y30)*'1.5 Factores Pérdidas'!I29</f>
        <v>18.612282414197015</v>
      </c>
      <c r="I29" s="175">
        <f>+('2.1 Previsión BAU'!Z30)*'1.5 Factores Pérdidas'!J29</f>
        <v>19.857928893781498</v>
      </c>
      <c r="J29" s="175">
        <f>+('2.1 Previsión BAU'!AA30)*'1.5 Factores Pérdidas'!K29</f>
        <v>21.976482212371792</v>
      </c>
      <c r="K29" s="175">
        <f>+('2.1 Previsión BAU'!AB30)*'1.5 Factores Pérdidas'!L29</f>
        <v>25.01060534087749</v>
      </c>
      <c r="L29" s="175">
        <f>+('2.1 Previsión BAU'!AC30)*'1.5 Factores Pérdidas'!M29</f>
        <v>31.535233115645617</v>
      </c>
      <c r="M29" s="175">
        <f>+('2.1 Previsión BAU'!AD30)*'1.5 Factores Pérdidas'!N29</f>
        <v>32.767727820702227</v>
      </c>
      <c r="N29" s="175">
        <f>+('2.1 Previsión BAU'!AE30)*'1.5 Factores Pérdidas'!O29</f>
        <v>34.048392240960304</v>
      </c>
      <c r="O29" s="175">
        <f>+('2.1 Previsión BAU'!AF30)*'1.5 Factores Pérdidas'!P29</f>
        <v>35.379108998270539</v>
      </c>
      <c r="P29" s="175">
        <f>+('2.1 Previsión BAU'!AG30)*'1.5 Factores Pérdidas'!Q29</f>
        <v>36.761834293183782</v>
      </c>
      <c r="Q29" s="175">
        <f>+('2.1 Previsión BAU'!AH30)*'1.5 Factores Pérdidas'!R29</f>
        <v>38.19860078063487</v>
      </c>
      <c r="R29" s="175">
        <f>+('2.1 Previsión BAU'!AI30)*'1.5 Factores Pérdidas'!S29</f>
        <v>39.691520558017018</v>
      </c>
      <c r="S29" s="175">
        <f>+('2.1 Previsión BAU'!AJ30)*'1.5 Factores Pérdidas'!T29</f>
        <v>41.242788270039455</v>
      </c>
      <c r="T29" s="175">
        <f>+('2.1 Previsión BAU'!AK30)*'1.5 Factores Pérdidas'!U29</f>
        <v>42.854684334932514</v>
      </c>
      <c r="U29" s="175">
        <f>+('2.1 Previsión BAU'!AL30)*'1.5 Factores Pérdidas'!V29</f>
        <v>44.529578296742862</v>
      </c>
      <c r="V29" s="175">
        <f>+('2.1 Previsión BAU'!AM30)*'1.5 Factores Pérdidas'!W29</f>
        <v>46.269932308646787</v>
      </c>
      <c r="W29" s="175">
        <f>+('2.1 Previsión BAU'!AN30)*'1.5 Factores Pérdidas'!X29</f>
        <v>48.07830475240214</v>
      </c>
      <c r="X29" s="175">
        <f>+('2.1 Previsión BAU'!AO30)*'1.5 Factores Pérdidas'!Y29</f>
        <v>49.957353999259773</v>
      </c>
      <c r="Z29" s="92">
        <v>46</v>
      </c>
      <c r="AA29" s="29" t="s">
        <v>72</v>
      </c>
      <c r="AB29" s="226">
        <f t="shared" si="5"/>
        <v>8.0050133533352084E-3</v>
      </c>
      <c r="AC29" s="227">
        <f t="shared" si="5"/>
        <v>1.4479587784768908E-2</v>
      </c>
      <c r="AD29" s="227">
        <f t="shared" si="5"/>
        <v>1.6385948958571928E-2</v>
      </c>
      <c r="AE29" s="227">
        <f t="shared" si="5"/>
        <v>1.7439612069063175E-2</v>
      </c>
      <c r="AF29" s="227">
        <f t="shared" si="5"/>
        <v>1.8612282414197014E-2</v>
      </c>
      <c r="AG29" s="227">
        <f t="shared" si="5"/>
        <v>1.9857928893781497E-2</v>
      </c>
      <c r="AH29" s="227">
        <f t="shared" si="5"/>
        <v>2.1976482212371792E-2</v>
      </c>
      <c r="AI29" s="227">
        <f t="shared" si="5"/>
        <v>2.5010605340877491E-2</v>
      </c>
      <c r="AJ29" s="227">
        <f t="shared" si="5"/>
        <v>3.1535233115645614E-2</v>
      </c>
      <c r="AK29" s="227">
        <f t="shared" si="5"/>
        <v>3.2767727820702225E-2</v>
      </c>
      <c r="AL29" s="272">
        <f t="shared" si="5"/>
        <v>3.4048392240960304E-2</v>
      </c>
      <c r="AM29" s="272">
        <f t="shared" si="5"/>
        <v>3.5379108998270542E-2</v>
      </c>
      <c r="AN29" s="272">
        <f t="shared" si="5"/>
        <v>3.6761834293183783E-2</v>
      </c>
      <c r="AO29" s="272">
        <f t="shared" si="5"/>
        <v>3.8198600780634868E-2</v>
      </c>
      <c r="AP29" s="272">
        <f t="shared" si="5"/>
        <v>3.9691520558017016E-2</v>
      </c>
      <c r="AQ29" s="272">
        <f t="shared" si="4"/>
        <v>4.1242788270039452E-2</v>
      </c>
      <c r="AR29" s="272">
        <f t="shared" si="3"/>
        <v>4.2854684334932516E-2</v>
      </c>
      <c r="AS29" s="272">
        <f t="shared" si="3"/>
        <v>4.452957829674286E-2</v>
      </c>
      <c r="AT29" s="272">
        <f t="shared" si="3"/>
        <v>4.6269932308646788E-2</v>
      </c>
      <c r="AU29" s="272">
        <f t="shared" si="3"/>
        <v>4.8078304752402143E-2</v>
      </c>
      <c r="AV29" s="276">
        <f t="shared" si="3"/>
        <v>4.9957353999259775E-2</v>
      </c>
    </row>
    <row r="30" spans="2:48" ht="13.5" thickBot="1" x14ac:dyDescent="0.25">
      <c r="B30" s="22"/>
      <c r="C30" s="23" t="s">
        <v>73</v>
      </c>
      <c r="D30" s="48">
        <f>+SUM(D6:D29)</f>
        <v>32590776.92486446</v>
      </c>
      <c r="E30" s="48">
        <f t="shared" ref="E30:X30" si="6">+SUM(E6:E29)</f>
        <v>33335394.418506365</v>
      </c>
      <c r="F30" s="48">
        <f t="shared" si="6"/>
        <v>34133522.458694637</v>
      </c>
      <c r="G30" s="48">
        <f t="shared" si="6"/>
        <v>34961900.073237099</v>
      </c>
      <c r="H30" s="48">
        <f t="shared" si="6"/>
        <v>35789529.805039443</v>
      </c>
      <c r="I30" s="48">
        <f t="shared" si="6"/>
        <v>36629291.54984244</v>
      </c>
      <c r="J30" s="48">
        <f t="shared" si="6"/>
        <v>37468889.164620437</v>
      </c>
      <c r="K30" s="48">
        <f t="shared" si="6"/>
        <v>38316113.814073674</v>
      </c>
      <c r="L30" s="48">
        <f t="shared" si="6"/>
        <v>39170454.222556442</v>
      </c>
      <c r="M30" s="48">
        <f t="shared" si="6"/>
        <v>40025175.293607809</v>
      </c>
      <c r="N30" s="48">
        <f t="shared" si="6"/>
        <v>40887746.230601914</v>
      </c>
      <c r="O30" s="48">
        <f t="shared" si="6"/>
        <v>41758220.519620702</v>
      </c>
      <c r="P30" s="48">
        <f t="shared" si="6"/>
        <v>42636884.057613172</v>
      </c>
      <c r="Q30" s="48">
        <f t="shared" si="6"/>
        <v>43523785.942349479</v>
      </c>
      <c r="R30" s="48">
        <f t="shared" si="6"/>
        <v>44419830.632154457</v>
      </c>
      <c r="S30" s="48">
        <f t="shared" si="6"/>
        <v>45324542.006221354</v>
      </c>
      <c r="T30" s="48">
        <f t="shared" si="6"/>
        <v>46238055.370956562</v>
      </c>
      <c r="U30" s="48">
        <f t="shared" si="6"/>
        <v>47160587.489023596</v>
      </c>
      <c r="V30" s="48">
        <f t="shared" si="6"/>
        <v>48090557.839930542</v>
      </c>
      <c r="W30" s="48">
        <f t="shared" si="6"/>
        <v>49029948.588902749</v>
      </c>
      <c r="X30" s="214">
        <f t="shared" si="6"/>
        <v>49979360.491364844</v>
      </c>
      <c r="Z30" s="22"/>
      <c r="AA30" s="23" t="s">
        <v>73</v>
      </c>
      <c r="AB30" s="273">
        <f t="shared" si="5"/>
        <v>32590.776924864458</v>
      </c>
      <c r="AC30" s="274">
        <f t="shared" si="5"/>
        <v>33335.394418506366</v>
      </c>
      <c r="AD30" s="274">
        <f t="shared" si="5"/>
        <v>34133.522458694635</v>
      </c>
      <c r="AE30" s="274">
        <f t="shared" si="5"/>
        <v>34961.900073237099</v>
      </c>
      <c r="AF30" s="274">
        <f t="shared" si="5"/>
        <v>35789.529805039441</v>
      </c>
      <c r="AG30" s="274">
        <f t="shared" si="5"/>
        <v>36629.291549842441</v>
      </c>
      <c r="AH30" s="274">
        <f t="shared" si="5"/>
        <v>37468.889164620436</v>
      </c>
      <c r="AI30" s="274">
        <f t="shared" si="5"/>
        <v>38316.113814073673</v>
      </c>
      <c r="AJ30" s="274">
        <f t="shared" si="5"/>
        <v>39170.454222556444</v>
      </c>
      <c r="AK30" s="274">
        <f t="shared" si="5"/>
        <v>40025.175293607812</v>
      </c>
      <c r="AL30" s="275">
        <f t="shared" si="5"/>
        <v>40887.746230601915</v>
      </c>
      <c r="AM30" s="275">
        <f t="shared" si="5"/>
        <v>41758.2205196207</v>
      </c>
      <c r="AN30" s="275">
        <f t="shared" si="5"/>
        <v>42636.88405761317</v>
      </c>
      <c r="AO30" s="275">
        <f t="shared" si="5"/>
        <v>43523.785942349481</v>
      </c>
      <c r="AP30" s="275">
        <f t="shared" si="5"/>
        <v>44419.830632154459</v>
      </c>
      <c r="AQ30" s="275">
        <f t="shared" si="4"/>
        <v>45324.542006221352</v>
      </c>
      <c r="AR30" s="275">
        <f t="shared" si="4"/>
        <v>46238.055370956565</v>
      </c>
      <c r="AS30" s="275">
        <f t="shared" si="4"/>
        <v>47160.587489023594</v>
      </c>
      <c r="AT30" s="275">
        <f t="shared" si="4"/>
        <v>48090.557839930545</v>
      </c>
      <c r="AU30" s="275">
        <f t="shared" si="4"/>
        <v>49029.948588902749</v>
      </c>
      <c r="AV30" s="277">
        <f t="shared" si="4"/>
        <v>49979.360491364845</v>
      </c>
    </row>
    <row r="31" spans="2:48" x14ac:dyDescent="0.2"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</row>
    <row r="32" spans="2:48" x14ac:dyDescent="0.2"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</row>
    <row r="33" spans="2:48" x14ac:dyDescent="0.2">
      <c r="B33" s="12" t="s">
        <v>155</v>
      </c>
      <c r="Z33" s="12" t="s">
        <v>156</v>
      </c>
    </row>
    <row r="34" spans="2:48" ht="13.5" thickBot="1" x14ac:dyDescent="0.25"/>
    <row r="35" spans="2:48" ht="13.5" thickBot="1" x14ac:dyDescent="0.25">
      <c r="B35" s="4" t="s">
        <v>37</v>
      </c>
      <c r="C35" s="5" t="s">
        <v>38</v>
      </c>
      <c r="D35" s="6">
        <f t="shared" ref="D35:X35" si="7">+D5</f>
        <v>2024</v>
      </c>
      <c r="E35" s="2">
        <f t="shared" si="7"/>
        <v>2025</v>
      </c>
      <c r="F35" s="2">
        <f t="shared" si="7"/>
        <v>2026</v>
      </c>
      <c r="G35" s="2">
        <f t="shared" si="7"/>
        <v>2027</v>
      </c>
      <c r="H35" s="2">
        <f t="shared" si="7"/>
        <v>2028</v>
      </c>
      <c r="I35" s="2">
        <f t="shared" si="7"/>
        <v>2029</v>
      </c>
      <c r="J35" s="2">
        <f t="shared" si="7"/>
        <v>2030</v>
      </c>
      <c r="K35" s="2">
        <f t="shared" si="7"/>
        <v>2031</v>
      </c>
      <c r="L35" s="2">
        <f t="shared" si="7"/>
        <v>2032</v>
      </c>
      <c r="M35" s="2">
        <f t="shared" si="7"/>
        <v>2033</v>
      </c>
      <c r="N35" s="46">
        <f t="shared" si="7"/>
        <v>2034</v>
      </c>
      <c r="O35" s="46">
        <f t="shared" si="7"/>
        <v>2035</v>
      </c>
      <c r="P35" s="46">
        <f t="shared" si="7"/>
        <v>2036</v>
      </c>
      <c r="Q35" s="46">
        <f t="shared" si="7"/>
        <v>2037</v>
      </c>
      <c r="R35" s="46">
        <f t="shared" si="7"/>
        <v>2038</v>
      </c>
      <c r="S35" s="46">
        <f t="shared" si="7"/>
        <v>2039</v>
      </c>
      <c r="T35" s="46">
        <f t="shared" si="7"/>
        <v>2040</v>
      </c>
      <c r="U35" s="46">
        <f t="shared" si="7"/>
        <v>2041</v>
      </c>
      <c r="V35" s="46">
        <f t="shared" si="7"/>
        <v>2042</v>
      </c>
      <c r="W35" s="46">
        <f t="shared" si="7"/>
        <v>2043</v>
      </c>
      <c r="X35" s="2">
        <f t="shared" si="7"/>
        <v>2044</v>
      </c>
      <c r="Z35" s="4" t="s">
        <v>37</v>
      </c>
      <c r="AA35" s="5" t="s">
        <v>38</v>
      </c>
      <c r="AB35" s="6">
        <f>+AB5</f>
        <v>2024</v>
      </c>
      <c r="AC35" s="2">
        <f t="shared" ref="AC35:AV35" si="8">+AB35+1</f>
        <v>2025</v>
      </c>
      <c r="AD35" s="2">
        <f t="shared" si="8"/>
        <v>2026</v>
      </c>
      <c r="AE35" s="2">
        <f t="shared" si="8"/>
        <v>2027</v>
      </c>
      <c r="AF35" s="2">
        <f t="shared" si="8"/>
        <v>2028</v>
      </c>
      <c r="AG35" s="2">
        <f t="shared" si="8"/>
        <v>2029</v>
      </c>
      <c r="AH35" s="2">
        <f t="shared" si="8"/>
        <v>2030</v>
      </c>
      <c r="AI35" s="2">
        <f t="shared" si="8"/>
        <v>2031</v>
      </c>
      <c r="AJ35" s="2">
        <f t="shared" si="8"/>
        <v>2032</v>
      </c>
      <c r="AK35" s="2">
        <f t="shared" si="8"/>
        <v>2033</v>
      </c>
      <c r="AL35" s="46">
        <f t="shared" si="8"/>
        <v>2034</v>
      </c>
      <c r="AM35" s="46">
        <f t="shared" si="8"/>
        <v>2035</v>
      </c>
      <c r="AN35" s="46">
        <f t="shared" si="8"/>
        <v>2036</v>
      </c>
      <c r="AO35" s="46">
        <f t="shared" si="8"/>
        <v>2037</v>
      </c>
      <c r="AP35" s="46">
        <f t="shared" si="8"/>
        <v>2038</v>
      </c>
      <c r="AQ35" s="46">
        <f t="shared" si="8"/>
        <v>2039</v>
      </c>
      <c r="AR35" s="46">
        <f t="shared" si="8"/>
        <v>2040</v>
      </c>
      <c r="AS35" s="46">
        <f t="shared" si="8"/>
        <v>2041</v>
      </c>
      <c r="AT35" s="46">
        <f t="shared" si="8"/>
        <v>2042</v>
      </c>
      <c r="AU35" s="46">
        <f t="shared" si="8"/>
        <v>2043</v>
      </c>
      <c r="AV35" s="2">
        <f t="shared" si="8"/>
        <v>2044</v>
      </c>
    </row>
    <row r="36" spans="2:48" x14ac:dyDescent="0.2">
      <c r="B36" s="18">
        <v>6</v>
      </c>
      <c r="C36" s="29" t="s">
        <v>46</v>
      </c>
      <c r="D36" s="19">
        <f>+'2.2 Previsión Ef. Energética'!D39*'1.5 Factores Pérdidas'!E6</f>
        <v>-9026.7933556867429</v>
      </c>
      <c r="E36" s="14">
        <f>+'2.2 Previsión Ef. Energética'!E39*'1.5 Factores Pérdidas'!F6</f>
        <v>-11521.310086622025</v>
      </c>
      <c r="F36" s="14">
        <f>+'2.2 Previsión Ef. Energética'!F39*'1.5 Factores Pérdidas'!G6</f>
        <v>-14251.380733920003</v>
      </c>
      <c r="G36" s="14">
        <f>+'2.2 Previsión Ef. Energética'!G39*'1.5 Factores Pérdidas'!H6</f>
        <v>-15182.406459845224</v>
      </c>
      <c r="H36" s="14">
        <f>+'2.2 Previsión Ef. Energética'!H39*'1.5 Factores Pérdidas'!I6</f>
        <v>-17399.160859444783</v>
      </c>
      <c r="I36" s="14">
        <f>+'2.2 Previsión Ef. Energética'!I39*'1.5 Factores Pérdidas'!J6</f>
        <v>-20480.564329866051</v>
      </c>
      <c r="J36" s="14">
        <f>+'2.2 Previsión Ef. Energética'!J39*'1.5 Factores Pérdidas'!K6</f>
        <v>-13055.64610012604</v>
      </c>
      <c r="K36" s="14">
        <f>+'2.2 Previsión Ef. Energética'!K39*'1.5 Factores Pérdidas'!L6</f>
        <v>-17747.678896795551</v>
      </c>
      <c r="L36" s="14">
        <f>+'2.2 Previsión Ef. Energética'!L39*'1.5 Factores Pérdidas'!M6</f>
        <v>-23739.095317976851</v>
      </c>
      <c r="M36" s="14">
        <f>+'2.2 Previsión Ef. Energética'!M39*'1.5 Factores Pérdidas'!N6</f>
        <v>-28091.275595659474</v>
      </c>
      <c r="N36" s="14">
        <f>+'2.2 Previsión Ef. Energética'!N39*'1.5 Factores Pérdidas'!O6</f>
        <v>-31010.065190788155</v>
      </c>
      <c r="O36" s="14">
        <f>+'2.2 Previsión Ef. Energética'!O39*'1.5 Factores Pérdidas'!P6</f>
        <v>-35106.773219081144</v>
      </c>
      <c r="P36" s="14">
        <f>+'2.2 Previsión Ef. Energética'!P39*'1.5 Factores Pérdidas'!Q6</f>
        <v>-38883.823194626391</v>
      </c>
      <c r="Q36" s="14">
        <f>+'2.2 Previsión Ef. Energética'!Q39*'1.5 Factores Pérdidas'!R6</f>
        <v>-40889.671707023284</v>
      </c>
      <c r="R36" s="14">
        <f>+'2.2 Previsión Ef. Energética'!R39*'1.5 Factores Pérdidas'!S6</f>
        <v>-44354.018402624155</v>
      </c>
      <c r="S36" s="14">
        <f>+'2.2 Previsión Ef. Energética'!S39*'1.5 Factores Pérdidas'!T6</f>
        <v>-45963.215857312796</v>
      </c>
      <c r="T36" s="14">
        <f>+'2.2 Previsión Ef. Energética'!T39*'1.5 Factores Pérdidas'!U6</f>
        <v>-49062.71594126986</v>
      </c>
      <c r="U36" s="14">
        <f>+'2.2 Previsión Ef. Energética'!U39*'1.5 Factores Pérdidas'!V6</f>
        <v>-49490.281330193109</v>
      </c>
      <c r="V36" s="14">
        <f>+'2.2 Previsión Ef. Energética'!V39*'1.5 Factores Pérdidas'!W6</f>
        <v>-49759.162928949743</v>
      </c>
      <c r="W36" s="14">
        <f>+'2.2 Previsión Ef. Energética'!W39*'1.5 Factores Pérdidas'!X6</f>
        <v>-46468.466023227025</v>
      </c>
      <c r="X36" s="14">
        <f>+'2.2 Previsión Ef. Energética'!X39*'1.5 Factores Pérdidas'!Y6</f>
        <v>-46416.507676845657</v>
      </c>
      <c r="Z36" s="18">
        <v>6</v>
      </c>
      <c r="AA36" s="29" t="s">
        <v>46</v>
      </c>
      <c r="AB36" s="226">
        <f t="shared" ref="AB36:AQ51" si="9">+D36/1000</f>
        <v>-9.0267933556867437</v>
      </c>
      <c r="AC36" s="227">
        <f t="shared" si="9"/>
        <v>-11.521310086622025</v>
      </c>
      <c r="AD36" s="227">
        <f t="shared" si="9"/>
        <v>-14.251380733920003</v>
      </c>
      <c r="AE36" s="227">
        <f t="shared" si="9"/>
        <v>-15.182406459845224</v>
      </c>
      <c r="AF36" s="227">
        <f t="shared" si="9"/>
        <v>-17.399160859444784</v>
      </c>
      <c r="AG36" s="227">
        <f t="shared" si="9"/>
        <v>-20.480564329866052</v>
      </c>
      <c r="AH36" s="227">
        <f t="shared" si="9"/>
        <v>-13.05564610012604</v>
      </c>
      <c r="AI36" s="227">
        <f t="shared" si="9"/>
        <v>-17.747678896795552</v>
      </c>
      <c r="AJ36" s="227">
        <f t="shared" si="9"/>
        <v>-23.739095317976851</v>
      </c>
      <c r="AK36" s="227">
        <f t="shared" si="9"/>
        <v>-28.091275595659475</v>
      </c>
      <c r="AL36" s="272">
        <f t="shared" si="9"/>
        <v>-31.010065190788154</v>
      </c>
      <c r="AM36" s="272">
        <f t="shared" si="9"/>
        <v>-35.106773219081141</v>
      </c>
      <c r="AN36" s="272">
        <f t="shared" si="9"/>
        <v>-38.883823194626395</v>
      </c>
      <c r="AO36" s="272">
        <f t="shared" si="9"/>
        <v>-40.889671707023282</v>
      </c>
      <c r="AP36" s="272">
        <f t="shared" si="9"/>
        <v>-44.354018402624156</v>
      </c>
      <c r="AQ36" s="272">
        <f t="shared" si="9"/>
        <v>-45.963215857312797</v>
      </c>
      <c r="AR36" s="272">
        <f t="shared" ref="AR36:AV59" si="10">+T36/1000</f>
        <v>-49.062715941269857</v>
      </c>
      <c r="AS36" s="272">
        <f t="shared" si="10"/>
        <v>-49.490281330193106</v>
      </c>
      <c r="AT36" s="272">
        <f t="shared" si="10"/>
        <v>-49.759162928949742</v>
      </c>
      <c r="AU36" s="272">
        <f t="shared" si="10"/>
        <v>-46.468466023227023</v>
      </c>
      <c r="AV36" s="227">
        <f t="shared" si="10"/>
        <v>-46.416507676845654</v>
      </c>
    </row>
    <row r="37" spans="2:48" x14ac:dyDescent="0.2">
      <c r="B37" s="18">
        <v>8</v>
      </c>
      <c r="C37" s="28" t="s">
        <v>48</v>
      </c>
      <c r="D37" s="19">
        <f>+'2.2 Previsión Ef. Energética'!D40*'1.5 Factores Pérdidas'!E7</f>
        <v>-46.261389035010524</v>
      </c>
      <c r="E37" s="14">
        <f>+'2.2 Previsión Ef. Energética'!E40*'1.5 Factores Pérdidas'!F7</f>
        <v>-113.77787356168592</v>
      </c>
      <c r="F37" s="14">
        <f>+'2.2 Previsión Ef. Energética'!F40*'1.5 Factores Pérdidas'!G7</f>
        <v>-191.65910664999868</v>
      </c>
      <c r="G37" s="14">
        <f>+'2.2 Previsión Ef. Energética'!G40*'1.5 Factores Pérdidas'!H7</f>
        <v>-273.31717182082974</v>
      </c>
      <c r="H37" s="14">
        <f>+'2.2 Previsión Ef. Energética'!H40*'1.5 Factores Pérdidas'!I7</f>
        <v>-352.32673021392122</v>
      </c>
      <c r="I37" s="14">
        <f>+'2.2 Previsión Ef. Energética'!I40*'1.5 Factores Pérdidas'!J7</f>
        <v>-422.61255247290427</v>
      </c>
      <c r="J37" s="14">
        <f>+'2.2 Previsión Ef. Energética'!J40*'1.5 Factores Pérdidas'!K7</f>
        <v>-481.0988119978395</v>
      </c>
      <c r="K37" s="14">
        <f>+'2.2 Previsión Ef. Energética'!K40*'1.5 Factores Pérdidas'!L7</f>
        <v>-527.68807894311112</v>
      </c>
      <c r="L37" s="14">
        <f>+'2.2 Previsión Ef. Energética'!L40*'1.5 Factores Pérdidas'!M7</f>
        <v>-564.42242264534127</v>
      </c>
      <c r="M37" s="14">
        <f>+'2.2 Previsión Ef. Energética'!M40*'1.5 Factores Pérdidas'!N7</f>
        <v>-594.41845857639134</v>
      </c>
      <c r="N37" s="14">
        <f>+'2.2 Previsión Ef. Energética'!N40*'1.5 Factores Pérdidas'!O7</f>
        <v>-541.55744571284185</v>
      </c>
      <c r="O37" s="14">
        <f>+'2.2 Previsión Ef. Energética'!O40*'1.5 Factores Pérdidas'!P7</f>
        <v>-483.44624272612123</v>
      </c>
      <c r="P37" s="14">
        <f>+'2.2 Previsión Ef. Energética'!P40*'1.5 Factores Pérdidas'!Q7</f>
        <v>-420.34840968868997</v>
      </c>
      <c r="Q37" s="14">
        <f>+'2.2 Previsión Ef. Energética'!Q40*'1.5 Factores Pérdidas'!R7</f>
        <v>-349.82677459587313</v>
      </c>
      <c r="R37" s="14">
        <f>+'2.2 Previsión Ef. Energética'!R40*'1.5 Factores Pérdidas'!S7</f>
        <v>-269.88452901380248</v>
      </c>
      <c r="S37" s="14">
        <f>+'2.2 Previsión Ef. Energética'!S40*'1.5 Factores Pérdidas'!T7</f>
        <v>-179.15457075831978</v>
      </c>
      <c r="T37" s="14">
        <f>+'2.2 Previsión Ef. Energética'!T40*'1.5 Factores Pérdidas'!U7</f>
        <v>-77.002808811172343</v>
      </c>
      <c r="U37" s="14">
        <f>+'2.2 Previsión Ef. Energética'!U40*'1.5 Factores Pérdidas'!V7</f>
        <v>37.977407108421929</v>
      </c>
      <c r="V37" s="14">
        <f>+'2.2 Previsión Ef. Energética'!V40*'1.5 Factores Pérdidas'!W7</f>
        <v>163.4969928164011</v>
      </c>
      <c r="W37" s="14">
        <f>+'2.2 Previsión Ef. Energética'!W40*'1.5 Factores Pérdidas'!X7</f>
        <v>298.80449310370017</v>
      </c>
      <c r="X37" s="14">
        <f>+'2.2 Previsión Ef. Energética'!X40*'1.5 Factores Pérdidas'!Y7</f>
        <v>442.51745760201601</v>
      </c>
      <c r="Z37" s="18">
        <v>8</v>
      </c>
      <c r="AA37" s="28" t="s">
        <v>48</v>
      </c>
      <c r="AB37" s="226">
        <f t="shared" si="9"/>
        <v>-4.6261389035010522E-2</v>
      </c>
      <c r="AC37" s="227">
        <f t="shared" si="9"/>
        <v>-0.11377787356168592</v>
      </c>
      <c r="AD37" s="227">
        <f t="shared" si="9"/>
        <v>-0.19165910664999869</v>
      </c>
      <c r="AE37" s="227">
        <f t="shared" si="9"/>
        <v>-0.27331717182082976</v>
      </c>
      <c r="AF37" s="227">
        <f t="shared" si="9"/>
        <v>-0.35232673021392125</v>
      </c>
      <c r="AG37" s="227">
        <f t="shared" si="9"/>
        <v>-0.42261255247290425</v>
      </c>
      <c r="AH37" s="227">
        <f t="shared" si="9"/>
        <v>-0.48109881199783949</v>
      </c>
      <c r="AI37" s="227">
        <f t="shared" si="9"/>
        <v>-0.52768807894311109</v>
      </c>
      <c r="AJ37" s="227">
        <f t="shared" si="9"/>
        <v>-0.56442242264534126</v>
      </c>
      <c r="AK37" s="227">
        <f t="shared" si="9"/>
        <v>-0.59441845857639131</v>
      </c>
      <c r="AL37" s="272">
        <f t="shared" si="9"/>
        <v>-0.54155744571284181</v>
      </c>
      <c r="AM37" s="272">
        <f t="shared" si="9"/>
        <v>-0.48344624272612124</v>
      </c>
      <c r="AN37" s="272">
        <f t="shared" si="9"/>
        <v>-0.42034840968868997</v>
      </c>
      <c r="AO37" s="272">
        <f t="shared" si="9"/>
        <v>-0.34982677459587314</v>
      </c>
      <c r="AP37" s="272">
        <f t="shared" si="9"/>
        <v>-0.2698845290138025</v>
      </c>
      <c r="AQ37" s="272">
        <f t="shared" si="9"/>
        <v>-0.17915457075831978</v>
      </c>
      <c r="AR37" s="272">
        <f t="shared" si="10"/>
        <v>-7.7002808811172344E-2</v>
      </c>
      <c r="AS37" s="272">
        <f t="shared" si="10"/>
        <v>3.7977407108421929E-2</v>
      </c>
      <c r="AT37" s="272">
        <f t="shared" si="10"/>
        <v>0.16349699281640109</v>
      </c>
      <c r="AU37" s="272">
        <f t="shared" si="10"/>
        <v>0.29880449310370016</v>
      </c>
      <c r="AV37" s="227">
        <f t="shared" si="10"/>
        <v>0.442517457602016</v>
      </c>
    </row>
    <row r="38" spans="2:48" x14ac:dyDescent="0.2">
      <c r="B38" s="18">
        <v>9</v>
      </c>
      <c r="C38" s="29" t="s">
        <v>49</v>
      </c>
      <c r="D38" s="19">
        <f>+'2.2 Previsión Ef. Energética'!D41*'1.5 Factores Pérdidas'!E8</f>
        <v>-306.94190244193783</v>
      </c>
      <c r="E38" s="14">
        <f>+'2.2 Previsión Ef. Energética'!E41*'1.5 Factores Pérdidas'!F8</f>
        <v>-738.96504729774551</v>
      </c>
      <c r="F38" s="14">
        <f>+'2.2 Previsión Ef. Energética'!F41*'1.5 Factores Pérdidas'!G8</f>
        <v>-1224.66044131281</v>
      </c>
      <c r="G38" s="14">
        <f>+'2.2 Previsión Ef. Energética'!G41*'1.5 Factores Pérdidas'!H8</f>
        <v>-1724.5556343822116</v>
      </c>
      <c r="H38" s="14">
        <f>+'2.2 Previsión Ef. Energética'!H41*'1.5 Factores Pérdidas'!I8</f>
        <v>-2197.8765403807342</v>
      </c>
      <c r="I38" s="14">
        <f>+'2.2 Previsión Ef. Energética'!I41*'1.5 Factores Pérdidas'!J8</f>
        <v>-2609.4092358666821</v>
      </c>
      <c r="J38" s="14">
        <f>+'2.2 Previsión Ef. Energética'!J41*'1.5 Factores Pérdidas'!K8</f>
        <v>-2943.2974182044914</v>
      </c>
      <c r="K38" s="14">
        <f>+'2.2 Previsión Ef. Energética'!K41*'1.5 Factores Pérdidas'!L8</f>
        <v>-3201.8818735167984</v>
      </c>
      <c r="L38" s="14">
        <f>+'2.2 Previsión Ef. Energética'!L41*'1.5 Factores Pérdidas'!M8</f>
        <v>-3399.857508182879</v>
      </c>
      <c r="M38" s="14">
        <f>+'2.2 Previsión Ef. Energética'!M41*'1.5 Factores Pérdidas'!N8</f>
        <v>-3557.5613188785587</v>
      </c>
      <c r="N38" s="14">
        <f>+'2.2 Previsión Ef. Energética'!N41*'1.5 Factores Pérdidas'!O8</f>
        <v>-3223.0024271877683</v>
      </c>
      <c r="O38" s="14">
        <f>+'2.2 Previsión Ef. Energética'!O41*'1.5 Factores Pérdidas'!P8</f>
        <v>-2863.200479007025</v>
      </c>
      <c r="P38" s="14">
        <f>+'2.2 Previsión Ef. Energética'!P41*'1.5 Factores Pérdidas'!Q8</f>
        <v>-2479.2071197891109</v>
      </c>
      <c r="Q38" s="14">
        <f>+'2.2 Previsión Ef. Energética'!Q41*'1.5 Factores Pérdidas'!R8</f>
        <v>-2056.1325736288718</v>
      </c>
      <c r="R38" s="14">
        <f>+'2.2 Previsión Ef. Energética'!R41*'1.5 Factores Pérdidas'!S8</f>
        <v>-1581.7922229198089</v>
      </c>
      <c r="S38" s="14">
        <f>+'2.2 Previsión Ef. Energética'!S41*'1.5 Factores Pérdidas'!T8</f>
        <v>-1047.699065621478</v>
      </c>
      <c r="T38" s="14">
        <f>+'2.2 Previsión Ef. Energética'!T41*'1.5 Factores Pérdidas'!U8</f>
        <v>-449.57548661771943</v>
      </c>
      <c r="U38" s="14">
        <f>+'2.2 Previsión Ef. Energética'!U41*'1.5 Factores Pérdidas'!V8</f>
        <v>221.48586350237437</v>
      </c>
      <c r="V38" s="14">
        <f>+'2.2 Previsión Ef. Energética'!V41*'1.5 Factores Pérdidas'!W8</f>
        <v>952.97488522038134</v>
      </c>
      <c r="W38" s="14">
        <f>+'2.2 Previsión Ef. Energética'!W41*'1.5 Factores Pérdidas'!X8</f>
        <v>1741.4938504060972</v>
      </c>
      <c r="X38" s="14">
        <f>+'2.2 Previsión Ef. Energética'!X41*'1.5 Factores Pérdidas'!Y8</f>
        <v>2580.1383938704694</v>
      </c>
      <c r="Z38" s="18">
        <v>9</v>
      </c>
      <c r="AA38" s="29" t="s">
        <v>49</v>
      </c>
      <c r="AB38" s="226">
        <f t="shared" si="9"/>
        <v>-0.30694190244193781</v>
      </c>
      <c r="AC38" s="227">
        <f t="shared" si="9"/>
        <v>-0.73896504729774548</v>
      </c>
      <c r="AD38" s="227">
        <f t="shared" si="9"/>
        <v>-1.2246604413128099</v>
      </c>
      <c r="AE38" s="227">
        <f t="shared" si="9"/>
        <v>-1.7245556343822115</v>
      </c>
      <c r="AF38" s="227">
        <f t="shared" si="9"/>
        <v>-2.1978765403807343</v>
      </c>
      <c r="AG38" s="227">
        <f t="shared" si="9"/>
        <v>-2.6094092358666821</v>
      </c>
      <c r="AH38" s="227">
        <f t="shared" si="9"/>
        <v>-2.9432974182044913</v>
      </c>
      <c r="AI38" s="227">
        <f t="shared" si="9"/>
        <v>-3.2018818735167982</v>
      </c>
      <c r="AJ38" s="227">
        <f t="shared" si="9"/>
        <v>-3.3998575081828788</v>
      </c>
      <c r="AK38" s="227">
        <f t="shared" si="9"/>
        <v>-3.5575613188785589</v>
      </c>
      <c r="AL38" s="272">
        <f t="shared" si="9"/>
        <v>-3.2230024271877684</v>
      </c>
      <c r="AM38" s="272">
        <f t="shared" si="9"/>
        <v>-2.8632004790070251</v>
      </c>
      <c r="AN38" s="272">
        <f t="shared" si="9"/>
        <v>-2.4792071197891108</v>
      </c>
      <c r="AO38" s="272">
        <f t="shared" si="9"/>
        <v>-2.0561325736288718</v>
      </c>
      <c r="AP38" s="272">
        <f t="shared" si="9"/>
        <v>-1.5817922229198089</v>
      </c>
      <c r="AQ38" s="272">
        <f t="shared" si="9"/>
        <v>-1.047699065621478</v>
      </c>
      <c r="AR38" s="272">
        <f t="shared" si="10"/>
        <v>-0.44957548661771946</v>
      </c>
      <c r="AS38" s="272">
        <f t="shared" si="10"/>
        <v>0.22148586350237437</v>
      </c>
      <c r="AT38" s="272">
        <f t="shared" si="10"/>
        <v>0.95297488522038132</v>
      </c>
      <c r="AU38" s="272">
        <f t="shared" si="10"/>
        <v>1.7414938504060973</v>
      </c>
      <c r="AV38" s="227">
        <f t="shared" si="10"/>
        <v>2.5801383938704694</v>
      </c>
    </row>
    <row r="39" spans="2:48" x14ac:dyDescent="0.2">
      <c r="B39" s="18">
        <v>10</v>
      </c>
      <c r="C39" s="29" t="s">
        <v>50</v>
      </c>
      <c r="D39" s="19">
        <f>+'2.2 Previsión Ef. Energética'!D42*'1.5 Factores Pérdidas'!E9</f>
        <v>28331.242325468818</v>
      </c>
      <c r="E39" s="14">
        <f>+'2.2 Previsión Ef. Energética'!E42*'1.5 Factores Pérdidas'!F9</f>
        <v>-4046.8621910908614</v>
      </c>
      <c r="F39" s="14">
        <f>+'2.2 Previsión Ef. Energética'!F42*'1.5 Factores Pérdidas'!G9</f>
        <v>-44600.843900924658</v>
      </c>
      <c r="G39" s="14">
        <f>+'2.2 Previsión Ef. Energética'!G42*'1.5 Factores Pérdidas'!H9</f>
        <v>-95103.511299802441</v>
      </c>
      <c r="H39" s="14">
        <f>+'2.2 Previsión Ef. Energética'!H42*'1.5 Factores Pérdidas'!I9</f>
        <v>-141808.01229972549</v>
      </c>
      <c r="I39" s="14">
        <f>+'2.2 Previsión Ef. Energética'!I42*'1.5 Factores Pérdidas'!J9</f>
        <v>-182507.9918320729</v>
      </c>
      <c r="J39" s="14">
        <f>+'2.2 Previsión Ef. Energética'!J42*'1.5 Factores Pérdidas'!K9</f>
        <v>-190876.13613560901</v>
      </c>
      <c r="K39" s="14">
        <f>+'2.2 Previsión Ef. Energética'!K42*'1.5 Factores Pérdidas'!L9</f>
        <v>-210699.82346511789</v>
      </c>
      <c r="L39" s="14">
        <f>+'2.2 Previsión Ef. Energética'!L42*'1.5 Factores Pérdidas'!M9</f>
        <v>-217441.42572669141</v>
      </c>
      <c r="M39" s="14">
        <f>+'2.2 Previsión Ef. Energética'!M42*'1.5 Factores Pérdidas'!N9</f>
        <v>-207857.74982074217</v>
      </c>
      <c r="N39" s="14">
        <f>+'2.2 Previsión Ef. Energética'!N42*'1.5 Factores Pérdidas'!O9</f>
        <v>-181030.86393517925</v>
      </c>
      <c r="O39" s="14">
        <f>+'2.2 Previsión Ef. Energética'!O42*'1.5 Factores Pérdidas'!P9</f>
        <v>-144798.18250513819</v>
      </c>
      <c r="P39" s="14">
        <f>+'2.2 Previsión Ef. Energética'!P42*'1.5 Factores Pérdidas'!Q9</f>
        <v>-98910.762827739978</v>
      </c>
      <c r="Q39" s="14">
        <f>+'2.2 Previsión Ef. Energética'!Q42*'1.5 Factores Pérdidas'!R9</f>
        <v>-47489.37166747875</v>
      </c>
      <c r="R39" s="14">
        <f>+'2.2 Previsión Ef. Energética'!R42*'1.5 Factores Pérdidas'!S9</f>
        <v>13979.003936304049</v>
      </c>
      <c r="S39" s="14">
        <f>+'2.2 Previsión Ef. Energética'!S42*'1.5 Factores Pérdidas'!T9</f>
        <v>74610.32756644125</v>
      </c>
      <c r="T39" s="14">
        <f>+'2.2 Previsión Ef. Energética'!T42*'1.5 Factores Pérdidas'!U9</f>
        <v>139386.48777238966</v>
      </c>
      <c r="U39" s="14">
        <f>+'2.2 Previsión Ef. Energética'!U42*'1.5 Factores Pérdidas'!V9</f>
        <v>282361.57956357946</v>
      </c>
      <c r="V39" s="14">
        <f>+'2.2 Previsión Ef. Energética'!V42*'1.5 Factores Pérdidas'!W9</f>
        <v>358023.82213043742</v>
      </c>
      <c r="W39" s="14">
        <f>+'2.2 Previsión Ef. Energética'!W42*'1.5 Factores Pérdidas'!X9</f>
        <v>433630.14924649464</v>
      </c>
      <c r="X39" s="14">
        <f>+'2.2 Previsión Ef. Energética'!X42*'1.5 Factores Pérdidas'!Y9</f>
        <v>510723.16388702457</v>
      </c>
      <c r="Z39" s="18">
        <v>10</v>
      </c>
      <c r="AA39" s="29" t="s">
        <v>50</v>
      </c>
      <c r="AB39" s="226">
        <f t="shared" si="9"/>
        <v>28.331242325468818</v>
      </c>
      <c r="AC39" s="227">
        <f t="shared" si="9"/>
        <v>-4.0468621910908613</v>
      </c>
      <c r="AD39" s="227">
        <f t="shared" si="9"/>
        <v>-44.600843900924659</v>
      </c>
      <c r="AE39" s="227">
        <f t="shared" si="9"/>
        <v>-95.103511299802435</v>
      </c>
      <c r="AF39" s="227">
        <f t="shared" si="9"/>
        <v>-141.8080122997255</v>
      </c>
      <c r="AG39" s="227">
        <f t="shared" si="9"/>
        <v>-182.50799183207292</v>
      </c>
      <c r="AH39" s="227">
        <f t="shared" si="9"/>
        <v>-190.87613613560902</v>
      </c>
      <c r="AI39" s="227">
        <f t="shared" si="9"/>
        <v>-210.6998234651179</v>
      </c>
      <c r="AJ39" s="227">
        <f t="shared" si="9"/>
        <v>-217.44142572669142</v>
      </c>
      <c r="AK39" s="227">
        <f t="shared" si="9"/>
        <v>-207.85774982074219</v>
      </c>
      <c r="AL39" s="272">
        <f t="shared" si="9"/>
        <v>-181.03086393517924</v>
      </c>
      <c r="AM39" s="272">
        <f t="shared" si="9"/>
        <v>-144.79818250513819</v>
      </c>
      <c r="AN39" s="272">
        <f t="shared" si="9"/>
        <v>-98.910762827739973</v>
      </c>
      <c r="AO39" s="272">
        <f t="shared" si="9"/>
        <v>-47.48937166747875</v>
      </c>
      <c r="AP39" s="272">
        <f t="shared" si="9"/>
        <v>13.979003936304048</v>
      </c>
      <c r="AQ39" s="272">
        <f t="shared" si="9"/>
        <v>74.610327566441256</v>
      </c>
      <c r="AR39" s="272">
        <f t="shared" si="10"/>
        <v>139.38648777238967</v>
      </c>
      <c r="AS39" s="272">
        <f t="shared" si="10"/>
        <v>282.36157956357948</v>
      </c>
      <c r="AT39" s="272">
        <f t="shared" si="10"/>
        <v>358.0238221304374</v>
      </c>
      <c r="AU39" s="272">
        <f t="shared" si="10"/>
        <v>433.63014924649463</v>
      </c>
      <c r="AV39" s="227">
        <f t="shared" si="10"/>
        <v>510.72316388702455</v>
      </c>
    </row>
    <row r="40" spans="2:48" x14ac:dyDescent="0.2">
      <c r="B40" s="18">
        <v>13</v>
      </c>
      <c r="C40" s="29" t="s">
        <v>52</v>
      </c>
      <c r="D40" s="19">
        <f>+'2.2 Previsión Ef. Energética'!D43*'1.5 Factores Pérdidas'!E10</f>
        <v>61.32519716474868</v>
      </c>
      <c r="E40" s="14">
        <f>+'2.2 Previsión Ef. Energética'!E43*'1.5 Factores Pérdidas'!F10</f>
        <v>-50.875246492753369</v>
      </c>
      <c r="F40" s="14">
        <f>+'2.2 Previsión Ef. Energética'!F43*'1.5 Factores Pérdidas'!G10</f>
        <v>-196.43433389578976</v>
      </c>
      <c r="G40" s="14">
        <f>+'2.2 Previsión Ef. Energética'!G43*'1.5 Factores Pérdidas'!H10</f>
        <v>-373.45422083647088</v>
      </c>
      <c r="H40" s="14">
        <f>+'2.2 Previsión Ef. Energética'!H43*'1.5 Factores Pérdidas'!I10</f>
        <v>-544.86570833858877</v>
      </c>
      <c r="I40" s="14">
        <f>+'2.2 Previsión Ef. Energética'!I43*'1.5 Factores Pérdidas'!J10</f>
        <v>-696.9586595684998</v>
      </c>
      <c r="J40" s="14">
        <f>+'2.2 Previsión Ef. Energética'!J43*'1.5 Factores Pérdidas'!K10</f>
        <v>-765.71117018774396</v>
      </c>
      <c r="K40" s="14">
        <f>+'2.2 Previsión Ef. Energética'!K43*'1.5 Factores Pérdidas'!L10</f>
        <v>-841.0071033242242</v>
      </c>
      <c r="L40" s="14">
        <f>+'2.2 Previsión Ef. Energética'!L43*'1.5 Factores Pérdidas'!M10</f>
        <v>-869.32933790524328</v>
      </c>
      <c r="M40" s="14">
        <f>+'2.2 Previsión Ef. Energética'!M43*'1.5 Factores Pérdidas'!N10</f>
        <v>-844.67218626813474</v>
      </c>
      <c r="N40" s="14">
        <f>+'2.2 Previsión Ef. Energética'!N43*'1.5 Factores Pérdidas'!O10</f>
        <v>-762.24604443918929</v>
      </c>
      <c r="O40" s="14">
        <f>+'2.2 Previsión Ef. Energética'!O43*'1.5 Factores Pérdidas'!P10</f>
        <v>-646.45131057851472</v>
      </c>
      <c r="P40" s="14">
        <f>+'2.2 Previsión Ef. Energética'!P43*'1.5 Factores Pérdidas'!Q10</f>
        <v>-498.7160492442394</v>
      </c>
      <c r="Q40" s="14">
        <f>+'2.2 Previsión Ef. Energética'!Q43*'1.5 Factores Pérdidas'!R10</f>
        <v>-330.04338196274017</v>
      </c>
      <c r="R40" s="14">
        <f>+'2.2 Previsión Ef. Energética'!R43*'1.5 Factores Pérdidas'!S10</f>
        <v>-131.68437321924947</v>
      </c>
      <c r="S40" s="14">
        <f>+'2.2 Previsión Ef. Energética'!S43*'1.5 Factores Pérdidas'!T10</f>
        <v>70.667903155921167</v>
      </c>
      <c r="T40" s="14">
        <f>+'2.2 Previsión Ef. Energética'!T43*'1.5 Factores Pérdidas'!U10</f>
        <v>286.94213714874473</v>
      </c>
      <c r="U40" s="14">
        <f>+'2.2 Previsión Ef. Energética'!U43*'1.5 Factores Pérdidas'!V10</f>
        <v>569.59457433643934</v>
      </c>
      <c r="V40" s="14">
        <f>+'2.2 Previsión Ef. Energética'!V43*'1.5 Factores Pérdidas'!W10</f>
        <v>817.50953294041506</v>
      </c>
      <c r="W40" s="14">
        <f>+'2.2 Previsión Ef. Energética'!W43*'1.5 Factores Pérdidas'!X10</f>
        <v>1066.618589600773</v>
      </c>
      <c r="X40" s="14">
        <f>+'2.2 Previsión Ef. Energética'!X43*'1.5 Factores Pérdidas'!Y10</f>
        <v>1319.7273311933939</v>
      </c>
      <c r="Z40" s="18">
        <v>13</v>
      </c>
      <c r="AA40" s="29" t="s">
        <v>52</v>
      </c>
      <c r="AB40" s="226">
        <f t="shared" si="9"/>
        <v>6.1325197164748678E-2</v>
      </c>
      <c r="AC40" s="227">
        <f t="shared" si="9"/>
        <v>-5.0875246492753372E-2</v>
      </c>
      <c r="AD40" s="227">
        <f t="shared" si="9"/>
        <v>-0.19643433389578976</v>
      </c>
      <c r="AE40" s="227">
        <f t="shared" si="9"/>
        <v>-0.3734542208364709</v>
      </c>
      <c r="AF40" s="227">
        <f t="shared" si="9"/>
        <v>-0.54486570833858883</v>
      </c>
      <c r="AG40" s="227">
        <f t="shared" si="9"/>
        <v>-0.69695865956849978</v>
      </c>
      <c r="AH40" s="227">
        <f t="shared" si="9"/>
        <v>-0.76571117018774393</v>
      </c>
      <c r="AI40" s="227">
        <f t="shared" si="9"/>
        <v>-0.84100710332422424</v>
      </c>
      <c r="AJ40" s="227">
        <f t="shared" si="9"/>
        <v>-0.86932933790524325</v>
      </c>
      <c r="AK40" s="227">
        <f t="shared" si="9"/>
        <v>-0.84467218626813478</v>
      </c>
      <c r="AL40" s="272">
        <f t="shared" si="9"/>
        <v>-0.76224604443918931</v>
      </c>
      <c r="AM40" s="272">
        <f t="shared" si="9"/>
        <v>-0.64645131057851468</v>
      </c>
      <c r="AN40" s="272">
        <f t="shared" si="9"/>
        <v>-0.4987160492442394</v>
      </c>
      <c r="AO40" s="272">
        <f t="shared" si="9"/>
        <v>-0.33004338196274019</v>
      </c>
      <c r="AP40" s="272">
        <f t="shared" si="9"/>
        <v>-0.13168437321924947</v>
      </c>
      <c r="AQ40" s="272">
        <f t="shared" si="9"/>
        <v>7.0667903155921169E-2</v>
      </c>
      <c r="AR40" s="272">
        <f t="shared" si="10"/>
        <v>0.28694213714874472</v>
      </c>
      <c r="AS40" s="272">
        <f t="shared" si="10"/>
        <v>0.56959457433643934</v>
      </c>
      <c r="AT40" s="272">
        <f t="shared" si="10"/>
        <v>0.81750953294041506</v>
      </c>
      <c r="AU40" s="272">
        <f t="shared" si="10"/>
        <v>1.0666185896007729</v>
      </c>
      <c r="AV40" s="227">
        <f t="shared" si="10"/>
        <v>1.3197273311933939</v>
      </c>
    </row>
    <row r="41" spans="2:48" x14ac:dyDescent="0.2">
      <c r="B41" s="18">
        <v>14</v>
      </c>
      <c r="C41" s="29" t="s">
        <v>53</v>
      </c>
      <c r="D41" s="19">
        <f>+'2.2 Previsión Ef. Energética'!D44*'1.5 Factores Pérdidas'!E11</f>
        <v>590.58086339914348</v>
      </c>
      <c r="E41" s="14">
        <f>+'2.2 Previsión Ef. Energética'!E44*'1.5 Factores Pérdidas'!F11</f>
        <v>-870.20573751030611</v>
      </c>
      <c r="F41" s="14">
        <f>+'2.2 Previsión Ef. Energética'!F44*'1.5 Factores Pérdidas'!G11</f>
        <v>-2723.2263850021441</v>
      </c>
      <c r="G41" s="14">
        <f>+'2.2 Previsión Ef. Energética'!G44*'1.5 Factores Pérdidas'!H11</f>
        <v>-4902.3342067967051</v>
      </c>
      <c r="H41" s="14">
        <f>+'2.2 Previsión Ef. Energética'!H44*'1.5 Factores Pérdidas'!I11</f>
        <v>-7003.5069605517638</v>
      </c>
      <c r="I41" s="14">
        <f>+'2.2 Previsión Ef. Energética'!I44*'1.5 Factores Pérdidas'!J11</f>
        <v>-8832.7035467280275</v>
      </c>
      <c r="J41" s="14">
        <f>+'2.2 Previsión Ef. Energética'!J44*'1.5 Factores Pérdidas'!K11</f>
        <v>-9794.4513346367003</v>
      </c>
      <c r="K41" s="14">
        <f>+'2.2 Previsión Ef. Energética'!K44*'1.5 Factores Pérdidas'!L11</f>
        <v>-10629.231658471945</v>
      </c>
      <c r="L41" s="14">
        <f>+'2.2 Previsión Ef. Energética'!L44*'1.5 Factores Pérdidas'!M11</f>
        <v>-10891.99835179551</v>
      </c>
      <c r="M41" s="14">
        <f>+'2.2 Previsión Ef. Energética'!M44*'1.5 Factores Pérdidas'!N11</f>
        <v>-10560.682512015395</v>
      </c>
      <c r="N41" s="14">
        <f>+'2.2 Previsión Ef. Energética'!N44*'1.5 Factores Pérdidas'!O11</f>
        <v>-9587.3770483706958</v>
      </c>
      <c r="O41" s="14">
        <f>+'2.2 Previsión Ef. Energética'!O44*'1.5 Factores Pérdidas'!P11</f>
        <v>-8250.4082607223718</v>
      </c>
      <c r="P41" s="14">
        <f>+'2.2 Previsión Ef. Energética'!P44*'1.5 Factores Pérdidas'!Q11</f>
        <v>-6586.0581441513596</v>
      </c>
      <c r="Q41" s="14">
        <f>+'2.2 Previsión Ef. Energética'!Q44*'1.5 Factores Pérdidas'!R11</f>
        <v>-4704.0556398894932</v>
      </c>
      <c r="R41" s="14">
        <f>+'2.2 Previsión Ef. Energética'!R44*'1.5 Factores Pérdidas'!S11</f>
        <v>-2548.1306892201496</v>
      </c>
      <c r="S41" s="14">
        <f>+'2.2 Previsión Ef. Energética'!S44*'1.5 Factores Pérdidas'!T11</f>
        <v>-336.72899046608529</v>
      </c>
      <c r="T41" s="14">
        <f>+'2.2 Previsión Ef. Energética'!T44*'1.5 Factores Pérdidas'!U11</f>
        <v>2000.918458864418</v>
      </c>
      <c r="U41" s="14">
        <f>+'2.2 Previsión Ef. Energética'!U44*'1.5 Factores Pérdidas'!V11</f>
        <v>5006.1852846837483</v>
      </c>
      <c r="V41" s="14">
        <f>+'2.2 Previsión Ef. Energética'!V44*'1.5 Factores Pérdidas'!W11</f>
        <v>7633.7431531659677</v>
      </c>
      <c r="W41" s="14">
        <f>+'2.2 Previsión Ef. Energética'!W44*'1.5 Factores Pérdidas'!X11</f>
        <v>10266.488668393245</v>
      </c>
      <c r="X41" s="14">
        <f>+'2.2 Previsión Ef. Energética'!X44*'1.5 Factores Pérdidas'!Y11</f>
        <v>12922.215163257251</v>
      </c>
      <c r="Z41" s="18">
        <v>14</v>
      </c>
      <c r="AA41" s="29" t="s">
        <v>53</v>
      </c>
      <c r="AB41" s="226">
        <f t="shared" si="9"/>
        <v>0.59058086339914351</v>
      </c>
      <c r="AC41" s="227">
        <f t="shared" si="9"/>
        <v>-0.87020573751030605</v>
      </c>
      <c r="AD41" s="227">
        <f t="shared" si="9"/>
        <v>-2.7232263850021439</v>
      </c>
      <c r="AE41" s="227">
        <f t="shared" si="9"/>
        <v>-4.9023342067967048</v>
      </c>
      <c r="AF41" s="227">
        <f t="shared" si="9"/>
        <v>-7.0035069605517641</v>
      </c>
      <c r="AG41" s="227">
        <f t="shared" si="9"/>
        <v>-8.8327035467280268</v>
      </c>
      <c r="AH41" s="227">
        <f t="shared" si="9"/>
        <v>-9.794451334636701</v>
      </c>
      <c r="AI41" s="227">
        <f t="shared" si="9"/>
        <v>-10.629231658471944</v>
      </c>
      <c r="AJ41" s="227">
        <f t="shared" si="9"/>
        <v>-10.891998351795509</v>
      </c>
      <c r="AK41" s="227">
        <f t="shared" si="9"/>
        <v>-10.560682512015395</v>
      </c>
      <c r="AL41" s="272">
        <f t="shared" si="9"/>
        <v>-9.5873770483706959</v>
      </c>
      <c r="AM41" s="272">
        <f t="shared" si="9"/>
        <v>-8.2504082607223719</v>
      </c>
      <c r="AN41" s="272">
        <f t="shared" si="9"/>
        <v>-6.5860581441513597</v>
      </c>
      <c r="AO41" s="272">
        <f t="shared" si="9"/>
        <v>-4.7040556398894928</v>
      </c>
      <c r="AP41" s="272">
        <f t="shared" si="9"/>
        <v>-2.5481306892201498</v>
      </c>
      <c r="AQ41" s="272">
        <f t="shared" si="9"/>
        <v>-0.33672899046608529</v>
      </c>
      <c r="AR41" s="272">
        <f t="shared" si="10"/>
        <v>2.000918458864418</v>
      </c>
      <c r="AS41" s="272">
        <f t="shared" si="10"/>
        <v>5.006185284683748</v>
      </c>
      <c r="AT41" s="272">
        <f t="shared" si="10"/>
        <v>7.6337431531659679</v>
      </c>
      <c r="AU41" s="272">
        <f t="shared" si="10"/>
        <v>10.266488668393245</v>
      </c>
      <c r="AV41" s="227">
        <f t="shared" si="10"/>
        <v>12.922215163257251</v>
      </c>
    </row>
    <row r="42" spans="2:48" x14ac:dyDescent="0.2">
      <c r="B42" s="18">
        <v>18</v>
      </c>
      <c r="C42" s="29" t="s">
        <v>55</v>
      </c>
      <c r="D42" s="19">
        <f>+'2.2 Previsión Ef. Energética'!D45*'1.5 Factores Pérdidas'!E12</f>
        <v>-124161.63275595287</v>
      </c>
      <c r="E42" s="14">
        <f>+'2.2 Previsión Ef. Energética'!E45*'1.5 Factores Pérdidas'!F12</f>
        <v>-180374.18674798956</v>
      </c>
      <c r="F42" s="14">
        <f>+'2.2 Previsión Ef. Energética'!F45*'1.5 Factores Pérdidas'!G12</f>
        <v>-256826.49028199408</v>
      </c>
      <c r="G42" s="14">
        <f>+'2.2 Previsión Ef. Energética'!G45*'1.5 Factores Pérdidas'!H12</f>
        <v>-328131.43722637661</v>
      </c>
      <c r="H42" s="14">
        <f>+'2.2 Previsión Ef. Energética'!H45*'1.5 Factores Pérdidas'!I12</f>
        <v>-397293.36105248478</v>
      </c>
      <c r="I42" s="14">
        <f>+'2.2 Previsión Ef. Energética'!I45*'1.5 Factores Pérdidas'!J12</f>
        <v>-465714.99108496396</v>
      </c>
      <c r="J42" s="14">
        <f>+'2.2 Previsión Ef. Energética'!J45*'1.5 Factores Pérdidas'!K12</f>
        <v>-564836.43701538141</v>
      </c>
      <c r="K42" s="14">
        <f>+'2.2 Previsión Ef. Energética'!K45*'1.5 Factores Pérdidas'!L12</f>
        <v>-679978.16729852732</v>
      </c>
      <c r="L42" s="14">
        <f>+'2.2 Previsión Ef. Energética'!L45*'1.5 Factores Pérdidas'!M12</f>
        <v>-799106.42510086577</v>
      </c>
      <c r="M42" s="14">
        <f>+'2.2 Previsión Ef. Energética'!M45*'1.5 Factores Pérdidas'!N12</f>
        <v>-915763.88796678709</v>
      </c>
      <c r="N42" s="14">
        <f>+'2.2 Previsión Ef. Energética'!N45*'1.5 Factores Pérdidas'!O12</f>
        <v>-1022752.7488929443</v>
      </c>
      <c r="O42" s="14">
        <f>+'2.2 Previsión Ef. Energética'!O45*'1.5 Factores Pérdidas'!P12</f>
        <v>-1134036.537298061</v>
      </c>
      <c r="P42" s="14">
        <f>+'2.2 Previsión Ef. Energética'!P45*'1.5 Factores Pérdidas'!Q12</f>
        <v>-1236302.5380281082</v>
      </c>
      <c r="Q42" s="14">
        <f>+'2.2 Previsión Ef. Energética'!Q45*'1.5 Factores Pérdidas'!R12</f>
        <v>-1340459.9023490995</v>
      </c>
      <c r="R42" s="14">
        <f>+'2.2 Previsión Ef. Energética'!R45*'1.5 Factores Pérdidas'!S12</f>
        <v>-1440645.6504309645</v>
      </c>
      <c r="S42" s="14">
        <f>+'2.2 Previsión Ef. Energética'!S45*'1.5 Factores Pérdidas'!T12</f>
        <v>-1545655.8313392273</v>
      </c>
      <c r="T42" s="14">
        <f>+'2.2 Previsión Ef. Energética'!T45*'1.5 Factores Pérdidas'!U12</f>
        <v>-1647146.940720476</v>
      </c>
      <c r="U42" s="14">
        <f>+'2.2 Previsión Ef. Energética'!U45*'1.5 Factores Pérdidas'!V12</f>
        <v>-1688797.8120464908</v>
      </c>
      <c r="V42" s="14">
        <f>+'2.2 Previsión Ef. Energética'!V45*'1.5 Factores Pérdidas'!W12</f>
        <v>-1760800.8030126365</v>
      </c>
      <c r="W42" s="14">
        <f>+'2.2 Previsión Ef. Energética'!W45*'1.5 Factores Pérdidas'!X12</f>
        <v>-1839909.4789119202</v>
      </c>
      <c r="X42" s="14">
        <f>+'2.2 Previsión Ef. Energética'!X45*'1.5 Factores Pérdidas'!Y12</f>
        <v>-1919521.4032137478</v>
      </c>
      <c r="Z42" s="18">
        <v>18</v>
      </c>
      <c r="AA42" s="29" t="s">
        <v>55</v>
      </c>
      <c r="AB42" s="226">
        <f t="shared" si="9"/>
        <v>-124.16163275595287</v>
      </c>
      <c r="AC42" s="227">
        <f t="shared" si="9"/>
        <v>-180.37418674798957</v>
      </c>
      <c r="AD42" s="227">
        <f t="shared" si="9"/>
        <v>-256.8264902819941</v>
      </c>
      <c r="AE42" s="227">
        <f t="shared" si="9"/>
        <v>-328.13143722637659</v>
      </c>
      <c r="AF42" s="227">
        <f t="shared" si="9"/>
        <v>-397.29336105248478</v>
      </c>
      <c r="AG42" s="227">
        <f t="shared" si="9"/>
        <v>-465.71499108496397</v>
      </c>
      <c r="AH42" s="227">
        <f t="shared" si="9"/>
        <v>-564.83643701538142</v>
      </c>
      <c r="AI42" s="227">
        <f t="shared" si="9"/>
        <v>-679.9781672985273</v>
      </c>
      <c r="AJ42" s="227">
        <f t="shared" si="9"/>
        <v>-799.10642510086575</v>
      </c>
      <c r="AK42" s="227">
        <f t="shared" si="9"/>
        <v>-915.76388796678714</v>
      </c>
      <c r="AL42" s="272">
        <f t="shared" si="9"/>
        <v>-1022.7527488929443</v>
      </c>
      <c r="AM42" s="272">
        <f t="shared" si="9"/>
        <v>-1134.0365372980609</v>
      </c>
      <c r="AN42" s="272">
        <f t="shared" si="9"/>
        <v>-1236.3025380281083</v>
      </c>
      <c r="AO42" s="272">
        <f t="shared" si="9"/>
        <v>-1340.4599023490996</v>
      </c>
      <c r="AP42" s="272">
        <f t="shared" si="9"/>
        <v>-1440.6456504309645</v>
      </c>
      <c r="AQ42" s="272">
        <f t="shared" si="9"/>
        <v>-1545.6558313392272</v>
      </c>
      <c r="AR42" s="272">
        <f t="shared" si="10"/>
        <v>-1647.1469407204759</v>
      </c>
      <c r="AS42" s="272">
        <f t="shared" si="10"/>
        <v>-1688.7978120464909</v>
      </c>
      <c r="AT42" s="272">
        <f t="shared" si="10"/>
        <v>-1760.8008030126364</v>
      </c>
      <c r="AU42" s="272">
        <f t="shared" si="10"/>
        <v>-1839.9094789119201</v>
      </c>
      <c r="AV42" s="227">
        <f t="shared" si="10"/>
        <v>-1919.5214032137478</v>
      </c>
    </row>
    <row r="43" spans="2:48" x14ac:dyDescent="0.2">
      <c r="B43" s="18">
        <v>20</v>
      </c>
      <c r="C43" s="29" t="s">
        <v>56</v>
      </c>
      <c r="D43" s="19">
        <f>+'2.2 Previsión Ef. Energética'!D46*'1.5 Factores Pérdidas'!E13</f>
        <v>4.7876009875031587</v>
      </c>
      <c r="E43" s="14">
        <f>+'2.2 Previsión Ef. Energética'!E46*'1.5 Factores Pérdidas'!F13</f>
        <v>5.2759543988434432</v>
      </c>
      <c r="F43" s="14">
        <f>+'2.2 Previsión Ef. Energética'!F46*'1.5 Factores Pérdidas'!G13</f>
        <v>5.4917321925967375</v>
      </c>
      <c r="G43" s="14">
        <f>+'2.2 Previsión Ef. Energética'!G46*'1.5 Factores Pérdidas'!H13</f>
        <v>5.1825363084223381</v>
      </c>
      <c r="H43" s="14">
        <f>+'2.2 Previsión Ef. Energética'!H46*'1.5 Factores Pérdidas'!I13</f>
        <v>4.1773110219454566</v>
      </c>
      <c r="I43" s="14">
        <f>+'2.2 Previsión Ef. Energética'!I46*'1.5 Factores Pérdidas'!J13</f>
        <v>2.2374172861053676</v>
      </c>
      <c r="J43" s="14">
        <f>+'2.2 Previsión Ef. Energética'!J46*'1.5 Factores Pérdidas'!K13</f>
        <v>-0.84757022801206205</v>
      </c>
      <c r="K43" s="14">
        <f>+'2.2 Previsión Ef. Energética'!K46*'1.5 Factores Pérdidas'!L13</f>
        <v>-5.2245072127334851</v>
      </c>
      <c r="L43" s="14">
        <f>+'2.2 Previsión Ef. Energética'!L46*'1.5 Factores Pérdidas'!M13</f>
        <v>-10.977458154512783</v>
      </c>
      <c r="M43" s="14">
        <f>+'2.2 Previsión Ef. Energética'!M46*'1.5 Factores Pérdidas'!N13</f>
        <v>-18.189424674328865</v>
      </c>
      <c r="N43" s="14">
        <f>+'2.2 Previsión Ef. Energética'!N46*'1.5 Factores Pérdidas'!O13</f>
        <v>-21.220523965051829</v>
      </c>
      <c r="O43" s="14">
        <f>+'2.2 Previsión Ef. Energética'!O46*'1.5 Factores Pérdidas'!P13</f>
        <v>-24.991377445965352</v>
      </c>
      <c r="P43" s="14">
        <f>+'2.2 Previsión Ef. Energética'!P46*'1.5 Factores Pérdidas'!Q13</f>
        <v>-29.057581897859851</v>
      </c>
      <c r="Q43" s="14">
        <f>+'2.2 Previsión Ef. Energética'!Q46*'1.5 Factores Pérdidas'!R13</f>
        <v>-32.793035380854448</v>
      </c>
      <c r="R43" s="14">
        <f>+'2.2 Previsión Ef. Energética'!R46*'1.5 Factores Pérdidas'!S13</f>
        <v>-35.677654388983299</v>
      </c>
      <c r="S43" s="14">
        <f>+'2.2 Previsión Ef. Energética'!S46*'1.5 Factores Pérdidas'!T13</f>
        <v>-37.281085547230909</v>
      </c>
      <c r="T43" s="14">
        <f>+'2.2 Previsión Ef. Energética'!T46*'1.5 Factores Pérdidas'!U13</f>
        <v>-37.312719033052929</v>
      </c>
      <c r="U43" s="14">
        <f>+'2.2 Previsión Ef. Energética'!U46*'1.5 Factores Pérdidas'!V13</f>
        <v>-35.614046881515449</v>
      </c>
      <c r="V43" s="14">
        <f>+'2.2 Previsión Ef. Energética'!V46*'1.5 Factores Pérdidas'!W13</f>
        <v>-32.233697111737705</v>
      </c>
      <c r="W43" s="14">
        <f>+'2.2 Previsión Ef. Energética'!W46*'1.5 Factores Pérdidas'!X13</f>
        <v>-27.204773554569435</v>
      </c>
      <c r="X43" s="14">
        <f>+'2.2 Previsión Ef. Energética'!X46*'1.5 Factores Pérdidas'!Y13</f>
        <v>-20.711595269231104</v>
      </c>
      <c r="Z43" s="18">
        <v>20</v>
      </c>
      <c r="AA43" s="29" t="s">
        <v>56</v>
      </c>
      <c r="AB43" s="226">
        <f t="shared" si="9"/>
        <v>4.7876009875031586E-3</v>
      </c>
      <c r="AC43" s="227">
        <f t="shared" si="9"/>
        <v>5.2759543988434429E-3</v>
      </c>
      <c r="AD43" s="227">
        <f t="shared" si="9"/>
        <v>5.4917321925967372E-3</v>
      </c>
      <c r="AE43" s="227">
        <f t="shared" si="9"/>
        <v>5.1825363084223378E-3</v>
      </c>
      <c r="AF43" s="227">
        <f t="shared" si="9"/>
        <v>4.1773110219454563E-3</v>
      </c>
      <c r="AG43" s="227">
        <f t="shared" si="9"/>
        <v>2.2374172861053675E-3</v>
      </c>
      <c r="AH43" s="227">
        <f t="shared" si="9"/>
        <v>-8.475702280120621E-4</v>
      </c>
      <c r="AI43" s="227">
        <f t="shared" si="9"/>
        <v>-5.2245072127334851E-3</v>
      </c>
      <c r="AJ43" s="227">
        <f t="shared" si="9"/>
        <v>-1.0977458154512783E-2</v>
      </c>
      <c r="AK43" s="227">
        <f t="shared" si="9"/>
        <v>-1.8189424674328866E-2</v>
      </c>
      <c r="AL43" s="272">
        <f t="shared" si="9"/>
        <v>-2.1220523965051828E-2</v>
      </c>
      <c r="AM43" s="272">
        <f t="shared" si="9"/>
        <v>-2.499137744596535E-2</v>
      </c>
      <c r="AN43" s="272">
        <f t="shared" si="9"/>
        <v>-2.9057581897859851E-2</v>
      </c>
      <c r="AO43" s="272">
        <f t="shared" si="9"/>
        <v>-3.279303538085445E-2</v>
      </c>
      <c r="AP43" s="272">
        <f t="shared" si="9"/>
        <v>-3.56776543889833E-2</v>
      </c>
      <c r="AQ43" s="272">
        <f t="shared" si="9"/>
        <v>-3.7281085547230912E-2</v>
      </c>
      <c r="AR43" s="272">
        <f t="shared" si="10"/>
        <v>-3.731271903305293E-2</v>
      </c>
      <c r="AS43" s="272">
        <f t="shared" si="10"/>
        <v>-3.5614046881515447E-2</v>
      </c>
      <c r="AT43" s="272">
        <f t="shared" si="10"/>
        <v>-3.2233697111737708E-2</v>
      </c>
      <c r="AU43" s="272">
        <f t="shared" si="10"/>
        <v>-2.7204773554569434E-2</v>
      </c>
      <c r="AV43" s="227">
        <f t="shared" si="10"/>
        <v>-2.0711595269231105E-2</v>
      </c>
    </row>
    <row r="44" spans="2:48" x14ac:dyDescent="0.2">
      <c r="B44" s="18">
        <v>21</v>
      </c>
      <c r="C44" s="29" t="s">
        <v>57</v>
      </c>
      <c r="D44" s="19">
        <f>+'2.2 Previsión Ef. Energética'!D47*'1.5 Factores Pérdidas'!E14</f>
        <v>-2139.2729604366832</v>
      </c>
      <c r="E44" s="14">
        <f>+'2.2 Previsión Ef. Energética'!E47*'1.5 Factores Pérdidas'!F14</f>
        <v>-2939.6804441567469</v>
      </c>
      <c r="F44" s="14">
        <f>+'2.2 Previsión Ef. Energética'!F47*'1.5 Factores Pérdidas'!G14</f>
        <v>-3893.4948896952747</v>
      </c>
      <c r="G44" s="14">
        <f>+'2.2 Previsión Ef. Energética'!G47*'1.5 Factores Pérdidas'!H14</f>
        <v>-4937.1648456312669</v>
      </c>
      <c r="H44" s="14">
        <f>+'2.2 Previsión Ef. Energética'!H47*'1.5 Factores Pérdidas'!I14</f>
        <v>-6082.5450434250515</v>
      </c>
      <c r="I44" s="14">
        <f>+'2.2 Previsión Ef. Energética'!I47*'1.5 Factores Pérdidas'!J14</f>
        <v>-7266.0409049329919</v>
      </c>
      <c r="J44" s="14">
        <f>+'2.2 Previsión Ef. Energética'!J47*'1.5 Factores Pérdidas'!K14</f>
        <v>-6832.7475693079023</v>
      </c>
      <c r="K44" s="14">
        <f>+'2.2 Previsión Ef. Energética'!K47*'1.5 Factores Pérdidas'!L14</f>
        <v>-8549.9427188320933</v>
      </c>
      <c r="L44" s="14">
        <f>+'2.2 Previsión Ef. Energética'!L47*'1.5 Factores Pérdidas'!M14</f>
        <v>-10234.070455340025</v>
      </c>
      <c r="M44" s="14">
        <f>+'2.2 Previsión Ef. Energética'!M47*'1.5 Factores Pérdidas'!N14</f>
        <v>-11858.453754752067</v>
      </c>
      <c r="N44" s="14">
        <f>+'2.2 Previsión Ef. Energética'!N47*'1.5 Factores Pérdidas'!O14</f>
        <v>-13134.695949725534</v>
      </c>
      <c r="O44" s="14">
        <f>+'2.2 Previsión Ef. Energética'!O47*'1.5 Factores Pérdidas'!P14</f>
        <v>-14358.252699503819</v>
      </c>
      <c r="P44" s="14">
        <f>+'2.2 Previsión Ef. Energética'!P47*'1.5 Factores Pérdidas'!Q14</f>
        <v>-15439.689155769276</v>
      </c>
      <c r="Q44" s="14">
        <f>+'2.2 Previsión Ef. Energética'!Q47*'1.5 Factores Pérdidas'!R14</f>
        <v>-16445.67250993296</v>
      </c>
      <c r="R44" s="14">
        <f>+'2.2 Previsión Ef. Energética'!R47*'1.5 Factores Pérdidas'!S14</f>
        <v>-17405.722747202348</v>
      </c>
      <c r="S44" s="14">
        <f>+'2.2 Previsión Ef. Energética'!S47*'1.5 Factores Pérdidas'!T14</f>
        <v>-18315.73930730846</v>
      </c>
      <c r="T44" s="14">
        <f>+'2.2 Previsión Ef. Energética'!T47*'1.5 Factores Pérdidas'!U14</f>
        <v>-19249.327019967128</v>
      </c>
      <c r="U44" s="14">
        <f>+'2.2 Previsión Ef. Energética'!U47*'1.5 Factores Pérdidas'!V14</f>
        <v>-19991.717706971191</v>
      </c>
      <c r="V44" s="14">
        <f>+'2.2 Previsión Ef. Energética'!V47*'1.5 Factores Pérdidas'!W14</f>
        <v>-20734.244719539362</v>
      </c>
      <c r="W44" s="14">
        <f>+'2.2 Previsión Ef. Energética'!W47*'1.5 Factores Pérdidas'!X14</f>
        <v>-21403.795189430592</v>
      </c>
      <c r="X44" s="14">
        <f>+'2.2 Previsión Ef. Energética'!X47*'1.5 Factores Pérdidas'!Y14</f>
        <v>-22175.874688724649</v>
      </c>
      <c r="Z44" s="18">
        <v>21</v>
      </c>
      <c r="AA44" s="29" t="s">
        <v>57</v>
      </c>
      <c r="AB44" s="226">
        <f t="shared" si="9"/>
        <v>-2.1392729604366831</v>
      </c>
      <c r="AC44" s="227">
        <f t="shared" si="9"/>
        <v>-2.939680444156747</v>
      </c>
      <c r="AD44" s="227">
        <f t="shared" si="9"/>
        <v>-3.8934948896952748</v>
      </c>
      <c r="AE44" s="227">
        <f t="shared" si="9"/>
        <v>-4.9371648456312665</v>
      </c>
      <c r="AF44" s="227">
        <f t="shared" si="9"/>
        <v>-6.0825450434250516</v>
      </c>
      <c r="AG44" s="227">
        <f t="shared" si="9"/>
        <v>-7.2660409049329919</v>
      </c>
      <c r="AH44" s="227">
        <f t="shared" si="9"/>
        <v>-6.8327475693079025</v>
      </c>
      <c r="AI44" s="227">
        <f t="shared" si="9"/>
        <v>-8.549942718832094</v>
      </c>
      <c r="AJ44" s="227">
        <f t="shared" si="9"/>
        <v>-10.234070455340024</v>
      </c>
      <c r="AK44" s="227">
        <f t="shared" si="9"/>
        <v>-11.858453754752066</v>
      </c>
      <c r="AL44" s="272">
        <f t="shared" si="9"/>
        <v>-13.134695949725534</v>
      </c>
      <c r="AM44" s="272">
        <f t="shared" si="9"/>
        <v>-14.358252699503819</v>
      </c>
      <c r="AN44" s="272">
        <f t="shared" si="9"/>
        <v>-15.439689155769276</v>
      </c>
      <c r="AO44" s="272">
        <f t="shared" si="9"/>
        <v>-16.445672509932958</v>
      </c>
      <c r="AP44" s="272">
        <f t="shared" si="9"/>
        <v>-17.405722747202347</v>
      </c>
      <c r="AQ44" s="272">
        <f t="shared" si="9"/>
        <v>-18.315739307308462</v>
      </c>
      <c r="AR44" s="272">
        <f t="shared" si="10"/>
        <v>-19.249327019967129</v>
      </c>
      <c r="AS44" s="272">
        <f t="shared" si="10"/>
        <v>-19.99171770697119</v>
      </c>
      <c r="AT44" s="272">
        <f t="shared" si="10"/>
        <v>-20.734244719539362</v>
      </c>
      <c r="AU44" s="272">
        <f t="shared" si="10"/>
        <v>-21.403795189430593</v>
      </c>
      <c r="AV44" s="227">
        <f t="shared" si="10"/>
        <v>-22.175874688724647</v>
      </c>
    </row>
    <row r="45" spans="2:48" x14ac:dyDescent="0.2">
      <c r="B45" s="18">
        <v>22</v>
      </c>
      <c r="C45" s="29" t="s">
        <v>58</v>
      </c>
      <c r="D45" s="19">
        <f>+'2.2 Previsión Ef. Energética'!D48*'1.5 Factores Pérdidas'!E15</f>
        <v>-11920.260242090404</v>
      </c>
      <c r="E45" s="14">
        <f>+'2.2 Previsión Ef. Energética'!E48*'1.5 Factores Pérdidas'!F15</f>
        <v>-16047.408649267407</v>
      </c>
      <c r="F45" s="14">
        <f>+'2.2 Previsión Ef. Energética'!F48*'1.5 Factores Pérdidas'!G15</f>
        <v>-21145.276049175471</v>
      </c>
      <c r="G45" s="14">
        <f>+'2.2 Previsión Ef. Energética'!G48*'1.5 Factores Pérdidas'!H15</f>
        <v>-26406.675304444092</v>
      </c>
      <c r="H45" s="14">
        <f>+'2.2 Previsión Ef. Energética'!H48*'1.5 Factores Pérdidas'!I15</f>
        <v>-32007.821334347394</v>
      </c>
      <c r="I45" s="14">
        <f>+'2.2 Previsión Ef. Energética'!I48*'1.5 Factores Pérdidas'!J15</f>
        <v>-37392.155616461299</v>
      </c>
      <c r="J45" s="14">
        <f>+'2.2 Previsión Ef. Energética'!J48*'1.5 Factores Pérdidas'!K15</f>
        <v>-53405.659319364502</v>
      </c>
      <c r="K45" s="14">
        <f>+'2.2 Previsión Ef. Energética'!K48*'1.5 Factores Pérdidas'!L15</f>
        <v>-65632.537312111046</v>
      </c>
      <c r="L45" s="14">
        <f>+'2.2 Previsión Ef. Energética'!L48*'1.5 Factores Pérdidas'!M15</f>
        <v>-78130.268688910612</v>
      </c>
      <c r="M45" s="14">
        <f>+'2.2 Previsión Ef. Energética'!M48*'1.5 Factores Pérdidas'!N15</f>
        <v>-90331.949538917455</v>
      </c>
      <c r="N45" s="14">
        <f>+'2.2 Previsión Ef. Energética'!N48*'1.5 Factores Pérdidas'!O15</f>
        <v>-101430.89595619838</v>
      </c>
      <c r="O45" s="14">
        <f>+'2.2 Previsión Ef. Energética'!O48*'1.5 Factores Pérdidas'!P15</f>
        <v>-112748.79548431681</v>
      </c>
      <c r="P45" s="14">
        <f>+'2.2 Previsión Ef. Energética'!P48*'1.5 Factores Pérdidas'!Q15</f>
        <v>-123866.08446392762</v>
      </c>
      <c r="Q45" s="14">
        <f>+'2.2 Previsión Ef. Energética'!Q48*'1.5 Factores Pérdidas'!R15</f>
        <v>-135247.60718457037</v>
      </c>
      <c r="R45" s="14">
        <f>+'2.2 Previsión Ef. Energética'!R48*'1.5 Factores Pérdidas'!S15</f>
        <v>-146416.89320526074</v>
      </c>
      <c r="S45" s="14">
        <f>+'2.2 Previsión Ef. Energética'!S48*'1.5 Factores Pérdidas'!T15</f>
        <v>-157523.87051492123</v>
      </c>
      <c r="T45" s="14">
        <f>+'2.2 Previsión Ef. Energética'!T48*'1.5 Factores Pérdidas'!U15</f>
        <v>-168519.1503088529</v>
      </c>
      <c r="U45" s="14">
        <f>+'2.2 Previsión Ef. Energética'!U48*'1.5 Factores Pérdidas'!V15</f>
        <v>-178480.77735375581</v>
      </c>
      <c r="V45" s="14">
        <f>+'2.2 Previsión Ef. Energética'!V48*'1.5 Factores Pérdidas'!W15</f>
        <v>-189202.51295910269</v>
      </c>
      <c r="W45" s="14">
        <f>+'2.2 Previsión Ef. Energética'!W48*'1.5 Factores Pérdidas'!X15</f>
        <v>-199481.2495567718</v>
      </c>
      <c r="X45" s="14">
        <f>+'2.2 Previsión Ef. Energética'!X48*'1.5 Factores Pérdidas'!Y15</f>
        <v>-210303.68735006248</v>
      </c>
      <c r="Z45" s="18">
        <v>22</v>
      </c>
      <c r="AA45" s="29" t="s">
        <v>58</v>
      </c>
      <c r="AB45" s="226">
        <f t="shared" si="9"/>
        <v>-11.920260242090404</v>
      </c>
      <c r="AC45" s="227">
        <f t="shared" si="9"/>
        <v>-16.047408649267407</v>
      </c>
      <c r="AD45" s="227">
        <f t="shared" si="9"/>
        <v>-21.145276049175472</v>
      </c>
      <c r="AE45" s="227">
        <f t="shared" si="9"/>
        <v>-26.406675304444093</v>
      </c>
      <c r="AF45" s="227">
        <f t="shared" si="9"/>
        <v>-32.007821334347398</v>
      </c>
      <c r="AG45" s="227">
        <f t="shared" si="9"/>
        <v>-37.392155616461302</v>
      </c>
      <c r="AH45" s="227">
        <f t="shared" si="9"/>
        <v>-53.405659319364503</v>
      </c>
      <c r="AI45" s="227">
        <f t="shared" si="9"/>
        <v>-65.63253731211104</v>
      </c>
      <c r="AJ45" s="227">
        <f t="shared" si="9"/>
        <v>-78.130268688910618</v>
      </c>
      <c r="AK45" s="227">
        <f t="shared" si="9"/>
        <v>-90.331949538917456</v>
      </c>
      <c r="AL45" s="272">
        <f t="shared" si="9"/>
        <v>-101.43089595619838</v>
      </c>
      <c r="AM45" s="272">
        <f t="shared" si="9"/>
        <v>-112.74879548431682</v>
      </c>
      <c r="AN45" s="272">
        <f t="shared" si="9"/>
        <v>-123.86608446392762</v>
      </c>
      <c r="AO45" s="272">
        <f t="shared" si="9"/>
        <v>-135.24760718457037</v>
      </c>
      <c r="AP45" s="272">
        <f t="shared" si="9"/>
        <v>-146.41689320526075</v>
      </c>
      <c r="AQ45" s="272">
        <f t="shared" si="9"/>
        <v>-157.52387051492124</v>
      </c>
      <c r="AR45" s="272">
        <f t="shared" si="10"/>
        <v>-168.51915030885289</v>
      </c>
      <c r="AS45" s="272">
        <f t="shared" si="10"/>
        <v>-178.4807773537558</v>
      </c>
      <c r="AT45" s="272">
        <f t="shared" si="10"/>
        <v>-189.20251295910271</v>
      </c>
      <c r="AU45" s="272">
        <f t="shared" si="10"/>
        <v>-199.48124955677179</v>
      </c>
      <c r="AV45" s="227">
        <f t="shared" si="10"/>
        <v>-210.30368735006249</v>
      </c>
    </row>
    <row r="46" spans="2:48" x14ac:dyDescent="0.2">
      <c r="B46" s="18">
        <v>23</v>
      </c>
      <c r="C46" s="29" t="s">
        <v>59</v>
      </c>
      <c r="D46" s="19">
        <f>+'2.2 Previsión Ef. Energética'!D49*'1.5 Factores Pérdidas'!E16</f>
        <v>-16024.418415382077</v>
      </c>
      <c r="E46" s="14">
        <f>+'2.2 Previsión Ef. Energética'!E49*'1.5 Factores Pérdidas'!F16</f>
        <v>-19551.485733469122</v>
      </c>
      <c r="F46" s="14">
        <f>+'2.2 Previsión Ef. Energética'!F49*'1.5 Factores Pérdidas'!G16</f>
        <v>-25165.559177739564</v>
      </c>
      <c r="G46" s="14">
        <f>+'2.2 Previsión Ef. Energética'!G49*'1.5 Factores Pérdidas'!H16</f>
        <v>-30788.815941242166</v>
      </c>
      <c r="H46" s="14">
        <f>+'2.2 Previsión Ef. Energética'!H49*'1.5 Factores Pérdidas'!I16</f>
        <v>-36909.676860067979</v>
      </c>
      <c r="I46" s="14">
        <f>+'2.2 Previsión Ef. Energética'!I49*'1.5 Factores Pérdidas'!J16</f>
        <v>-43503.358710431989</v>
      </c>
      <c r="J46" s="14">
        <f>+'2.2 Previsión Ef. Energética'!J49*'1.5 Factores Pérdidas'!K16</f>
        <v>-45894.059695272597</v>
      </c>
      <c r="K46" s="14">
        <f>+'2.2 Previsión Ef. Energética'!K49*'1.5 Factores Pérdidas'!L16</f>
        <v>-59964.397114605308</v>
      </c>
      <c r="L46" s="14">
        <f>+'2.2 Previsión Ef. Energética'!L49*'1.5 Factores Pérdidas'!M16</f>
        <v>-75039.774193075806</v>
      </c>
      <c r="M46" s="14">
        <f>+'2.2 Previsión Ef. Energética'!M49*'1.5 Factores Pérdidas'!N16</f>
        <v>-90834.809893084908</v>
      </c>
      <c r="N46" s="14">
        <f>+'2.2 Previsión Ef. Energética'!N49*'1.5 Factores Pérdidas'!O16</f>
        <v>-106883.3787849057</v>
      </c>
      <c r="O46" s="14">
        <f>+'2.2 Previsión Ef. Energética'!O49*'1.5 Factores Pérdidas'!P16</f>
        <v>-125774.35245335613</v>
      </c>
      <c r="P46" s="14">
        <f>+'2.2 Previsión Ef. Energética'!P49*'1.5 Factores Pérdidas'!Q16</f>
        <v>-142918.91290572911</v>
      </c>
      <c r="Q46" s="14">
        <f>+'2.2 Previsión Ef. Energética'!Q49*'1.5 Factores Pérdidas'!R16</f>
        <v>-161712.06590997183</v>
      </c>
      <c r="R46" s="14">
        <f>+'2.2 Previsión Ef. Energética'!R49*'1.5 Factores Pérdidas'!S16</f>
        <v>-181897.91492615719</v>
      </c>
      <c r="S46" s="14">
        <f>+'2.2 Previsión Ef. Energética'!S49*'1.5 Factores Pérdidas'!T16</f>
        <v>-200684.0394985133</v>
      </c>
      <c r="T46" s="14">
        <f>+'2.2 Previsión Ef. Energética'!T49*'1.5 Factores Pérdidas'!U16</f>
        <v>-218744.45175872065</v>
      </c>
      <c r="U46" s="14">
        <f>+'2.2 Previsión Ef. Energética'!U49*'1.5 Factores Pérdidas'!V16</f>
        <v>-232545.35859931831</v>
      </c>
      <c r="V46" s="14">
        <f>+'2.2 Previsión Ef. Energética'!V49*'1.5 Factores Pérdidas'!W16</f>
        <v>-249934.13679533298</v>
      </c>
      <c r="W46" s="14">
        <f>+'2.2 Previsión Ef. Energética'!W49*'1.5 Factores Pérdidas'!X16</f>
        <v>-267237.81667725998</v>
      </c>
      <c r="X46" s="14">
        <f>+'2.2 Previsión Ef. Energética'!X49*'1.5 Factores Pérdidas'!Y16</f>
        <v>-284561.06684047077</v>
      </c>
      <c r="Z46" s="18">
        <v>23</v>
      </c>
      <c r="AA46" s="29" t="s">
        <v>59</v>
      </c>
      <c r="AB46" s="226">
        <f t="shared" si="9"/>
        <v>-16.024418415382076</v>
      </c>
      <c r="AC46" s="227">
        <f t="shared" si="9"/>
        <v>-19.551485733469121</v>
      </c>
      <c r="AD46" s="227">
        <f t="shared" si="9"/>
        <v>-25.165559177739564</v>
      </c>
      <c r="AE46" s="227">
        <f t="shared" si="9"/>
        <v>-30.788815941242166</v>
      </c>
      <c r="AF46" s="227">
        <f t="shared" si="9"/>
        <v>-36.909676860067982</v>
      </c>
      <c r="AG46" s="227">
        <f t="shared" si="9"/>
        <v>-43.503358710431989</v>
      </c>
      <c r="AH46" s="227">
        <f t="shared" si="9"/>
        <v>-45.894059695272595</v>
      </c>
      <c r="AI46" s="227">
        <f t="shared" si="9"/>
        <v>-59.964397114605305</v>
      </c>
      <c r="AJ46" s="227">
        <f t="shared" si="9"/>
        <v>-75.0397741930758</v>
      </c>
      <c r="AK46" s="227">
        <f t="shared" si="9"/>
        <v>-90.834809893084909</v>
      </c>
      <c r="AL46" s="272">
        <f t="shared" si="9"/>
        <v>-106.8833787849057</v>
      </c>
      <c r="AM46" s="272">
        <f t="shared" si="9"/>
        <v>-125.77435245335613</v>
      </c>
      <c r="AN46" s="272">
        <f t="shared" si="9"/>
        <v>-142.91891290572912</v>
      </c>
      <c r="AO46" s="272">
        <f t="shared" si="9"/>
        <v>-161.71206590997184</v>
      </c>
      <c r="AP46" s="272">
        <f t="shared" si="9"/>
        <v>-181.8979149261572</v>
      </c>
      <c r="AQ46" s="272">
        <f t="shared" si="9"/>
        <v>-200.6840394985133</v>
      </c>
      <c r="AR46" s="272">
        <f t="shared" si="10"/>
        <v>-218.74445175872066</v>
      </c>
      <c r="AS46" s="272">
        <f t="shared" si="10"/>
        <v>-232.54535859931832</v>
      </c>
      <c r="AT46" s="272">
        <f t="shared" si="10"/>
        <v>-249.93413679533299</v>
      </c>
      <c r="AU46" s="272">
        <f t="shared" si="10"/>
        <v>-267.23781667725996</v>
      </c>
      <c r="AV46" s="227">
        <f t="shared" si="10"/>
        <v>-284.56106684047074</v>
      </c>
    </row>
    <row r="47" spans="2:48" x14ac:dyDescent="0.2">
      <c r="B47" s="18">
        <v>26</v>
      </c>
      <c r="C47" s="29" t="s">
        <v>60</v>
      </c>
      <c r="D47" s="19">
        <f>+'2.2 Previsión Ef. Energética'!D50*'1.5 Factores Pérdidas'!E17</f>
        <v>272.14622234533351</v>
      </c>
      <c r="E47" s="14">
        <f>+'2.2 Previsión Ef. Energética'!E50*'1.5 Factores Pérdidas'!F17</f>
        <v>312.37191502949071</v>
      </c>
      <c r="F47" s="14">
        <f>+'2.2 Previsión Ef. Energética'!F50*'1.5 Factores Pérdidas'!G17</f>
        <v>349.67480834937459</v>
      </c>
      <c r="G47" s="14">
        <f>+'2.2 Previsión Ef. Energética'!G50*'1.5 Factores Pérdidas'!H17</f>
        <v>378.2086397519422</v>
      </c>
      <c r="H47" s="14">
        <f>+'2.2 Previsión Ef. Energética'!H50*'1.5 Factores Pérdidas'!I17</f>
        <v>390.64871776730047</v>
      </c>
      <c r="I47" s="14">
        <f>+'2.2 Previsión Ef. Energética'!I50*'1.5 Factores Pérdidas'!J17</f>
        <v>389.18466906352216</v>
      </c>
      <c r="J47" s="14">
        <f>+'2.2 Previsión Ef. Energética'!J50*'1.5 Factores Pérdidas'!K17</f>
        <v>346.64758930986324</v>
      </c>
      <c r="K47" s="14">
        <f>+'2.2 Previsión Ef. Energética'!K50*'1.5 Factores Pérdidas'!L17</f>
        <v>260.49444203954897</v>
      </c>
      <c r="L47" s="14">
        <f>+'2.2 Previsión Ef. Energética'!L50*'1.5 Factores Pérdidas'!M17</f>
        <v>116.54326299673315</v>
      </c>
      <c r="M47" s="14">
        <f>+'2.2 Previsión Ef. Energética'!M50*'1.5 Factores Pérdidas'!N17</f>
        <v>-94.569823469133837</v>
      </c>
      <c r="N47" s="14">
        <f>+'2.2 Previsión Ef. Energética'!N50*'1.5 Factores Pérdidas'!O17</f>
        <v>-130.00046777961006</v>
      </c>
      <c r="O47" s="14">
        <f>+'2.2 Previsión Ef. Energética'!O50*'1.5 Factores Pérdidas'!P17</f>
        <v>-228.85815777925237</v>
      </c>
      <c r="P47" s="14">
        <f>+'2.2 Previsión Ef. Energética'!P50*'1.5 Factores Pérdidas'!Q17</f>
        <v>-378.75704320569002</v>
      </c>
      <c r="Q47" s="14">
        <f>+'2.2 Previsión Ef. Energética'!Q50*'1.5 Factores Pérdidas'!R17</f>
        <v>-565.38952460477083</v>
      </c>
      <c r="R47" s="14">
        <f>+'2.2 Previsión Ef. Energética'!R50*'1.5 Factores Pérdidas'!S17</f>
        <v>-775.32899434530498</v>
      </c>
      <c r="S47" s="14">
        <f>+'2.2 Previsión Ef. Energética'!S50*'1.5 Factores Pérdidas'!T17</f>
        <v>-982.06609960499793</v>
      </c>
      <c r="T47" s="14">
        <f>+'2.2 Previsión Ef. Energética'!T50*'1.5 Factores Pérdidas'!U17</f>
        <v>-1160.8732012853907</v>
      </c>
      <c r="U47" s="14">
        <f>+'2.2 Previsión Ef. Energética'!U50*'1.5 Factores Pérdidas'!V17</f>
        <v>-1281.8632255297011</v>
      </c>
      <c r="V47" s="14">
        <f>+'2.2 Previsión Ef. Energética'!V50*'1.5 Factores Pérdidas'!W17</f>
        <v>-1303.4309010892368</v>
      </c>
      <c r="W47" s="14">
        <f>+'2.2 Previsión Ef. Energética'!W50*'1.5 Factores Pérdidas'!X17</f>
        <v>-1237.6505543168334</v>
      </c>
      <c r="X47" s="14">
        <f>+'2.2 Previsión Ef. Energética'!X50*'1.5 Factores Pérdidas'!Y17</f>
        <v>-1085.7199199043439</v>
      </c>
      <c r="Z47" s="18">
        <v>26</v>
      </c>
      <c r="AA47" s="29" t="s">
        <v>60</v>
      </c>
      <c r="AB47" s="226">
        <f t="shared" si="9"/>
        <v>0.27214622234533353</v>
      </c>
      <c r="AC47" s="227">
        <f t="shared" si="9"/>
        <v>0.31237191502949069</v>
      </c>
      <c r="AD47" s="227">
        <f t="shared" si="9"/>
        <v>0.34967480834937459</v>
      </c>
      <c r="AE47" s="227">
        <f t="shared" si="9"/>
        <v>0.37820863975194219</v>
      </c>
      <c r="AF47" s="227">
        <f t="shared" si="9"/>
        <v>0.39064871776730048</v>
      </c>
      <c r="AG47" s="227">
        <f t="shared" si="9"/>
        <v>0.38918466906352217</v>
      </c>
      <c r="AH47" s="227">
        <f t="shared" si="9"/>
        <v>0.34664758930986322</v>
      </c>
      <c r="AI47" s="227">
        <f t="shared" si="9"/>
        <v>0.26049444203954897</v>
      </c>
      <c r="AJ47" s="227">
        <f t="shared" si="9"/>
        <v>0.11654326299673315</v>
      </c>
      <c r="AK47" s="227">
        <f t="shared" si="9"/>
        <v>-9.456982346913384E-2</v>
      </c>
      <c r="AL47" s="272">
        <f t="shared" si="9"/>
        <v>-0.13000046777961005</v>
      </c>
      <c r="AM47" s="272">
        <f t="shared" si="9"/>
        <v>-0.22885815777925236</v>
      </c>
      <c r="AN47" s="272">
        <f t="shared" si="9"/>
        <v>-0.37875704320569004</v>
      </c>
      <c r="AO47" s="272">
        <f t="shared" si="9"/>
        <v>-0.56538952460477088</v>
      </c>
      <c r="AP47" s="272">
        <f t="shared" si="9"/>
        <v>-0.775328994345305</v>
      </c>
      <c r="AQ47" s="272">
        <f t="shared" si="9"/>
        <v>-0.98206609960499791</v>
      </c>
      <c r="AR47" s="272">
        <f t="shared" si="10"/>
        <v>-1.1608732012853906</v>
      </c>
      <c r="AS47" s="272">
        <f t="shared" si="10"/>
        <v>-1.2818632255297011</v>
      </c>
      <c r="AT47" s="272">
        <f t="shared" si="10"/>
        <v>-1.3034309010892369</v>
      </c>
      <c r="AU47" s="272">
        <f t="shared" si="10"/>
        <v>-1.2376505543168335</v>
      </c>
      <c r="AV47" s="227">
        <f t="shared" si="10"/>
        <v>-1.0857199199043439</v>
      </c>
    </row>
    <row r="48" spans="2:48" x14ac:dyDescent="0.2">
      <c r="B48" s="18">
        <v>28</v>
      </c>
      <c r="C48" s="29" t="s">
        <v>61</v>
      </c>
      <c r="D48" s="19">
        <f>+'2.2 Previsión Ef. Energética'!D51*'1.5 Factores Pérdidas'!E18</f>
        <v>-370.47935180308548</v>
      </c>
      <c r="E48" s="14">
        <f>+'2.2 Previsión Ef. Energética'!E51*'1.5 Factores Pérdidas'!F18</f>
        <v>-472.37192424846961</v>
      </c>
      <c r="F48" s="14">
        <f>+'2.2 Previsión Ef. Energética'!F51*'1.5 Factores Pérdidas'!G18</f>
        <v>-573.78868618290176</v>
      </c>
      <c r="G48" s="14">
        <f>+'2.2 Previsión Ef. Energética'!G51*'1.5 Factores Pérdidas'!H18</f>
        <v>-675.03636848172141</v>
      </c>
      <c r="H48" s="14">
        <f>+'2.2 Previsión Ef. Energética'!H51*'1.5 Factores Pérdidas'!I18</f>
        <v>-775.3040304506892</v>
      </c>
      <c r="I48" s="14">
        <f>+'2.2 Previsión Ef. Energética'!I51*'1.5 Factores Pérdidas'!J18</f>
        <v>-873.9458878886403</v>
      </c>
      <c r="J48" s="14">
        <f>+'2.2 Previsión Ef. Energética'!J51*'1.5 Factores Pérdidas'!K18</f>
        <v>-970.95371743516205</v>
      </c>
      <c r="K48" s="14">
        <f>+'2.2 Previsión Ef. Energética'!K51*'1.5 Factores Pérdidas'!L18</f>
        <v>-1066.2709961310763</v>
      </c>
      <c r="L48" s="14">
        <f>+'2.2 Previsión Ef. Energética'!L51*'1.5 Factores Pérdidas'!M18</f>
        <v>-1160.4137237405412</v>
      </c>
      <c r="M48" s="14">
        <f>+'2.2 Previsión Ef. Energética'!M51*'1.5 Factores Pérdidas'!N18</f>
        <v>-1253.802951049825</v>
      </c>
      <c r="N48" s="14">
        <f>+'2.2 Previsión Ef. Energética'!N51*'1.5 Factores Pérdidas'!O18</f>
        <v>-1338.6212984774215</v>
      </c>
      <c r="O48" s="14">
        <f>+'2.2 Previsión Ef. Energética'!O51*'1.5 Factores Pérdidas'!P18</f>
        <v>-1423.4445858595616</v>
      </c>
      <c r="P48" s="14">
        <f>+'2.2 Previsión Ef. Energética'!P51*'1.5 Factores Pérdidas'!Q18</f>
        <v>-1508.167502440632</v>
      </c>
      <c r="Q48" s="14">
        <f>+'2.2 Previsión Ef. Energética'!Q51*'1.5 Factores Pérdidas'!R18</f>
        <v>-1592.6527527527019</v>
      </c>
      <c r="R48" s="14">
        <f>+'2.2 Previsión Ef. Energética'!R51*'1.5 Factores Pérdidas'!S18</f>
        <v>-1676.790829708202</v>
      </c>
      <c r="S48" s="14">
        <f>+'2.2 Previsión Ef. Energética'!S51*'1.5 Factores Pérdidas'!T18</f>
        <v>-1760.3206288321003</v>
      </c>
      <c r="T48" s="14">
        <f>+'2.2 Previsión Ef. Energética'!T51*'1.5 Factores Pérdidas'!U18</f>
        <v>-1843.2705143674846</v>
      </c>
      <c r="U48" s="14">
        <f>+'2.2 Previsión Ef. Energética'!U51*'1.5 Factores Pérdidas'!V18</f>
        <v>-1925.64630097491</v>
      </c>
      <c r="V48" s="14">
        <f>+'2.2 Previsión Ef. Energética'!V51*'1.5 Factores Pérdidas'!W18</f>
        <v>-2007.7467303162766</v>
      </c>
      <c r="W48" s="14">
        <f>+'2.2 Previsión Ef. Energética'!W51*'1.5 Factores Pérdidas'!X18</f>
        <v>-2089.4320588642317</v>
      </c>
      <c r="X48" s="14">
        <f>+'2.2 Previsión Ef. Energética'!X51*'1.5 Factores Pérdidas'!Y18</f>
        <v>-2170.8694701665058</v>
      </c>
      <c r="Z48" s="18">
        <v>28</v>
      </c>
      <c r="AA48" s="29" t="s">
        <v>61</v>
      </c>
      <c r="AB48" s="226">
        <f t="shared" si="9"/>
        <v>-0.3704793518030855</v>
      </c>
      <c r="AC48" s="227">
        <f t="shared" si="9"/>
        <v>-0.47237192424846963</v>
      </c>
      <c r="AD48" s="227">
        <f t="shared" si="9"/>
        <v>-0.5737886861829018</v>
      </c>
      <c r="AE48" s="227">
        <f t="shared" si="9"/>
        <v>-0.67503636848172144</v>
      </c>
      <c r="AF48" s="227">
        <f t="shared" si="9"/>
        <v>-0.77530403045068919</v>
      </c>
      <c r="AG48" s="227">
        <f t="shared" si="9"/>
        <v>-0.87394588788864025</v>
      </c>
      <c r="AH48" s="227">
        <f t="shared" si="9"/>
        <v>-0.97095371743516201</v>
      </c>
      <c r="AI48" s="227">
        <f t="shared" si="9"/>
        <v>-1.0662709961310763</v>
      </c>
      <c r="AJ48" s="227">
        <f t="shared" si="9"/>
        <v>-1.1604137237405412</v>
      </c>
      <c r="AK48" s="227">
        <f t="shared" si="9"/>
        <v>-1.253802951049825</v>
      </c>
      <c r="AL48" s="272">
        <f t="shared" si="9"/>
        <v>-1.3386212984774215</v>
      </c>
      <c r="AM48" s="272">
        <f t="shared" si="9"/>
        <v>-1.4234445858595617</v>
      </c>
      <c r="AN48" s="272">
        <f t="shared" si="9"/>
        <v>-1.508167502440632</v>
      </c>
      <c r="AO48" s="272">
        <f t="shared" si="9"/>
        <v>-1.5926527527527019</v>
      </c>
      <c r="AP48" s="272">
        <f t="shared" si="9"/>
        <v>-1.6767908297082019</v>
      </c>
      <c r="AQ48" s="272">
        <f t="shared" si="9"/>
        <v>-1.7603206288321003</v>
      </c>
      <c r="AR48" s="272">
        <f t="shared" si="10"/>
        <v>-1.8432705143674846</v>
      </c>
      <c r="AS48" s="272">
        <f t="shared" si="10"/>
        <v>-1.9256463009749101</v>
      </c>
      <c r="AT48" s="272">
        <f t="shared" si="10"/>
        <v>-2.0077467303162768</v>
      </c>
      <c r="AU48" s="272">
        <f t="shared" si="10"/>
        <v>-2.0894320588642317</v>
      </c>
      <c r="AV48" s="227">
        <f t="shared" si="10"/>
        <v>-2.1708694701665059</v>
      </c>
    </row>
    <row r="49" spans="2:48" x14ac:dyDescent="0.2">
      <c r="B49" s="18">
        <v>29</v>
      </c>
      <c r="C49" s="29" t="s">
        <v>62</v>
      </c>
      <c r="D49" s="19">
        <f>+'2.2 Previsión Ef. Energética'!D52*'1.5 Factores Pérdidas'!E19</f>
        <v>-2124.6613533898003</v>
      </c>
      <c r="E49" s="14">
        <f>+'2.2 Previsión Ef. Energética'!E52*'1.5 Factores Pérdidas'!F19</f>
        <v>-2715.9316754207707</v>
      </c>
      <c r="F49" s="14">
        <f>+'2.2 Previsión Ef. Energética'!F52*'1.5 Factores Pérdidas'!G19</f>
        <v>-3305.3236871426752</v>
      </c>
      <c r="G49" s="14">
        <f>+'2.2 Previsión Ef. Energética'!G52*'1.5 Factores Pérdidas'!H19</f>
        <v>-3927.8574473992649</v>
      </c>
      <c r="H49" s="14">
        <f>+'2.2 Previsión Ef. Energética'!H52*'1.5 Factores Pérdidas'!I19</f>
        <v>-4449.5228032003615</v>
      </c>
      <c r="I49" s="14">
        <f>+'2.2 Previsión Ef. Energética'!I52*'1.5 Factores Pérdidas'!J19</f>
        <v>-4789.6928782351533</v>
      </c>
      <c r="J49" s="14">
        <f>+'2.2 Previsión Ef. Energética'!J52*'1.5 Factores Pérdidas'!K19</f>
        <v>-2558.2328355790914</v>
      </c>
      <c r="K49" s="14">
        <f>+'2.2 Previsión Ef. Energética'!K52*'1.5 Factores Pérdidas'!L19</f>
        <v>-3814.3763778550383</v>
      </c>
      <c r="L49" s="14">
        <f>+'2.2 Previsión Ef. Energética'!L52*'1.5 Factores Pérdidas'!M19</f>
        <v>-5087.3652610296185</v>
      </c>
      <c r="M49" s="14">
        <f>+'2.2 Previsión Ef. Energética'!M52*'1.5 Factores Pérdidas'!N19</f>
        <v>-6387.0888751022412</v>
      </c>
      <c r="N49" s="14">
        <f>+'2.2 Previsión Ef. Energética'!N52*'1.5 Factores Pérdidas'!O19</f>
        <v>-7741.3436627743422</v>
      </c>
      <c r="O49" s="14">
        <f>+'2.2 Previsión Ef. Energética'!O52*'1.5 Factores Pérdidas'!P19</f>
        <v>-9030.451062234808</v>
      </c>
      <c r="P49" s="14">
        <f>+'2.2 Previsión Ef. Energética'!P52*'1.5 Factores Pérdidas'!Q19</f>
        <v>-10286.843180171523</v>
      </c>
      <c r="Q49" s="14">
        <f>+'2.2 Previsión Ef. Energética'!Q52*'1.5 Factores Pérdidas'!R19</f>
        <v>-11534.743664944081</v>
      </c>
      <c r="R49" s="14">
        <f>+'2.2 Previsión Ef. Energética'!R52*'1.5 Factores Pérdidas'!S19</f>
        <v>-12780.070433978086</v>
      </c>
      <c r="S49" s="14">
        <f>+'2.2 Previsión Ef. Energética'!S52*'1.5 Factores Pérdidas'!T19</f>
        <v>-14080.005640834002</v>
      </c>
      <c r="T49" s="14">
        <f>+'2.2 Previsión Ef. Energética'!T52*'1.5 Factores Pérdidas'!U19</f>
        <v>-15269.615612326248</v>
      </c>
      <c r="U49" s="14">
        <f>+'2.2 Previsión Ef. Energética'!U52*'1.5 Factores Pérdidas'!V19</f>
        <v>-16312.146385424385</v>
      </c>
      <c r="V49" s="14">
        <f>+'2.2 Previsión Ef. Energética'!V52*'1.5 Factores Pérdidas'!W19</f>
        <v>-17343.100835179739</v>
      </c>
      <c r="W49" s="14">
        <f>+'2.2 Previsión Ef. Energética'!W52*'1.5 Factores Pérdidas'!X19</f>
        <v>-18449.804691498532</v>
      </c>
      <c r="X49" s="14">
        <f>+'2.2 Previsión Ef. Energética'!X52*'1.5 Factores Pérdidas'!Y19</f>
        <v>-19385.003598915187</v>
      </c>
      <c r="Z49" s="18">
        <v>29</v>
      </c>
      <c r="AA49" s="29" t="s">
        <v>62</v>
      </c>
      <c r="AB49" s="226">
        <f t="shared" si="9"/>
        <v>-2.1246613533898002</v>
      </c>
      <c r="AC49" s="227">
        <f t="shared" si="9"/>
        <v>-2.7159316754207707</v>
      </c>
      <c r="AD49" s="227">
        <f t="shared" si="9"/>
        <v>-3.3053236871426752</v>
      </c>
      <c r="AE49" s="227">
        <f t="shared" si="9"/>
        <v>-3.9278574473992647</v>
      </c>
      <c r="AF49" s="227">
        <f t="shared" si="9"/>
        <v>-4.4495228032003613</v>
      </c>
      <c r="AG49" s="227">
        <f t="shared" si="9"/>
        <v>-4.7896928782351536</v>
      </c>
      <c r="AH49" s="227">
        <f t="shared" si="9"/>
        <v>-2.5582328355790915</v>
      </c>
      <c r="AI49" s="227">
        <f t="shared" si="9"/>
        <v>-3.8143763778550381</v>
      </c>
      <c r="AJ49" s="227">
        <f t="shared" si="9"/>
        <v>-5.0873652610296185</v>
      </c>
      <c r="AK49" s="227">
        <f t="shared" si="9"/>
        <v>-6.3870888751022417</v>
      </c>
      <c r="AL49" s="272">
        <f t="shared" si="9"/>
        <v>-7.7413436627743426</v>
      </c>
      <c r="AM49" s="272">
        <f t="shared" si="9"/>
        <v>-9.0304510622348086</v>
      </c>
      <c r="AN49" s="272">
        <f t="shared" si="9"/>
        <v>-10.286843180171523</v>
      </c>
      <c r="AO49" s="272">
        <f t="shared" si="9"/>
        <v>-11.534743664944081</v>
      </c>
      <c r="AP49" s="272">
        <f t="shared" si="9"/>
        <v>-12.780070433978086</v>
      </c>
      <c r="AQ49" s="272">
        <f t="shared" si="9"/>
        <v>-14.080005640834003</v>
      </c>
      <c r="AR49" s="272">
        <f t="shared" si="10"/>
        <v>-15.269615612326248</v>
      </c>
      <c r="AS49" s="272">
        <f t="shared" si="10"/>
        <v>-16.312146385424384</v>
      </c>
      <c r="AT49" s="272">
        <f t="shared" si="10"/>
        <v>-17.34310083517974</v>
      </c>
      <c r="AU49" s="272">
        <f t="shared" si="10"/>
        <v>-18.449804691498532</v>
      </c>
      <c r="AV49" s="227">
        <f t="shared" si="10"/>
        <v>-19.385003598915187</v>
      </c>
    </row>
    <row r="50" spans="2:48" x14ac:dyDescent="0.2">
      <c r="B50" s="18">
        <v>31</v>
      </c>
      <c r="C50" s="29" t="s">
        <v>63</v>
      </c>
      <c r="D50" s="19">
        <f>+'2.2 Previsión Ef. Energética'!D53*'1.5 Factores Pérdidas'!E20</f>
        <v>-2359.2679049052304</v>
      </c>
      <c r="E50" s="14">
        <f>+'2.2 Previsión Ef. Energética'!E53*'1.5 Factores Pérdidas'!F20</f>
        <v>-3037.3914998731593</v>
      </c>
      <c r="F50" s="14">
        <f>+'2.2 Previsión Ef. Energética'!F53*'1.5 Factores Pérdidas'!G20</f>
        <v>-3749.8250670680677</v>
      </c>
      <c r="G50" s="14">
        <f>+'2.2 Previsión Ef. Energética'!G53*'1.5 Factores Pérdidas'!H20</f>
        <v>-4498.5613041386514</v>
      </c>
      <c r="H50" s="14">
        <f>+'2.2 Previsión Ef. Energética'!H53*'1.5 Factores Pérdidas'!I20</f>
        <v>-5228.3160592237937</v>
      </c>
      <c r="I50" s="14">
        <f>+'2.2 Previsión Ef. Energética'!I53*'1.5 Factores Pérdidas'!J20</f>
        <v>-5912.2729400679864</v>
      </c>
      <c r="J50" s="14">
        <f>+'2.2 Previsión Ef. Energética'!J53*'1.5 Factores Pérdidas'!K20</f>
        <v>-5526.8279697303942</v>
      </c>
      <c r="K50" s="14">
        <f>+'2.2 Previsión Ef. Energética'!K53*'1.5 Factores Pérdidas'!L20</f>
        <v>-6683.1679475191067</v>
      </c>
      <c r="L50" s="14">
        <f>+'2.2 Previsión Ef. Energética'!L53*'1.5 Factores Pérdidas'!M20</f>
        <v>-7900.4943879425355</v>
      </c>
      <c r="M50" s="14">
        <f>+'2.2 Previsión Ef. Energética'!M53*'1.5 Factores Pérdidas'!N20</f>
        <v>-9187.9967072576219</v>
      </c>
      <c r="N50" s="14">
        <f>+'2.2 Previsión Ef. Energética'!N53*'1.5 Factores Pérdidas'!O20</f>
        <v>-10490.669804848174</v>
      </c>
      <c r="O50" s="14">
        <f>+'2.2 Previsión Ef. Energética'!O53*'1.5 Factores Pérdidas'!P20</f>
        <v>-11822.315713045416</v>
      </c>
      <c r="P50" s="14">
        <f>+'2.2 Previsión Ef. Energética'!P53*'1.5 Factores Pérdidas'!Q20</f>
        <v>-13185.4859997889</v>
      </c>
      <c r="Q50" s="14">
        <f>+'2.2 Previsión Ef. Energética'!Q53*'1.5 Factores Pérdidas'!R20</f>
        <v>-14576.275680439685</v>
      </c>
      <c r="R50" s="14">
        <f>+'2.2 Previsión Ef. Energética'!R53*'1.5 Factores Pérdidas'!S20</f>
        <v>-15983.596981327575</v>
      </c>
      <c r="S50" s="14">
        <f>+'2.2 Previsión Ef. Energética'!S53*'1.5 Factores Pérdidas'!T20</f>
        <v>-17423.403267925467</v>
      </c>
      <c r="T50" s="14">
        <f>+'2.2 Previsión Ef. Energética'!T53*'1.5 Factores Pérdidas'!U20</f>
        <v>-18817.600711904459</v>
      </c>
      <c r="U50" s="14">
        <f>+'2.2 Previsión Ef. Energética'!U53*'1.5 Factores Pérdidas'!V20</f>
        <v>-20146.941980960441</v>
      </c>
      <c r="V50" s="14">
        <f>+'2.2 Previsión Ef. Energética'!V53*'1.5 Factores Pérdidas'!W20</f>
        <v>-21478.631891467088</v>
      </c>
      <c r="W50" s="14">
        <f>+'2.2 Previsión Ef. Energética'!W53*'1.5 Factores Pérdidas'!X20</f>
        <v>-22856.020240522354</v>
      </c>
      <c r="X50" s="14">
        <f>+'2.2 Previsión Ef. Energética'!X53*'1.5 Factores Pérdidas'!Y20</f>
        <v>-24175.200633912285</v>
      </c>
      <c r="Z50" s="18">
        <v>31</v>
      </c>
      <c r="AA50" s="29" t="s">
        <v>63</v>
      </c>
      <c r="AB50" s="226">
        <f t="shared" si="9"/>
        <v>-2.3592679049052303</v>
      </c>
      <c r="AC50" s="227">
        <f t="shared" si="9"/>
        <v>-3.0373914998731593</v>
      </c>
      <c r="AD50" s="227">
        <f t="shared" si="9"/>
        <v>-3.7498250670680675</v>
      </c>
      <c r="AE50" s="227">
        <f t="shared" si="9"/>
        <v>-4.4985613041386516</v>
      </c>
      <c r="AF50" s="227">
        <f t="shared" si="9"/>
        <v>-5.2283160592237934</v>
      </c>
      <c r="AG50" s="227">
        <f t="shared" si="9"/>
        <v>-5.9122729400679868</v>
      </c>
      <c r="AH50" s="227">
        <f t="shared" si="9"/>
        <v>-5.5268279697303946</v>
      </c>
      <c r="AI50" s="227">
        <f t="shared" si="9"/>
        <v>-6.6831679475191068</v>
      </c>
      <c r="AJ50" s="227">
        <f t="shared" si="9"/>
        <v>-7.9004943879425351</v>
      </c>
      <c r="AK50" s="227">
        <f t="shared" si="9"/>
        <v>-9.1879967072576214</v>
      </c>
      <c r="AL50" s="272">
        <f t="shared" si="9"/>
        <v>-10.490669804848174</v>
      </c>
      <c r="AM50" s="272">
        <f t="shared" si="9"/>
        <v>-11.822315713045416</v>
      </c>
      <c r="AN50" s="272">
        <f t="shared" si="9"/>
        <v>-13.1854859997889</v>
      </c>
      <c r="AO50" s="272">
        <f t="shared" si="9"/>
        <v>-14.576275680439686</v>
      </c>
      <c r="AP50" s="272">
        <f t="shared" si="9"/>
        <v>-15.983596981327576</v>
      </c>
      <c r="AQ50" s="272">
        <f t="shared" si="9"/>
        <v>-17.423403267925465</v>
      </c>
      <c r="AR50" s="272">
        <f t="shared" si="10"/>
        <v>-18.817600711904458</v>
      </c>
      <c r="AS50" s="272">
        <f t="shared" si="10"/>
        <v>-20.146941980960442</v>
      </c>
      <c r="AT50" s="272">
        <f t="shared" si="10"/>
        <v>-21.478631891467089</v>
      </c>
      <c r="AU50" s="272">
        <f t="shared" si="10"/>
        <v>-22.856020240522355</v>
      </c>
      <c r="AV50" s="227">
        <f t="shared" si="10"/>
        <v>-24.175200633912286</v>
      </c>
    </row>
    <row r="51" spans="2:48" x14ac:dyDescent="0.2">
      <c r="B51" s="18">
        <v>32</v>
      </c>
      <c r="C51" s="29" t="s">
        <v>64</v>
      </c>
      <c r="D51" s="19">
        <f>+'2.2 Previsión Ef. Energética'!D54*'1.5 Factores Pérdidas'!E21</f>
        <v>-2262.9599847693762</v>
      </c>
      <c r="E51" s="14">
        <f>+'2.2 Previsión Ef. Energética'!E54*'1.5 Factores Pérdidas'!F21</f>
        <v>-2915.5216210908861</v>
      </c>
      <c r="F51" s="14">
        <f>+'2.2 Previsión Ef. Energética'!F54*'1.5 Factores Pérdidas'!G21</f>
        <v>-3604.7057028202075</v>
      </c>
      <c r="G51" s="14">
        <f>+'2.2 Previsión Ef. Energética'!G54*'1.5 Factores Pérdidas'!H21</f>
        <v>-4340.7793641808576</v>
      </c>
      <c r="H51" s="14">
        <f>+'2.2 Previsión Ef. Energética'!H54*'1.5 Factores Pérdidas'!I21</f>
        <v>-5063.3778602896955</v>
      </c>
      <c r="I51" s="14">
        <f>+'2.2 Previsión Ef. Energética'!I54*'1.5 Factores Pérdidas'!J21</f>
        <v>-5742.7540363158023</v>
      </c>
      <c r="J51" s="14">
        <f>+'2.2 Previsión Ef. Energética'!J54*'1.5 Factores Pérdidas'!K21</f>
        <v>-5309.8856344108772</v>
      </c>
      <c r="K51" s="14">
        <f>+'2.2 Previsión Ef. Energética'!K54*'1.5 Factores Pérdidas'!L21</f>
        <v>-6484.0150384463914</v>
      </c>
      <c r="L51" s="14">
        <f>+'2.2 Previsión Ef. Energética'!L54*'1.5 Factores Pérdidas'!M21</f>
        <v>-7728.2139572636561</v>
      </c>
      <c r="M51" s="14">
        <f>+'2.2 Previsión Ef. Energética'!M54*'1.5 Factores Pérdidas'!N21</f>
        <v>-9052.6246038050467</v>
      </c>
      <c r="N51" s="14">
        <f>+'2.2 Previsión Ef. Energética'!N54*'1.5 Factores Pérdidas'!O21</f>
        <v>-10402.637187268296</v>
      </c>
      <c r="O51" s="14">
        <f>+'2.2 Previsión Ef. Energética'!O54*'1.5 Factores Pérdidas'!P21</f>
        <v>-11789.519169384828</v>
      </c>
      <c r="P51" s="14">
        <f>+'2.2 Previsión Ef. Energética'!P54*'1.5 Factores Pérdidas'!Q21</f>
        <v>-13216.749973275932</v>
      </c>
      <c r="Q51" s="14">
        <f>+'2.2 Previsión Ef. Energética'!Q54*'1.5 Factores Pérdidas'!R21</f>
        <v>-14680.839844064465</v>
      </c>
      <c r="R51" s="14">
        <f>+'2.2 Previsión Ef. Energética'!R54*'1.5 Factores Pérdidas'!S21</f>
        <v>-16170.534912913025</v>
      </c>
      <c r="S51" s="14">
        <f>+'2.2 Previsión Ef. Energética'!S54*'1.5 Factores Pérdidas'!T21</f>
        <v>-17703.33870836212</v>
      </c>
      <c r="T51" s="14">
        <f>+'2.2 Previsión Ef. Energética'!T54*'1.5 Factores Pérdidas'!U21</f>
        <v>-19194.70776671125</v>
      </c>
      <c r="U51" s="14">
        <f>+'2.2 Previsión Ef. Energética'!U54*'1.5 Factores Pérdidas'!V21</f>
        <v>-20622.919634731054</v>
      </c>
      <c r="V51" s="14">
        <f>+'2.2 Previsión Ef. Energética'!V54*'1.5 Factores Pérdidas'!W21</f>
        <v>-22059.946278246967</v>
      </c>
      <c r="W51" s="14">
        <f>+'2.2 Previsión Ef. Energética'!W54*'1.5 Factores Pérdidas'!X21</f>
        <v>-23553.069837590774</v>
      </c>
      <c r="X51" s="14">
        <f>+'2.2 Previsión Ef. Energética'!X54*'1.5 Factores Pérdidas'!Y21</f>
        <v>-24987.534975832328</v>
      </c>
      <c r="Z51" s="18">
        <v>32</v>
      </c>
      <c r="AA51" s="29" t="s">
        <v>64</v>
      </c>
      <c r="AB51" s="226">
        <f t="shared" si="9"/>
        <v>-2.2629599847693762</v>
      </c>
      <c r="AC51" s="227">
        <f t="shared" si="9"/>
        <v>-2.9155216210908863</v>
      </c>
      <c r="AD51" s="227">
        <f t="shared" si="9"/>
        <v>-3.6047057028202074</v>
      </c>
      <c r="AE51" s="227">
        <f t="shared" si="9"/>
        <v>-4.3407793641808574</v>
      </c>
      <c r="AF51" s="227">
        <f t="shared" si="9"/>
        <v>-5.0633778602896955</v>
      </c>
      <c r="AG51" s="227">
        <f t="shared" si="9"/>
        <v>-5.7427540363158025</v>
      </c>
      <c r="AH51" s="227">
        <f t="shared" si="9"/>
        <v>-5.3098856344108771</v>
      </c>
      <c r="AI51" s="227">
        <f t="shared" si="9"/>
        <v>-6.4840150384463913</v>
      </c>
      <c r="AJ51" s="227">
        <f t="shared" si="9"/>
        <v>-7.7282139572636561</v>
      </c>
      <c r="AK51" s="227">
        <f t="shared" si="9"/>
        <v>-9.0526246038050466</v>
      </c>
      <c r="AL51" s="272">
        <f t="shared" si="9"/>
        <v>-10.402637187268295</v>
      </c>
      <c r="AM51" s="272">
        <f t="shared" si="9"/>
        <v>-11.789519169384828</v>
      </c>
      <c r="AN51" s="272">
        <f t="shared" si="9"/>
        <v>-13.216749973275931</v>
      </c>
      <c r="AO51" s="272">
        <f t="shared" si="9"/>
        <v>-14.680839844064465</v>
      </c>
      <c r="AP51" s="272">
        <f t="shared" si="9"/>
        <v>-16.170534912913023</v>
      </c>
      <c r="AQ51" s="272">
        <f t="shared" ref="AQ51:AV60" si="11">+S51/1000</f>
        <v>-17.703338708362121</v>
      </c>
      <c r="AR51" s="272">
        <f t="shared" si="10"/>
        <v>-19.19470776671125</v>
      </c>
      <c r="AS51" s="272">
        <f t="shared" si="10"/>
        <v>-20.622919634731055</v>
      </c>
      <c r="AT51" s="272">
        <f t="shared" si="10"/>
        <v>-22.059946278246969</v>
      </c>
      <c r="AU51" s="272">
        <f t="shared" si="10"/>
        <v>-23.553069837590773</v>
      </c>
      <c r="AV51" s="227">
        <f t="shared" si="10"/>
        <v>-24.987534975832329</v>
      </c>
    </row>
    <row r="52" spans="2:48" x14ac:dyDescent="0.2">
      <c r="B52" s="18">
        <v>33</v>
      </c>
      <c r="C52" s="28" t="s">
        <v>65</v>
      </c>
      <c r="D52" s="19">
        <f>+'2.2 Previsión Ef. Energética'!D55*'1.5 Factores Pérdidas'!E22</f>
        <v>-423.82244439892816</v>
      </c>
      <c r="E52" s="14">
        <f>+'2.2 Previsión Ef. Energética'!E55*'1.5 Factores Pérdidas'!F22</f>
        <v>-2355.4242142568942</v>
      </c>
      <c r="F52" s="14">
        <f>+'2.2 Previsión Ef. Energética'!F55*'1.5 Factores Pérdidas'!G22</f>
        <v>-5201.3403355406581</v>
      </c>
      <c r="G52" s="14">
        <f>+'2.2 Previsión Ef. Energética'!G55*'1.5 Factores Pérdidas'!H22</f>
        <v>-8738.8091220266215</v>
      </c>
      <c r="H52" s="14">
        <f>+'2.2 Previsión Ef. Energética'!H55*'1.5 Factores Pérdidas'!I22</f>
        <v>-12811.883899610404</v>
      </c>
      <c r="I52" s="14">
        <f>+'2.2 Previsión Ef. Energética'!I55*'1.5 Factores Pérdidas'!J22</f>
        <v>-16880.707550964864</v>
      </c>
      <c r="J52" s="14">
        <f>+'2.2 Previsión Ef. Energética'!J55*'1.5 Factores Pérdidas'!K22</f>
        <v>-19349.115899081004</v>
      </c>
      <c r="K52" s="14">
        <f>+'2.2 Previsión Ef. Energética'!K55*'1.5 Factores Pérdidas'!L22</f>
        <v>-22868.163496984202</v>
      </c>
      <c r="L52" s="14">
        <f>+'2.2 Previsión Ef. Energética'!L55*'1.5 Factores Pérdidas'!M22</f>
        <v>-25694.577611959612</v>
      </c>
      <c r="M52" s="14">
        <f>+'2.2 Previsión Ef. Energética'!M55*'1.5 Factores Pérdidas'!N22</f>
        <v>-26194.595279383953</v>
      </c>
      <c r="N52" s="14">
        <f>+'2.2 Previsión Ef. Energética'!N55*'1.5 Factores Pérdidas'!O22</f>
        <v>-25107.673392975397</v>
      </c>
      <c r="O52" s="14">
        <f>+'2.2 Previsión Ef. Energética'!O55*'1.5 Factores Pérdidas'!P22</f>
        <v>-23410.52795207563</v>
      </c>
      <c r="P52" s="14">
        <f>+'2.2 Previsión Ef. Energética'!P55*'1.5 Factores Pérdidas'!Q22</f>
        <v>-21466.349026596861</v>
      </c>
      <c r="Q52" s="14">
        <f>+'2.2 Previsión Ef. Energética'!Q55*'1.5 Factores Pérdidas'!R22</f>
        <v>-18935.061920636177</v>
      </c>
      <c r="R52" s="14">
        <f>+'2.2 Previsión Ef. Energética'!R55*'1.5 Factores Pérdidas'!S22</f>
        <v>-15742.521060711471</v>
      </c>
      <c r="S52" s="14">
        <f>+'2.2 Previsión Ef. Energética'!S55*'1.5 Factores Pérdidas'!T22</f>
        <v>-12036.140351906171</v>
      </c>
      <c r="T52" s="14">
        <f>+'2.2 Previsión Ef. Energética'!T55*'1.5 Factores Pérdidas'!U22</f>
        <v>-7816.8907429722285</v>
      </c>
      <c r="U52" s="14">
        <f>+'2.2 Previsión Ef. Energética'!U55*'1.5 Factores Pérdidas'!V22</f>
        <v>-2494.0157458650997</v>
      </c>
      <c r="V52" s="14">
        <f>+'2.2 Previsión Ef. Energética'!V55*'1.5 Factores Pérdidas'!W22</f>
        <v>2940.3051824736817</v>
      </c>
      <c r="W52" s="14">
        <f>+'2.2 Previsión Ef. Energética'!W55*'1.5 Factores Pérdidas'!X22</f>
        <v>8667.6570112441477</v>
      </c>
      <c r="X52" s="14">
        <f>+'2.2 Previsión Ef. Energética'!X55*'1.5 Factores Pérdidas'!Y22</f>
        <v>14684.493689968564</v>
      </c>
      <c r="Z52" s="18">
        <v>33</v>
      </c>
      <c r="AA52" s="28" t="s">
        <v>65</v>
      </c>
      <c r="AB52" s="226">
        <f t="shared" ref="AB52:AP60" si="12">+D52/1000</f>
        <v>-0.42382244439892813</v>
      </c>
      <c r="AC52" s="227">
        <f t="shared" si="12"/>
        <v>-2.3554242142568942</v>
      </c>
      <c r="AD52" s="227">
        <f t="shared" si="12"/>
        <v>-5.2013403355406584</v>
      </c>
      <c r="AE52" s="227">
        <f t="shared" si="12"/>
        <v>-8.7388091220266215</v>
      </c>
      <c r="AF52" s="227">
        <f t="shared" si="12"/>
        <v>-12.811883899610404</v>
      </c>
      <c r="AG52" s="227">
        <f t="shared" si="12"/>
        <v>-16.880707550964864</v>
      </c>
      <c r="AH52" s="227">
        <f t="shared" si="12"/>
        <v>-19.349115899081003</v>
      </c>
      <c r="AI52" s="227">
        <f t="shared" si="12"/>
        <v>-22.868163496984202</v>
      </c>
      <c r="AJ52" s="227">
        <f t="shared" si="12"/>
        <v>-25.694577611959613</v>
      </c>
      <c r="AK52" s="227">
        <f t="shared" si="12"/>
        <v>-26.194595279383954</v>
      </c>
      <c r="AL52" s="272">
        <f t="shared" si="12"/>
        <v>-25.107673392975396</v>
      </c>
      <c r="AM52" s="272">
        <f t="shared" si="12"/>
        <v>-23.410527952075629</v>
      </c>
      <c r="AN52" s="272">
        <f t="shared" si="12"/>
        <v>-21.466349026596863</v>
      </c>
      <c r="AO52" s="272">
        <f t="shared" si="12"/>
        <v>-18.935061920636176</v>
      </c>
      <c r="AP52" s="272">
        <f t="shared" si="12"/>
        <v>-15.742521060711471</v>
      </c>
      <c r="AQ52" s="272">
        <f t="shared" si="11"/>
        <v>-12.036140351906171</v>
      </c>
      <c r="AR52" s="272">
        <f t="shared" si="10"/>
        <v>-7.8168907429722285</v>
      </c>
      <c r="AS52" s="272">
        <f t="shared" si="10"/>
        <v>-2.4940157458650996</v>
      </c>
      <c r="AT52" s="272">
        <f t="shared" si="10"/>
        <v>2.9403051824736819</v>
      </c>
      <c r="AU52" s="272">
        <f t="shared" si="10"/>
        <v>8.6676570112441471</v>
      </c>
      <c r="AV52" s="227">
        <f t="shared" si="10"/>
        <v>14.684493689968564</v>
      </c>
    </row>
    <row r="53" spans="2:48" x14ac:dyDescent="0.2">
      <c r="B53" s="18">
        <v>34</v>
      </c>
      <c r="C53" s="29" t="s">
        <v>66</v>
      </c>
      <c r="D53" s="19">
        <f>+'2.2 Previsión Ef. Energética'!D56*'1.5 Factores Pérdidas'!E23</f>
        <v>-832.79276979364113</v>
      </c>
      <c r="E53" s="14">
        <f>+'2.2 Previsión Ef. Energética'!E56*'1.5 Factores Pérdidas'!F23</f>
        <v>-1182.7563886717501</v>
      </c>
      <c r="F53" s="14">
        <f>+'2.2 Previsión Ef. Energética'!F56*'1.5 Factores Pérdidas'!G23</f>
        <v>-1619.2539411071702</v>
      </c>
      <c r="G53" s="14">
        <f>+'2.2 Previsión Ef. Energética'!G56*'1.5 Factores Pérdidas'!H23</f>
        <v>-2107.5645655868407</v>
      </c>
      <c r="H53" s="14">
        <f>+'2.2 Previsión Ef. Energética'!H56*'1.5 Factores Pérdidas'!I23</f>
        <v>-2655.0777019924717</v>
      </c>
      <c r="I53" s="14">
        <f>+'2.2 Previsión Ef. Energética'!I56*'1.5 Factores Pérdidas'!J23</f>
        <v>-3226.3995287498929</v>
      </c>
      <c r="J53" s="14">
        <f>+'2.2 Previsión Ef. Energética'!J56*'1.5 Factores Pérdidas'!K23</f>
        <v>-2865.8290733163767</v>
      </c>
      <c r="K53" s="14">
        <f>+'2.2 Previsión Ef. Energética'!K56*'1.5 Factores Pérdidas'!L23</f>
        <v>-3742.7995933482725</v>
      </c>
      <c r="L53" s="14">
        <f>+'2.2 Previsión Ef. Energética'!L56*'1.5 Factores Pérdidas'!M23</f>
        <v>-4606.8123659467828</v>
      </c>
      <c r="M53" s="14">
        <f>+'2.2 Previsión Ef. Energética'!M56*'1.5 Factores Pérdidas'!N23</f>
        <v>-5442.1898970368647</v>
      </c>
      <c r="N53" s="14">
        <f>+'2.2 Previsión Ef. Energética'!N56*'1.5 Factores Pérdidas'!O23</f>
        <v>-6076.8059252071598</v>
      </c>
      <c r="O53" s="14">
        <f>+'2.2 Previsión Ef. Energética'!O56*'1.5 Factores Pérdidas'!P23</f>
        <v>-6681.6886215714276</v>
      </c>
      <c r="P53" s="14">
        <f>+'2.2 Previsión Ef. Energética'!P56*'1.5 Factores Pérdidas'!Q23</f>
        <v>-7200.3509392173873</v>
      </c>
      <c r="Q53" s="14">
        <f>+'2.2 Previsión Ef. Energética'!Q56*'1.5 Factores Pérdidas'!R23</f>
        <v>-7672.001094219122</v>
      </c>
      <c r="R53" s="14">
        <f>+'2.2 Previsión Ef. Energética'!R56*'1.5 Factores Pérdidas'!S23</f>
        <v>-8112.9122874183813</v>
      </c>
      <c r="S53" s="14">
        <f>+'2.2 Previsión Ef. Energética'!S56*'1.5 Factores Pérdidas'!T23</f>
        <v>-8515.8079366423372</v>
      </c>
      <c r="T53" s="14">
        <f>+'2.2 Previsión Ef. Energética'!T56*'1.5 Factores Pérdidas'!U23</f>
        <v>-8929.450771138092</v>
      </c>
      <c r="U53" s="14">
        <f>+'2.2 Previsión Ef. Energética'!U56*'1.5 Factores Pérdidas'!V23</f>
        <v>-9219.263132718741</v>
      </c>
      <c r="V53" s="14">
        <f>+'2.2 Previsión Ef. Energética'!V56*'1.5 Factores Pérdidas'!W23</f>
        <v>-9510.0830713716732</v>
      </c>
      <c r="W53" s="14">
        <f>+'2.2 Previsión Ef. Energética'!W56*'1.5 Factores Pérdidas'!X23</f>
        <v>-9751.3522562815397</v>
      </c>
      <c r="X53" s="14">
        <f>+'2.2 Previsión Ef. Energética'!X56*'1.5 Factores Pérdidas'!Y23</f>
        <v>-10051.689771618701</v>
      </c>
      <c r="Z53" s="18">
        <v>34</v>
      </c>
      <c r="AA53" s="29" t="s">
        <v>66</v>
      </c>
      <c r="AB53" s="226">
        <f t="shared" si="12"/>
        <v>-0.83279276979364114</v>
      </c>
      <c r="AC53" s="227">
        <f t="shared" si="12"/>
        <v>-1.18275638867175</v>
      </c>
      <c r="AD53" s="227">
        <f t="shared" si="12"/>
        <v>-1.6192539411071702</v>
      </c>
      <c r="AE53" s="227">
        <f t="shared" si="12"/>
        <v>-2.1075645655868405</v>
      </c>
      <c r="AF53" s="227">
        <f t="shared" si="12"/>
        <v>-2.6550777019924716</v>
      </c>
      <c r="AG53" s="227">
        <f t="shared" si="12"/>
        <v>-3.226399528749893</v>
      </c>
      <c r="AH53" s="227">
        <f t="shared" si="12"/>
        <v>-2.8658290733163767</v>
      </c>
      <c r="AI53" s="227">
        <f t="shared" si="12"/>
        <v>-3.7427995933482725</v>
      </c>
      <c r="AJ53" s="227">
        <f t="shared" si="12"/>
        <v>-4.6068123659467828</v>
      </c>
      <c r="AK53" s="227">
        <f t="shared" si="12"/>
        <v>-5.4421898970368652</v>
      </c>
      <c r="AL53" s="272">
        <f t="shared" si="12"/>
        <v>-6.07680592520716</v>
      </c>
      <c r="AM53" s="272">
        <f t="shared" si="12"/>
        <v>-6.6816886215714275</v>
      </c>
      <c r="AN53" s="272">
        <f t="shared" si="12"/>
        <v>-7.2003509392173877</v>
      </c>
      <c r="AO53" s="272">
        <f t="shared" si="12"/>
        <v>-7.6720010942191221</v>
      </c>
      <c r="AP53" s="272">
        <f t="shared" si="12"/>
        <v>-8.1129122874183821</v>
      </c>
      <c r="AQ53" s="272">
        <f t="shared" si="11"/>
        <v>-8.5158079366423376</v>
      </c>
      <c r="AR53" s="272">
        <f t="shared" si="10"/>
        <v>-8.9294507711380913</v>
      </c>
      <c r="AS53" s="272">
        <f t="shared" si="10"/>
        <v>-9.2192631327187406</v>
      </c>
      <c r="AT53" s="272">
        <f t="shared" si="10"/>
        <v>-9.5100830713716729</v>
      </c>
      <c r="AU53" s="272">
        <f t="shared" si="10"/>
        <v>-9.7513522562815389</v>
      </c>
      <c r="AV53" s="227">
        <f t="shared" si="10"/>
        <v>-10.051689771618701</v>
      </c>
    </row>
    <row r="54" spans="2:48" x14ac:dyDescent="0.2">
      <c r="B54" s="18">
        <v>35</v>
      </c>
      <c r="C54" s="29" t="s">
        <v>67</v>
      </c>
      <c r="D54" s="19">
        <f>+'2.2 Previsión Ef. Energética'!D57*'1.5 Factores Pérdidas'!E24</f>
        <v>-3.7868897880766528</v>
      </c>
      <c r="E54" s="14">
        <f>+'2.2 Previsión Ef. Energética'!E57*'1.5 Factores Pérdidas'!F24</f>
        <v>136.76757668990996</v>
      </c>
      <c r="F54" s="14">
        <f>+'2.2 Previsión Ef. Energética'!F57*'1.5 Factores Pérdidas'!G24</f>
        <v>284.45700060747862</v>
      </c>
      <c r="G54" s="14">
        <f>+'2.2 Previsión Ef. Energética'!G57*'1.5 Factores Pérdidas'!H24</f>
        <v>439.45056428112611</v>
      </c>
      <c r="H54" s="14">
        <f>+'2.2 Previsión Ef. Energética'!H57*'1.5 Factores Pérdidas'!I24</f>
        <v>635.06720051039918</v>
      </c>
      <c r="I54" s="14">
        <f>+'2.2 Previsión Ef. Energética'!I57*'1.5 Factores Pérdidas'!J24</f>
        <v>832.22965647294961</v>
      </c>
      <c r="J54" s="14">
        <f>+'2.2 Previsión Ef. Energética'!J57*'1.5 Factores Pérdidas'!K24</f>
        <v>1444.7955992216114</v>
      </c>
      <c r="K54" s="14">
        <f>+'2.2 Previsión Ef. Energética'!K57*'1.5 Factores Pérdidas'!L24</f>
        <v>1262.6965696077195</v>
      </c>
      <c r="L54" s="14">
        <f>+'2.2 Previsión Ef. Energética'!L57*'1.5 Factores Pérdidas'!M24</f>
        <v>1048.1017255962256</v>
      </c>
      <c r="M54" s="14">
        <f>+'2.2 Previsión Ef. Energética'!M57*'1.5 Factores Pérdidas'!N24</f>
        <v>763.03632860030666</v>
      </c>
      <c r="N54" s="14">
        <f>+'2.2 Previsión Ef. Energética'!N57*'1.5 Factores Pérdidas'!O24</f>
        <v>542.24599210216013</v>
      </c>
      <c r="O54" s="14">
        <f>+'2.2 Previsión Ef. Energética'!O57*'1.5 Factores Pérdidas'!P24</f>
        <v>272.81563103147272</v>
      </c>
      <c r="P54" s="14">
        <f>+'2.2 Previsión Ef. Energética'!P57*'1.5 Factores Pérdidas'!Q24</f>
        <v>46.488324463371853</v>
      </c>
      <c r="Q54" s="14">
        <f>+'2.2 Previsión Ef. Energética'!Q57*'1.5 Factores Pérdidas'!R24</f>
        <v>-210.00002231216862</v>
      </c>
      <c r="R54" s="14">
        <f>+'2.2 Previsión Ef. Energética'!R57*'1.5 Factores Pérdidas'!S24</f>
        <v>-413.55173683518285</v>
      </c>
      <c r="S54" s="14">
        <f>+'2.2 Previsión Ef. Energética'!S57*'1.5 Factores Pérdidas'!T24</f>
        <v>-626.0517685100516</v>
      </c>
      <c r="T54" s="14">
        <f>+'2.2 Previsión Ef. Energética'!T57*'1.5 Factores Pérdidas'!U24</f>
        <v>-765.38090937336688</v>
      </c>
      <c r="U54" s="14">
        <f>+'2.2 Previsión Ef. Energética'!U57*'1.5 Factores Pérdidas'!V24</f>
        <v>-882.57664808221534</v>
      </c>
      <c r="V54" s="14">
        <f>+'2.2 Previsión Ef. Energética'!V57*'1.5 Factores Pérdidas'!W24</f>
        <v>-911.83662394246983</v>
      </c>
      <c r="W54" s="14">
        <f>+'2.2 Previsión Ef. Energética'!W57*'1.5 Factores Pérdidas'!X24</f>
        <v>-963.11545930664306</v>
      </c>
      <c r="X54" s="14">
        <f>+'2.2 Previsión Ef. Energética'!X57*'1.5 Factores Pérdidas'!Y24</f>
        <v>-953.99856828461384</v>
      </c>
      <c r="Z54" s="18">
        <v>35</v>
      </c>
      <c r="AA54" s="29" t="s">
        <v>67</v>
      </c>
      <c r="AB54" s="226">
        <f t="shared" si="12"/>
        <v>-3.7868897880766529E-3</v>
      </c>
      <c r="AC54" s="227">
        <f t="shared" si="12"/>
        <v>0.13676757668990996</v>
      </c>
      <c r="AD54" s="227">
        <f t="shared" si="12"/>
        <v>0.28445700060747864</v>
      </c>
      <c r="AE54" s="227">
        <f t="shared" si="12"/>
        <v>0.43945056428112611</v>
      </c>
      <c r="AF54" s="227">
        <f t="shared" si="12"/>
        <v>0.63506720051039922</v>
      </c>
      <c r="AG54" s="227">
        <f t="shared" si="12"/>
        <v>0.83222965647294966</v>
      </c>
      <c r="AH54" s="227">
        <f t="shared" si="12"/>
        <v>1.4447955992216115</v>
      </c>
      <c r="AI54" s="227">
        <f t="shared" si="12"/>
        <v>1.2626965696077195</v>
      </c>
      <c r="AJ54" s="227">
        <f t="shared" si="12"/>
        <v>1.0481017255962255</v>
      </c>
      <c r="AK54" s="227">
        <f t="shared" si="12"/>
        <v>0.76303632860030668</v>
      </c>
      <c r="AL54" s="272">
        <f t="shared" si="12"/>
        <v>0.54224599210216018</v>
      </c>
      <c r="AM54" s="272">
        <f t="shared" si="12"/>
        <v>0.27281563103147272</v>
      </c>
      <c r="AN54" s="272">
        <f t="shared" si="12"/>
        <v>4.6488324463371852E-2</v>
      </c>
      <c r="AO54" s="272">
        <f t="shared" si="12"/>
        <v>-0.21000002231216863</v>
      </c>
      <c r="AP54" s="272">
        <f t="shared" si="12"/>
        <v>-0.41355173683518287</v>
      </c>
      <c r="AQ54" s="272">
        <f t="shared" si="11"/>
        <v>-0.62605176851005162</v>
      </c>
      <c r="AR54" s="272">
        <f t="shared" si="10"/>
        <v>-0.76538090937336689</v>
      </c>
      <c r="AS54" s="272">
        <f t="shared" si="10"/>
        <v>-0.88257664808221536</v>
      </c>
      <c r="AT54" s="272">
        <f t="shared" si="10"/>
        <v>-0.91183662394246978</v>
      </c>
      <c r="AU54" s="272">
        <f t="shared" si="10"/>
        <v>-0.96311545930664311</v>
      </c>
      <c r="AV54" s="227">
        <f t="shared" si="10"/>
        <v>-0.95399856828461382</v>
      </c>
    </row>
    <row r="55" spans="2:48" x14ac:dyDescent="0.2">
      <c r="B55" s="18">
        <v>36</v>
      </c>
      <c r="C55" s="29" t="s">
        <v>68</v>
      </c>
      <c r="D55" s="19">
        <f>+'2.2 Previsión Ef. Energética'!D58*'1.5 Factores Pérdidas'!E25</f>
        <v>166.61237630596398</v>
      </c>
      <c r="E55" s="14">
        <f>+'2.2 Previsión Ef. Energética'!E58*'1.5 Factores Pérdidas'!F25</f>
        <v>189.00776412733688</v>
      </c>
      <c r="F55" s="14">
        <f>+'2.2 Previsión Ef. Energética'!F58*'1.5 Factores Pérdidas'!G25</f>
        <v>206.00146240719465</v>
      </c>
      <c r="G55" s="14">
        <f>+'2.2 Previsión Ef. Energética'!G58*'1.5 Factores Pérdidas'!H25</f>
        <v>211.66726713816712</v>
      </c>
      <c r="H55" s="14">
        <f>+'2.2 Previsión Ef. Energética'!H58*'1.5 Factores Pérdidas'!I25</f>
        <v>196.11101076987669</v>
      </c>
      <c r="I55" s="14">
        <f>+'2.2 Previsión Ef. Energética'!I58*'1.5 Factores Pérdidas'!J25</f>
        <v>142.38307322285888</v>
      </c>
      <c r="J55" s="14">
        <f>+'2.2 Previsión Ef. Energética'!J58*'1.5 Factores Pérdidas'!K25</f>
        <v>28.564968841796265</v>
      </c>
      <c r="K55" s="14">
        <f>+'2.2 Previsión Ef. Energética'!K58*'1.5 Factores Pérdidas'!L25</f>
        <v>-170.44574095371314</v>
      </c>
      <c r="L55" s="14">
        <f>+'2.2 Previsión Ef. Energética'!L58*'1.5 Factores Pérdidas'!M25</f>
        <v>-471.92764746865743</v>
      </c>
      <c r="M55" s="14">
        <f>+'2.2 Previsión Ef. Energética'!M58*'1.5 Factores Pérdidas'!N25</f>
        <v>-880.01321116073962</v>
      </c>
      <c r="N55" s="14">
        <f>+'2.2 Previsión Ef. Energética'!N58*'1.5 Factores Pérdidas'!O25</f>
        <v>-1154.1315759217059</v>
      </c>
      <c r="O55" s="14">
        <f>+'2.2 Previsión Ef. Energética'!O58*'1.5 Factores Pérdidas'!P25</f>
        <v>-1472.6188410660632</v>
      </c>
      <c r="P55" s="14">
        <f>+'2.2 Previsión Ef. Energética'!P58*'1.5 Factores Pérdidas'!Q25</f>
        <v>-1790.8852162927146</v>
      </c>
      <c r="Q55" s="14">
        <f>+'2.2 Previsión Ef. Energética'!Q58*'1.5 Factores Pérdidas'!R25</f>
        <v>-2066.9384556387226</v>
      </c>
      <c r="R55" s="14">
        <f>+'2.2 Previsión Ef. Energética'!R58*'1.5 Factores Pérdidas'!S25</f>
        <v>-2264.9671696221981</v>
      </c>
      <c r="S55" s="14">
        <f>+'2.2 Previsión Ef. Energética'!S58*'1.5 Factores Pérdidas'!T25</f>
        <v>-2366.5809898211714</v>
      </c>
      <c r="T55" s="14">
        <f>+'2.2 Previsión Ef. Energética'!T58*'1.5 Factores Pérdidas'!U25</f>
        <v>-2366.6245637623588</v>
      </c>
      <c r="U55" s="14">
        <f>+'2.2 Previsión Ef. Energética'!U58*'1.5 Factores Pérdidas'!V25</f>
        <v>-2262.3419596391423</v>
      </c>
      <c r="V55" s="14">
        <f>+'2.2 Previsión Ef. Energética'!V58*'1.5 Factores Pérdidas'!W25</f>
        <v>-2069.6379953829714</v>
      </c>
      <c r="W55" s="14">
        <f>+'2.2 Previsión Ef. Energética'!W58*'1.5 Factores Pérdidas'!X25</f>
        <v>-1800.762066946641</v>
      </c>
      <c r="X55" s="14">
        <f>+'2.2 Previsión Ef. Energética'!X58*'1.5 Factores Pérdidas'!Y25</f>
        <v>-1468.0944798584369</v>
      </c>
      <c r="Z55" s="18">
        <v>36</v>
      </c>
      <c r="AA55" s="29" t="s">
        <v>68</v>
      </c>
      <c r="AB55" s="226">
        <f t="shared" si="12"/>
        <v>0.16661237630596398</v>
      </c>
      <c r="AC55" s="227">
        <f t="shared" si="12"/>
        <v>0.18900776412733689</v>
      </c>
      <c r="AD55" s="227">
        <f t="shared" si="12"/>
        <v>0.20600146240719466</v>
      </c>
      <c r="AE55" s="227">
        <f t="shared" si="12"/>
        <v>0.21166726713816711</v>
      </c>
      <c r="AF55" s="227">
        <f t="shared" si="12"/>
        <v>0.19611101076987669</v>
      </c>
      <c r="AG55" s="227">
        <f t="shared" si="12"/>
        <v>0.14238307322285887</v>
      </c>
      <c r="AH55" s="227">
        <f t="shared" si="12"/>
        <v>2.8564968841796264E-2</v>
      </c>
      <c r="AI55" s="227">
        <f t="shared" si="12"/>
        <v>-0.17044574095371315</v>
      </c>
      <c r="AJ55" s="227">
        <f t="shared" si="12"/>
        <v>-0.47192764746865745</v>
      </c>
      <c r="AK55" s="227">
        <f t="shared" si="12"/>
        <v>-0.88001321116073961</v>
      </c>
      <c r="AL55" s="272">
        <f t="shared" si="12"/>
        <v>-1.1541315759217059</v>
      </c>
      <c r="AM55" s="272">
        <f t="shared" si="12"/>
        <v>-1.4726188410660632</v>
      </c>
      <c r="AN55" s="272">
        <f t="shared" si="12"/>
        <v>-1.7908852162927147</v>
      </c>
      <c r="AO55" s="272">
        <f t="shared" si="12"/>
        <v>-2.0669384556387227</v>
      </c>
      <c r="AP55" s="272">
        <f t="shared" si="12"/>
        <v>-2.264967169622198</v>
      </c>
      <c r="AQ55" s="272">
        <f t="shared" si="11"/>
        <v>-2.3665809898211716</v>
      </c>
      <c r="AR55" s="272">
        <f t="shared" si="10"/>
        <v>-2.3666245637623589</v>
      </c>
      <c r="AS55" s="272">
        <f t="shared" si="10"/>
        <v>-2.2623419596391421</v>
      </c>
      <c r="AT55" s="272">
        <f t="shared" si="10"/>
        <v>-2.0696379953829713</v>
      </c>
      <c r="AU55" s="272">
        <f t="shared" si="10"/>
        <v>-1.8007620669466409</v>
      </c>
      <c r="AV55" s="227">
        <f t="shared" si="10"/>
        <v>-1.468094479858437</v>
      </c>
    </row>
    <row r="56" spans="2:48" x14ac:dyDescent="0.2">
      <c r="B56" s="18">
        <v>39</v>
      </c>
      <c r="C56" s="29" t="s">
        <v>69</v>
      </c>
      <c r="D56" s="19">
        <f>+'2.2 Previsión Ef. Energética'!D59*'1.5 Factores Pérdidas'!E26</f>
        <v>-1409.4206798151811</v>
      </c>
      <c r="E56" s="14">
        <f>+'2.2 Previsión Ef. Energética'!E59*'1.5 Factores Pérdidas'!F26</f>
        <v>-1623.192140050086</v>
      </c>
      <c r="F56" s="14">
        <f>+'2.2 Previsión Ef. Energética'!F59*'1.5 Factores Pérdidas'!G26</f>
        <v>-2030.6828533650501</v>
      </c>
      <c r="G56" s="14">
        <f>+'2.2 Previsión Ef. Energética'!G59*'1.5 Factores Pérdidas'!H26</f>
        <v>-2309.3565500713721</v>
      </c>
      <c r="H56" s="14">
        <f>+'2.2 Previsión Ef. Energética'!H59*'1.5 Factores Pérdidas'!I26</f>
        <v>-2605.7466992260388</v>
      </c>
      <c r="I56" s="14">
        <f>+'2.2 Previsión Ef. Energética'!I59*'1.5 Factores Pérdidas'!J26</f>
        <v>-2861.6740270365676</v>
      </c>
      <c r="J56" s="14">
        <f>+'2.2 Previsión Ef. Energética'!J59*'1.5 Factores Pérdidas'!K26</f>
        <v>-2289.3350352094367</v>
      </c>
      <c r="K56" s="14">
        <f>+'2.2 Previsión Ef. Energética'!K59*'1.5 Factores Pérdidas'!L26</f>
        <v>-3521.3409262603955</v>
      </c>
      <c r="L56" s="14">
        <f>+'2.2 Previsión Ef. Energética'!L59*'1.5 Factores Pérdidas'!M26</f>
        <v>-4814.9378303192807</v>
      </c>
      <c r="M56" s="14">
        <f>+'2.2 Previsión Ef. Energética'!M59*'1.5 Factores Pérdidas'!N26</f>
        <v>-6043.8103778703762</v>
      </c>
      <c r="N56" s="14">
        <f>+'2.2 Previsión Ef. Energética'!N59*'1.5 Factores Pérdidas'!O26</f>
        <v>-7408.2789975147116</v>
      </c>
      <c r="O56" s="14">
        <f>+'2.2 Previsión Ef. Energética'!O59*'1.5 Factores Pérdidas'!P26</f>
        <v>-9191.8843152111931</v>
      </c>
      <c r="P56" s="14">
        <f>+'2.2 Previsión Ef. Energética'!P59*'1.5 Factores Pérdidas'!Q26</f>
        <v>-10528.35686974268</v>
      </c>
      <c r="Q56" s="14">
        <f>+'2.2 Previsión Ef. Energética'!Q59*'1.5 Factores Pérdidas'!R26</f>
        <v>-12024.229251591383</v>
      </c>
      <c r="R56" s="14">
        <f>+'2.2 Previsión Ef. Energética'!R59*'1.5 Factores Pérdidas'!S26</f>
        <v>-13793.435304730529</v>
      </c>
      <c r="S56" s="14">
        <f>+'2.2 Previsión Ef. Energética'!S59*'1.5 Factores Pérdidas'!T26</f>
        <v>-15370.959292623293</v>
      </c>
      <c r="T56" s="14">
        <f>+'2.2 Previsión Ef. Energética'!T59*'1.5 Factores Pérdidas'!U26</f>
        <v>-16872.716745809699</v>
      </c>
      <c r="U56" s="14">
        <f>+'2.2 Previsión Ef. Energética'!U59*'1.5 Factores Pérdidas'!V26</f>
        <v>-17377.632560761944</v>
      </c>
      <c r="V56" s="14">
        <f>+'2.2 Previsión Ef. Energética'!V59*'1.5 Factores Pérdidas'!W26</f>
        <v>-18538.101134763056</v>
      </c>
      <c r="W56" s="14">
        <f>+'2.2 Previsión Ef. Energética'!W59*'1.5 Factores Pérdidas'!X26</f>
        <v>-19540.871641581005</v>
      </c>
      <c r="X56" s="14">
        <f>+'2.2 Previsión Ef. Energética'!X59*'1.5 Factores Pérdidas'!Y26</f>
        <v>-20571.77501265004</v>
      </c>
      <c r="Z56" s="18">
        <v>39</v>
      </c>
      <c r="AA56" s="29" t="s">
        <v>69</v>
      </c>
      <c r="AB56" s="226">
        <f t="shared" si="12"/>
        <v>-1.4094206798151812</v>
      </c>
      <c r="AC56" s="227">
        <f t="shared" si="12"/>
        <v>-1.6231921400500859</v>
      </c>
      <c r="AD56" s="227">
        <f t="shared" si="12"/>
        <v>-2.0306828533650498</v>
      </c>
      <c r="AE56" s="227">
        <f t="shared" si="12"/>
        <v>-2.3093565500713722</v>
      </c>
      <c r="AF56" s="227">
        <f t="shared" si="12"/>
        <v>-2.6057466992260387</v>
      </c>
      <c r="AG56" s="227">
        <f t="shared" si="12"/>
        <v>-2.8616740270365675</v>
      </c>
      <c r="AH56" s="227">
        <f t="shared" si="12"/>
        <v>-2.2893350352094366</v>
      </c>
      <c r="AI56" s="227">
        <f t="shared" si="12"/>
        <v>-3.5213409262603954</v>
      </c>
      <c r="AJ56" s="227">
        <f t="shared" si="12"/>
        <v>-4.8149378303192805</v>
      </c>
      <c r="AK56" s="227">
        <f t="shared" si="12"/>
        <v>-6.0438103778703764</v>
      </c>
      <c r="AL56" s="272">
        <f t="shared" si="12"/>
        <v>-7.4082789975147119</v>
      </c>
      <c r="AM56" s="272">
        <f t="shared" si="12"/>
        <v>-9.191884315211194</v>
      </c>
      <c r="AN56" s="272">
        <f t="shared" si="12"/>
        <v>-10.52835686974268</v>
      </c>
      <c r="AO56" s="272">
        <f t="shared" si="12"/>
        <v>-12.024229251591382</v>
      </c>
      <c r="AP56" s="272">
        <f t="shared" si="12"/>
        <v>-13.793435304730529</v>
      </c>
      <c r="AQ56" s="272">
        <f t="shared" si="11"/>
        <v>-15.370959292623292</v>
      </c>
      <c r="AR56" s="272">
        <f t="shared" si="10"/>
        <v>-16.872716745809701</v>
      </c>
      <c r="AS56" s="272">
        <f t="shared" si="10"/>
        <v>-17.377632560761946</v>
      </c>
      <c r="AT56" s="272">
        <f t="shared" si="10"/>
        <v>-18.538101134763057</v>
      </c>
      <c r="AU56" s="272">
        <f t="shared" si="10"/>
        <v>-19.540871641581006</v>
      </c>
      <c r="AV56" s="227">
        <f t="shared" si="10"/>
        <v>-20.57177501265004</v>
      </c>
    </row>
    <row r="57" spans="2:48" x14ac:dyDescent="0.2">
      <c r="B57" s="18">
        <v>40</v>
      </c>
      <c r="C57" s="29" t="s">
        <v>70</v>
      </c>
      <c r="D57" s="19">
        <f>+'2.2 Previsión Ef. Energética'!D60*'1.5 Factores Pérdidas'!E27</f>
        <v>1429.7182574837909</v>
      </c>
      <c r="E57" s="14">
        <f>+'2.2 Previsión Ef. Energética'!E60*'1.5 Factores Pérdidas'!F27</f>
        <v>2343.8624233286873</v>
      </c>
      <c r="F57" s="14">
        <f>+'2.2 Previsión Ef. Energética'!F60*'1.5 Factores Pérdidas'!G27</f>
        <v>3087.4809661192603</v>
      </c>
      <c r="G57" s="14">
        <f>+'2.2 Previsión Ef. Energética'!G60*'1.5 Factores Pérdidas'!H27</f>
        <v>4295.8845838846064</v>
      </c>
      <c r="H57" s="14">
        <f>+'2.2 Previsión Ef. Energética'!H60*'1.5 Factores Pérdidas'!I27</f>
        <v>5594.3380617465282</v>
      </c>
      <c r="I57" s="14">
        <f>+'2.2 Previsión Ef. Energética'!I60*'1.5 Factores Pérdidas'!J27</f>
        <v>7168.539291084774</v>
      </c>
      <c r="J57" s="14">
        <f>+'2.2 Previsión Ef. Energética'!J60*'1.5 Factores Pérdidas'!K27</f>
        <v>11078.095968765716</v>
      </c>
      <c r="K57" s="14">
        <f>+'2.2 Previsión Ef. Energética'!K60*'1.5 Factores Pérdidas'!L27</f>
        <v>11118.89936059335</v>
      </c>
      <c r="L57" s="14">
        <f>+'2.2 Previsión Ef. Energética'!L60*'1.5 Factores Pérdidas'!M27</f>
        <v>11264.192644578319</v>
      </c>
      <c r="M57" s="14">
        <f>+'2.2 Previsión Ef. Energética'!M60*'1.5 Factores Pérdidas'!N27</f>
        <v>11854.308582781265</v>
      </c>
      <c r="N57" s="14">
        <f>+'2.2 Previsión Ef. Energética'!N60*'1.5 Factores Pérdidas'!O27</f>
        <v>12058.57982155571</v>
      </c>
      <c r="O57" s="14">
        <f>+'2.2 Previsión Ef. Energética'!O60*'1.5 Factores Pérdidas'!P27</f>
        <v>11543.344709682087</v>
      </c>
      <c r="P57" s="14">
        <f>+'2.2 Previsión Ef. Energética'!P60*'1.5 Factores Pérdidas'!Q27</f>
        <v>12292.354066838288</v>
      </c>
      <c r="Q57" s="14">
        <f>+'2.2 Previsión Ef. Energética'!Q60*'1.5 Factores Pérdidas'!R27</f>
        <v>12933.36093018063</v>
      </c>
      <c r="R57" s="14">
        <f>+'2.2 Previsión Ef. Energética'!R60*'1.5 Factores Pérdidas'!S27</f>
        <v>13075.595516972891</v>
      </c>
      <c r="S57" s="14">
        <f>+'2.2 Previsión Ef. Energética'!S60*'1.5 Factores Pérdidas'!T27</f>
        <v>13771.168899429733</v>
      </c>
      <c r="T57" s="14">
        <f>+'2.2 Previsión Ef. Energética'!T60*'1.5 Factores Pérdidas'!U27</f>
        <v>14692.111680568796</v>
      </c>
      <c r="U57" s="14">
        <f>+'2.2 Previsión Ef. Energética'!U60*'1.5 Factores Pérdidas'!V27</f>
        <v>18091.217294531096</v>
      </c>
      <c r="V57" s="14">
        <f>+'2.2 Previsión Ef. Energética'!V60*'1.5 Factores Pérdidas'!W27</f>
        <v>19981.055025959588</v>
      </c>
      <c r="W57" s="14">
        <f>+'2.2 Previsión Ef. Energética'!W60*'1.5 Factores Pérdidas'!X27</f>
        <v>22293.909739329345</v>
      </c>
      <c r="X57" s="14">
        <f>+'2.2 Previsión Ef. Energética'!X60*'1.5 Factores Pérdidas'!Y27</f>
        <v>24524.80824010069</v>
      </c>
      <c r="Z57" s="18">
        <v>40</v>
      </c>
      <c r="AA57" s="29" t="s">
        <v>70</v>
      </c>
      <c r="AB57" s="226">
        <f t="shared" si="12"/>
        <v>1.429718257483791</v>
      </c>
      <c r="AC57" s="227">
        <f t="shared" si="12"/>
        <v>2.3438624233286873</v>
      </c>
      <c r="AD57" s="227">
        <f t="shared" si="12"/>
        <v>3.0874809661192604</v>
      </c>
      <c r="AE57" s="227">
        <f t="shared" si="12"/>
        <v>4.2958845838846065</v>
      </c>
      <c r="AF57" s="227">
        <f t="shared" si="12"/>
        <v>5.5943380617465284</v>
      </c>
      <c r="AG57" s="227">
        <f t="shared" si="12"/>
        <v>7.1685392910847741</v>
      </c>
      <c r="AH57" s="227">
        <f t="shared" si="12"/>
        <v>11.078095968765716</v>
      </c>
      <c r="AI57" s="227">
        <f t="shared" si="12"/>
        <v>11.11889936059335</v>
      </c>
      <c r="AJ57" s="227">
        <f t="shared" si="12"/>
        <v>11.264192644578319</v>
      </c>
      <c r="AK57" s="227">
        <f t="shared" si="12"/>
        <v>11.854308582781265</v>
      </c>
      <c r="AL57" s="272">
        <f t="shared" si="12"/>
        <v>12.058579821555711</v>
      </c>
      <c r="AM57" s="272">
        <f t="shared" si="12"/>
        <v>11.543344709682087</v>
      </c>
      <c r="AN57" s="272">
        <f t="shared" si="12"/>
        <v>12.292354066838289</v>
      </c>
      <c r="AO57" s="272">
        <f t="shared" si="12"/>
        <v>12.93336093018063</v>
      </c>
      <c r="AP57" s="272">
        <f t="shared" si="12"/>
        <v>13.075595516972891</v>
      </c>
      <c r="AQ57" s="272">
        <f t="shared" si="11"/>
        <v>13.771168899429734</v>
      </c>
      <c r="AR57" s="272">
        <f t="shared" si="10"/>
        <v>14.692111680568797</v>
      </c>
      <c r="AS57" s="272">
        <f t="shared" si="10"/>
        <v>18.091217294531095</v>
      </c>
      <c r="AT57" s="272">
        <f t="shared" si="10"/>
        <v>19.981055025959588</v>
      </c>
      <c r="AU57" s="272">
        <f t="shared" si="10"/>
        <v>22.293909739329344</v>
      </c>
      <c r="AV57" s="227">
        <f t="shared" si="10"/>
        <v>24.52480824010069</v>
      </c>
    </row>
    <row r="58" spans="2:48" x14ac:dyDescent="0.2">
      <c r="B58" s="92">
        <v>45</v>
      </c>
      <c r="C58" s="29" t="s">
        <v>71</v>
      </c>
      <c r="D58" s="19">
        <f>+'2.2 Previsión Ef. Energética'!D61*'1.5 Factores Pérdidas'!E28</f>
        <v>3.3767605377680812</v>
      </c>
      <c r="E58" s="14">
        <f>+'2.2 Previsión Ef. Energética'!E61*'1.5 Factores Pérdidas'!F28</f>
        <v>3.695631191044066</v>
      </c>
      <c r="F58" s="14">
        <f>+'2.2 Previsión Ef. Energética'!F61*'1.5 Factores Pérdidas'!G28</f>
        <v>3.8261489957579826</v>
      </c>
      <c r="G58" s="14">
        <f>+'2.2 Previsión Ef. Energética'!G61*'1.5 Factores Pérdidas'!H28</f>
        <v>3.6438110322061807</v>
      </c>
      <c r="H58" s="14">
        <f>+'2.2 Previsión Ef. Energética'!H61*'1.5 Factores Pérdidas'!I28</f>
        <v>3.0699503836450375</v>
      </c>
      <c r="I58" s="14">
        <f>+'2.2 Previsión Ef. Energética'!I61*'1.5 Factores Pérdidas'!J28</f>
        <v>2.0173176176016323</v>
      </c>
      <c r="J58" s="14">
        <f>+'2.2 Previsión Ef. Energética'!J61*'1.5 Factores Pérdidas'!K28</f>
        <v>0.44120433393187664</v>
      </c>
      <c r="K58" s="14">
        <f>+'2.2 Previsión Ef. Energética'!K61*'1.5 Factores Pérdidas'!L28</f>
        <v>-1.6780605616131778</v>
      </c>
      <c r="L58" s="14">
        <f>+'2.2 Previsión Ef. Energética'!L61*'1.5 Factores Pérdidas'!M28</f>
        <v>-4.2594762321315738</v>
      </c>
      <c r="M58" s="14">
        <f>+'2.2 Previsión Ef. Energética'!M61*'1.5 Factores Pérdidas'!N28</f>
        <v>-7.2839510919353163</v>
      </c>
      <c r="N58" s="14">
        <f>+'2.2 Previsión Ef. Energética'!N61*'1.5 Factores Pérdidas'!O28</f>
        <v>-7.4441324658588384</v>
      </c>
      <c r="O58" s="14">
        <f>+'2.2 Previsión Ef. Energética'!O61*'1.5 Factores Pérdidas'!P28</f>
        <v>-7.7313877701205147</v>
      </c>
      <c r="P58" s="14">
        <f>+'2.2 Previsión Ef. Energética'!P61*'1.5 Factores Pérdidas'!Q28</f>
        <v>-7.9601832281191465</v>
      </c>
      <c r="Q58" s="14">
        <f>+'2.2 Previsión Ef. Energética'!Q61*'1.5 Factores Pérdidas'!R28</f>
        <v>-7.9038383557392873</v>
      </c>
      <c r="R58" s="14">
        <f>+'2.2 Previsión Ef. Energética'!R61*'1.5 Factores Pérdidas'!S28</f>
        <v>-7.3874876673774841</v>
      </c>
      <c r="S58" s="14">
        <f>+'2.2 Previsión Ef. Energética'!S61*'1.5 Factores Pérdidas'!T28</f>
        <v>-6.2775366746732439</v>
      </c>
      <c r="T58" s="14">
        <f>+'2.2 Previsión Ef. Energética'!T61*'1.5 Factores Pérdidas'!U28</f>
        <v>-4.5284800059303443</v>
      </c>
      <c r="U58" s="14">
        <f>+'2.2 Previsión Ef. Energética'!U61*'1.5 Factores Pérdidas'!V28</f>
        <v>-2.1028552685701065</v>
      </c>
      <c r="V58" s="14">
        <f>+'2.2 Previsión Ef. Energética'!V61*'1.5 Factores Pérdidas'!W28</f>
        <v>0.90881868722168113</v>
      </c>
      <c r="W58" s="14">
        <f>+'2.2 Previsión Ef. Energética'!W61*'1.5 Factores Pérdidas'!X28</f>
        <v>4.4612181265152699</v>
      </c>
      <c r="X58" s="14">
        <f>+'2.2 Previsión Ef. Energética'!X61*'1.5 Factores Pérdidas'!Y28</f>
        <v>8.4559314919949973</v>
      </c>
      <c r="Z58" s="92">
        <v>45</v>
      </c>
      <c r="AA58" s="29" t="s">
        <v>71</v>
      </c>
      <c r="AB58" s="226">
        <f t="shared" si="12"/>
        <v>3.3767605377680813E-3</v>
      </c>
      <c r="AC58" s="227">
        <f t="shared" si="12"/>
        <v>3.695631191044066E-3</v>
      </c>
      <c r="AD58" s="227">
        <f t="shared" si="12"/>
        <v>3.8261489957579827E-3</v>
      </c>
      <c r="AE58" s="227">
        <f t="shared" si="12"/>
        <v>3.6438110322061807E-3</v>
      </c>
      <c r="AF58" s="227">
        <f t="shared" si="12"/>
        <v>3.0699503836450373E-3</v>
      </c>
      <c r="AG58" s="227">
        <f t="shared" si="12"/>
        <v>2.0173176176016324E-3</v>
      </c>
      <c r="AH58" s="227">
        <f t="shared" si="12"/>
        <v>4.4120433393187662E-4</v>
      </c>
      <c r="AI58" s="227">
        <f t="shared" si="12"/>
        <v>-1.6780605616131779E-3</v>
      </c>
      <c r="AJ58" s="227">
        <f t="shared" si="12"/>
        <v>-4.2594762321315734E-3</v>
      </c>
      <c r="AK58" s="227">
        <f t="shared" si="12"/>
        <v>-7.2839510919353164E-3</v>
      </c>
      <c r="AL58" s="272">
        <f t="shared" si="12"/>
        <v>-7.4441324658588385E-3</v>
      </c>
      <c r="AM58" s="272">
        <f t="shared" si="12"/>
        <v>-7.7313877701205144E-3</v>
      </c>
      <c r="AN58" s="272">
        <f t="shared" si="12"/>
        <v>-7.960183228119146E-3</v>
      </c>
      <c r="AO58" s="272">
        <f t="shared" si="12"/>
        <v>-7.9038383557392868E-3</v>
      </c>
      <c r="AP58" s="272">
        <f t="shared" si="12"/>
        <v>-7.3874876673774839E-3</v>
      </c>
      <c r="AQ58" s="272">
        <f t="shared" si="11"/>
        <v>-6.2775366746732437E-3</v>
      </c>
      <c r="AR58" s="272">
        <f t="shared" si="10"/>
        <v>-4.5284800059303444E-3</v>
      </c>
      <c r="AS58" s="272">
        <f t="shared" si="10"/>
        <v>-2.1028552685701065E-3</v>
      </c>
      <c r="AT58" s="272">
        <f t="shared" si="10"/>
        <v>9.0881868722168118E-4</v>
      </c>
      <c r="AU58" s="272">
        <f t="shared" si="10"/>
        <v>4.4612181265152699E-3</v>
      </c>
      <c r="AV58" s="227">
        <f t="shared" si="10"/>
        <v>8.4559314919949967E-3</v>
      </c>
    </row>
    <row r="59" spans="2:48" ht="13.5" thickBot="1" x14ac:dyDescent="0.25">
      <c r="B59" s="92">
        <v>46</v>
      </c>
      <c r="C59" s="29" t="s">
        <v>72</v>
      </c>
      <c r="D59" s="19">
        <f>+'2.2 Previsión Ef. Energética'!D62*'1.5 Factores Pérdidas'!E29</f>
        <v>2.2269304699719255E-2</v>
      </c>
      <c r="E59" s="175">
        <f>+'2.2 Previsión Ef. Energética'!E62*'1.5 Factores Pérdidas'!F29</f>
        <v>4.0263958676285967E-2</v>
      </c>
      <c r="F59" s="175">
        <f>+'2.2 Previsión Ef. Energética'!F62*'1.5 Factores Pérdidas'!G29</f>
        <v>4.5736342560047834E-2</v>
      </c>
      <c r="G59" s="175">
        <f>+'2.2 Previsión Ef. Energética'!G62*'1.5 Factores Pérdidas'!H29</f>
        <v>4.4297671787352992E-2</v>
      </c>
      <c r="H59" s="175">
        <f>+'2.2 Previsión Ef. Energética'!H62*'1.5 Factores Pérdidas'!I29</f>
        <v>3.6746790777363918E-2</v>
      </c>
      <c r="I59" s="175">
        <f>+'2.2 Previsión Ef. Energética'!I62*'1.5 Factores Pérdidas'!J29</f>
        <v>2.0250005943903911E-2</v>
      </c>
      <c r="J59" s="175">
        <f>+'2.2 Previsión Ef. Energética'!J62*'1.5 Factores Pérdidas'!K29</f>
        <v>-8.1865200034713058E-3</v>
      </c>
      <c r="K59" s="175">
        <f>+'2.2 Previsión Ef. Energética'!K62*'1.5 Factores Pérdidas'!L29</f>
        <v>-5.5380419128014176E-2</v>
      </c>
      <c r="L59" s="175">
        <f>+'2.2 Previsión Ef. Energética'!L62*'1.5 Factores Pérdidas'!M29</f>
        <v>-0.14148349567923604</v>
      </c>
      <c r="M59" s="175">
        <f>+'2.2 Previsión Ef. Energética'!M62*'1.5 Factores Pérdidas'!N29</f>
        <v>-0.23490619995112874</v>
      </c>
      <c r="N59" s="175">
        <f>+'2.2 Previsión Ef. Energética'!N62*'1.5 Factores Pérdidas'!O29</f>
        <v>-0.2746016517415939</v>
      </c>
      <c r="O59" s="175">
        <f>+'2.2 Previsión Ef. Energética'!O62*'1.5 Factores Pérdidas'!P29</f>
        <v>-0.32404756423234093</v>
      </c>
      <c r="P59" s="175">
        <f>+'2.2 Previsión Ef. Energética'!P62*'1.5 Factores Pérdidas'!Q29</f>
        <v>-0.37752834445071021</v>
      </c>
      <c r="Q59" s="175">
        <f>+'2.2 Previsión Ef. Energética'!Q62*'1.5 Factores Pérdidas'!R29</f>
        <v>-0.42691679079449141</v>
      </c>
      <c r="R59" s="175">
        <f>+'2.2 Previsión Ef. Energética'!R62*'1.5 Factores Pérdidas'!S29</f>
        <v>-0.46540327828250472</v>
      </c>
      <c r="S59" s="175">
        <f>+'2.2 Previsión Ef. Energética'!S62*'1.5 Factores Pérdidas'!T29</f>
        <v>-0.48729641803322554</v>
      </c>
      <c r="T59" s="175">
        <f>+'2.2 Previsión Ef. Energética'!T62*'1.5 Factores Pérdidas'!U29</f>
        <v>-0.48868959550982288</v>
      </c>
      <c r="U59" s="175">
        <f>+'2.2 Previsión Ef. Energética'!U62*'1.5 Factores Pérdidas'!V29</f>
        <v>-0.4673788400222883</v>
      </c>
      <c r="V59" s="175">
        <f>+'2.2 Previsión Ef. Energética'!V62*'1.5 Factores Pérdidas'!W29</f>
        <v>-0.42386676615133345</v>
      </c>
      <c r="W59" s="175">
        <f>+'2.2 Previsión Ef. Energética'!W62*'1.5 Factores Pérdidas'!X29</f>
        <v>-0.35845602667451715</v>
      </c>
      <c r="X59" s="175">
        <f>+'2.2 Previsión Ef. Energética'!X62*'1.5 Factores Pérdidas'!Y29</f>
        <v>-0.27344869022405516</v>
      </c>
      <c r="Z59" s="92">
        <v>46</v>
      </c>
      <c r="AA59" s="29" t="s">
        <v>72</v>
      </c>
      <c r="AB59" s="226">
        <f t="shared" si="12"/>
        <v>2.2269304699719255E-5</v>
      </c>
      <c r="AC59" s="227">
        <f t="shared" si="12"/>
        <v>4.026395867628597E-5</v>
      </c>
      <c r="AD59" s="227">
        <f t="shared" si="12"/>
        <v>4.5736342560047837E-5</v>
      </c>
      <c r="AE59" s="227">
        <f t="shared" si="12"/>
        <v>4.4297671787352993E-5</v>
      </c>
      <c r="AF59" s="227">
        <f t="shared" si="12"/>
        <v>3.6746790777363916E-5</v>
      </c>
      <c r="AG59" s="227">
        <f t="shared" si="12"/>
        <v>2.0250005943903912E-5</v>
      </c>
      <c r="AH59" s="227">
        <f t="shared" si="12"/>
        <v>-8.1865200034713054E-6</v>
      </c>
      <c r="AI59" s="227">
        <f t="shared" si="12"/>
        <v>-5.5380419128014178E-5</v>
      </c>
      <c r="AJ59" s="227">
        <f t="shared" si="12"/>
        <v>-1.4148349567923605E-4</v>
      </c>
      <c r="AK59" s="227">
        <f t="shared" si="12"/>
        <v>-2.3490619995112874E-4</v>
      </c>
      <c r="AL59" s="272">
        <f t="shared" si="12"/>
        <v>-2.7460165174159388E-4</v>
      </c>
      <c r="AM59" s="272">
        <f t="shared" si="12"/>
        <v>-3.2404756423234091E-4</v>
      </c>
      <c r="AN59" s="272">
        <f t="shared" si="12"/>
        <v>-3.7752834445071022E-4</v>
      </c>
      <c r="AO59" s="272">
        <f t="shared" si="12"/>
        <v>-4.2691679079449142E-4</v>
      </c>
      <c r="AP59" s="272">
        <f t="shared" si="12"/>
        <v>-4.6540327828250471E-4</v>
      </c>
      <c r="AQ59" s="272">
        <f t="shared" si="11"/>
        <v>-4.8729641803322557E-4</v>
      </c>
      <c r="AR59" s="272">
        <f t="shared" si="10"/>
        <v>-4.8868959550982293E-4</v>
      </c>
      <c r="AS59" s="272">
        <f t="shared" si="10"/>
        <v>-4.6737884002228828E-4</v>
      </c>
      <c r="AT59" s="272">
        <f t="shared" si="10"/>
        <v>-4.2386676615133347E-4</v>
      </c>
      <c r="AU59" s="272">
        <f t="shared" si="10"/>
        <v>-3.5845602667451714E-4</v>
      </c>
      <c r="AV59" s="227">
        <f t="shared" si="10"/>
        <v>-2.7344869022405513E-4</v>
      </c>
    </row>
    <row r="60" spans="2:48" ht="13.5" thickBot="1" x14ac:dyDescent="0.25">
      <c r="B60" s="22"/>
      <c r="C60" s="23" t="s">
        <v>73</v>
      </c>
      <c r="D60" s="48">
        <f t="shared" ref="D60:X60" si="13">+SUM(D36:D59)</f>
        <v>-142552.96052669125</v>
      </c>
      <c r="E60" s="48">
        <f t="shared" si="13"/>
        <v>-247566.32569234626</v>
      </c>
      <c r="F60" s="48">
        <f t="shared" si="13"/>
        <v>-386366.96771852224</v>
      </c>
      <c r="G60" s="48">
        <f t="shared" si="13"/>
        <v>-529087.55533299525</v>
      </c>
      <c r="H60" s="48">
        <f t="shared" si="13"/>
        <v>-668364.93344398343</v>
      </c>
      <c r="I60" s="48">
        <f t="shared" si="13"/>
        <v>-801177.62164787052</v>
      </c>
      <c r="J60" s="48">
        <f t="shared" si="13"/>
        <v>-914857.73516112566</v>
      </c>
      <c r="K60" s="48">
        <f t="shared" si="13"/>
        <v>-1093487.803213696</v>
      </c>
      <c r="L60" s="48">
        <f t="shared" si="13"/>
        <v>-1264467.9506737711</v>
      </c>
      <c r="M60" s="48">
        <f t="shared" si="13"/>
        <v>-1412240.5161424021</v>
      </c>
      <c r="N60" s="48">
        <f t="shared" si="13"/>
        <v>-1527635.1074326441</v>
      </c>
      <c r="O60" s="48">
        <f t="shared" si="13"/>
        <v>-1642334.594842786</v>
      </c>
      <c r="P60" s="48">
        <f t="shared" si="13"/>
        <v>-1733566.6389516753</v>
      </c>
      <c r="Q60" s="48">
        <f t="shared" si="13"/>
        <v>-1820650.2447697036</v>
      </c>
      <c r="R60" s="48">
        <f t="shared" si="13"/>
        <v>-1895954.3323302295</v>
      </c>
      <c r="S60" s="48">
        <f t="shared" si="13"/>
        <v>-1972162.8353788038</v>
      </c>
      <c r="T60" s="48">
        <f t="shared" si="13"/>
        <v>-2039962.1654240289</v>
      </c>
      <c r="U60" s="48">
        <f t="shared" si="13"/>
        <v>-1955581.4389046652</v>
      </c>
      <c r="V60" s="48">
        <f t="shared" si="13"/>
        <v>-1975172.2177194972</v>
      </c>
      <c r="W60" s="48">
        <f t="shared" si="13"/>
        <v>-1996800.8655784011</v>
      </c>
      <c r="X60" s="214">
        <f t="shared" si="13"/>
        <v>-2020643.8911504445</v>
      </c>
      <c r="Z60" s="22"/>
      <c r="AA60" s="23" t="s">
        <v>73</v>
      </c>
      <c r="AB60" s="273">
        <f t="shared" si="12"/>
        <v>-142.55296052669127</v>
      </c>
      <c r="AC60" s="274">
        <f t="shared" si="12"/>
        <v>-247.56632569234625</v>
      </c>
      <c r="AD60" s="274">
        <f t="shared" si="12"/>
        <v>-386.36696771852223</v>
      </c>
      <c r="AE60" s="274">
        <f t="shared" si="12"/>
        <v>-529.08755533299529</v>
      </c>
      <c r="AF60" s="274">
        <f t="shared" si="12"/>
        <v>-668.36493344398343</v>
      </c>
      <c r="AG60" s="274">
        <f t="shared" si="12"/>
        <v>-801.17762164787052</v>
      </c>
      <c r="AH60" s="274">
        <f t="shared" si="12"/>
        <v>-914.85773516112567</v>
      </c>
      <c r="AI60" s="274">
        <f t="shared" si="12"/>
        <v>-1093.487803213696</v>
      </c>
      <c r="AJ60" s="274">
        <f t="shared" si="12"/>
        <v>-1264.4679506737712</v>
      </c>
      <c r="AK60" s="274">
        <f t="shared" si="12"/>
        <v>-1412.2405161424022</v>
      </c>
      <c r="AL60" s="275">
        <f t="shared" si="12"/>
        <v>-1527.6351074326442</v>
      </c>
      <c r="AM60" s="275">
        <f t="shared" si="12"/>
        <v>-1642.3345948427859</v>
      </c>
      <c r="AN60" s="275">
        <f t="shared" si="12"/>
        <v>-1733.5666389516753</v>
      </c>
      <c r="AO60" s="275">
        <f t="shared" si="12"/>
        <v>-1820.6502447697037</v>
      </c>
      <c r="AP60" s="275">
        <f t="shared" si="12"/>
        <v>-1895.9543323302294</v>
      </c>
      <c r="AQ60" s="275">
        <f t="shared" si="11"/>
        <v>-1972.1628353788037</v>
      </c>
      <c r="AR60" s="275">
        <f t="shared" si="11"/>
        <v>-2039.9621654240289</v>
      </c>
      <c r="AS60" s="275">
        <f t="shared" si="11"/>
        <v>-1955.5814389046652</v>
      </c>
      <c r="AT60" s="275">
        <f t="shared" si="11"/>
        <v>-1975.1722177194972</v>
      </c>
      <c r="AU60" s="275">
        <f t="shared" si="11"/>
        <v>-1996.800865578401</v>
      </c>
      <c r="AV60" s="274">
        <f t="shared" si="11"/>
        <v>-2020.6438911504445</v>
      </c>
    </row>
    <row r="61" spans="2:48" x14ac:dyDescent="0.2"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</row>
    <row r="62" spans="2:48" x14ac:dyDescent="0.2"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</row>
    <row r="63" spans="2:48" x14ac:dyDescent="0.2">
      <c r="B63" s="12" t="s">
        <v>157</v>
      </c>
      <c r="Z63" s="12" t="s">
        <v>158</v>
      </c>
    </row>
    <row r="64" spans="2:48" ht="13.5" thickBot="1" x14ac:dyDescent="0.25"/>
    <row r="65" spans="2:48" ht="13.5" thickBot="1" x14ac:dyDescent="0.25">
      <c r="B65" s="4" t="s">
        <v>37</v>
      </c>
      <c r="C65" s="5" t="s">
        <v>38</v>
      </c>
      <c r="D65" s="6">
        <f t="shared" ref="D65:X65" si="14">+D35</f>
        <v>2024</v>
      </c>
      <c r="E65" s="2">
        <f t="shared" si="14"/>
        <v>2025</v>
      </c>
      <c r="F65" s="2">
        <f t="shared" si="14"/>
        <v>2026</v>
      </c>
      <c r="G65" s="2">
        <f t="shared" si="14"/>
        <v>2027</v>
      </c>
      <c r="H65" s="2">
        <f t="shared" si="14"/>
        <v>2028</v>
      </c>
      <c r="I65" s="2">
        <f t="shared" si="14"/>
        <v>2029</v>
      </c>
      <c r="J65" s="2">
        <f t="shared" si="14"/>
        <v>2030</v>
      </c>
      <c r="K65" s="2">
        <f t="shared" si="14"/>
        <v>2031</v>
      </c>
      <c r="L65" s="2">
        <f t="shared" si="14"/>
        <v>2032</v>
      </c>
      <c r="M65" s="2">
        <f t="shared" si="14"/>
        <v>2033</v>
      </c>
      <c r="N65" s="46">
        <f t="shared" si="14"/>
        <v>2034</v>
      </c>
      <c r="O65" s="46">
        <f t="shared" si="14"/>
        <v>2035</v>
      </c>
      <c r="P65" s="46">
        <f t="shared" si="14"/>
        <v>2036</v>
      </c>
      <c r="Q65" s="46">
        <f t="shared" si="14"/>
        <v>2037</v>
      </c>
      <c r="R65" s="46">
        <f t="shared" si="14"/>
        <v>2038</v>
      </c>
      <c r="S65" s="46">
        <f t="shared" si="14"/>
        <v>2039</v>
      </c>
      <c r="T65" s="46">
        <f t="shared" si="14"/>
        <v>2040</v>
      </c>
      <c r="U65" s="46">
        <f t="shared" si="14"/>
        <v>2041</v>
      </c>
      <c r="V65" s="46">
        <f t="shared" si="14"/>
        <v>2042</v>
      </c>
      <c r="W65" s="46">
        <f t="shared" si="14"/>
        <v>2043</v>
      </c>
      <c r="X65" s="2">
        <f t="shared" si="14"/>
        <v>2044</v>
      </c>
      <c r="Z65" s="4" t="s">
        <v>37</v>
      </c>
      <c r="AA65" s="5" t="s">
        <v>38</v>
      </c>
      <c r="AB65" s="6">
        <f>+AB5</f>
        <v>2024</v>
      </c>
      <c r="AC65" s="2">
        <f t="shared" ref="AC65:AV65" si="15">+AB65+1</f>
        <v>2025</v>
      </c>
      <c r="AD65" s="2">
        <f t="shared" si="15"/>
        <v>2026</v>
      </c>
      <c r="AE65" s="2">
        <f t="shared" si="15"/>
        <v>2027</v>
      </c>
      <c r="AF65" s="2">
        <f t="shared" si="15"/>
        <v>2028</v>
      </c>
      <c r="AG65" s="2">
        <f t="shared" si="15"/>
        <v>2029</v>
      </c>
      <c r="AH65" s="2">
        <f t="shared" si="15"/>
        <v>2030</v>
      </c>
      <c r="AI65" s="2">
        <f t="shared" si="15"/>
        <v>2031</v>
      </c>
      <c r="AJ65" s="2">
        <f t="shared" si="15"/>
        <v>2032</v>
      </c>
      <c r="AK65" s="2">
        <f t="shared" si="15"/>
        <v>2033</v>
      </c>
      <c r="AL65" s="46">
        <f t="shared" si="15"/>
        <v>2034</v>
      </c>
      <c r="AM65" s="46">
        <f t="shared" si="15"/>
        <v>2035</v>
      </c>
      <c r="AN65" s="46">
        <f t="shared" si="15"/>
        <v>2036</v>
      </c>
      <c r="AO65" s="46">
        <f t="shared" si="15"/>
        <v>2037</v>
      </c>
      <c r="AP65" s="46">
        <f t="shared" si="15"/>
        <v>2038</v>
      </c>
      <c r="AQ65" s="46">
        <f t="shared" si="15"/>
        <v>2039</v>
      </c>
      <c r="AR65" s="46">
        <f t="shared" si="15"/>
        <v>2040</v>
      </c>
      <c r="AS65" s="46">
        <f t="shared" si="15"/>
        <v>2041</v>
      </c>
      <c r="AT65" s="46">
        <f t="shared" si="15"/>
        <v>2042</v>
      </c>
      <c r="AU65" s="46">
        <f t="shared" si="15"/>
        <v>2043</v>
      </c>
      <c r="AV65" s="2">
        <f t="shared" si="15"/>
        <v>2044</v>
      </c>
    </row>
    <row r="66" spans="2:48" x14ac:dyDescent="0.2">
      <c r="B66" s="18">
        <v>6</v>
      </c>
      <c r="C66" s="29" t="s">
        <v>46</v>
      </c>
      <c r="D66" s="19">
        <f>+('2.3Previsión Traspasos CL-&gt;CR'!D6+'2.3Previsión Traspasos CL-&gt;CR'!D66*1000)*'1.5 Factores Pérdidas'!E6</f>
        <v>0</v>
      </c>
      <c r="E66" s="14">
        <f>+('2.3Previsión Traspasos CL-&gt;CR'!E6+'2.3Previsión Traspasos CL-&gt;CR'!E66*1000)*'1.5 Factores Pérdidas'!F6</f>
        <v>0</v>
      </c>
      <c r="F66" s="14">
        <f>+('2.3Previsión Traspasos CL-&gt;CR'!F6+'2.3Previsión Traspasos CL-&gt;CR'!F66)*'1.5 Factores Pérdidas'!G6</f>
        <v>71344.27953</v>
      </c>
      <c r="G66" s="14">
        <f>+('2.3Previsión Traspasos CL-&gt;CR'!G6+'2.3Previsión Traspasos CL-&gt;CR'!G66)*'1.5 Factores Pérdidas'!H6</f>
        <v>86739.25503</v>
      </c>
      <c r="H66" s="14">
        <f>+('2.3Previsión Traspasos CL-&gt;CR'!H6+'2.3Previsión Traspasos CL-&gt;CR'!H66)*'1.5 Factores Pérdidas'!I6</f>
        <v>88974.829030000008</v>
      </c>
      <c r="I66" s="14">
        <f>+('2.3Previsión Traspasos CL-&gt;CR'!I6+'2.3Previsión Traspasos CL-&gt;CR'!I66)*'1.5 Factores Pérdidas'!J6</f>
        <v>89178.063030000005</v>
      </c>
      <c r="J66" s="14">
        <f>+('2.3Previsión Traspasos CL-&gt;CR'!J6+'2.3Previsión Traspasos CL-&gt;CR'!J66)*'1.5 Factores Pérdidas'!K6</f>
        <v>91738.811430000002</v>
      </c>
      <c r="K66" s="14">
        <f>+('2.3Previsión Traspasos CL-&gt;CR'!K6+'2.3Previsión Traspasos CL-&gt;CR'!K66)*'1.5 Factores Pérdidas'!L6</f>
        <v>91738.811430000002</v>
      </c>
      <c r="L66" s="14">
        <f>+('2.3Previsión Traspasos CL-&gt;CR'!L6+'2.3Previsión Traspasos CL-&gt;CR'!L66)*'1.5 Factores Pérdidas'!M6</f>
        <v>91738.811430000002</v>
      </c>
      <c r="M66" s="14">
        <f>+('2.3Previsión Traspasos CL-&gt;CR'!M6+'2.3Previsión Traspasos CL-&gt;CR'!M66)*'1.5 Factores Pérdidas'!N6</f>
        <v>91738.811430000002</v>
      </c>
      <c r="N66" s="14">
        <f>+('2.3Previsión Traspasos CL-&gt;CR'!N6+'2.3Previsión Traspasos CL-&gt;CR'!N66)*'1.5 Factores Pérdidas'!O6</f>
        <v>91738.811430000002</v>
      </c>
      <c r="O66" s="14">
        <f>+('2.3Previsión Traspasos CL-&gt;CR'!O6+'2.3Previsión Traspasos CL-&gt;CR'!O66)*'1.5 Factores Pérdidas'!P6</f>
        <v>91738.811430000002</v>
      </c>
      <c r="P66" s="14">
        <f>+('2.3Previsión Traspasos CL-&gt;CR'!P6+'2.3Previsión Traspasos CL-&gt;CR'!P66)*'1.5 Factores Pérdidas'!Q6</f>
        <v>91738.811430000002</v>
      </c>
      <c r="Q66" s="14">
        <f>+('2.3Previsión Traspasos CL-&gt;CR'!Q6+'2.3Previsión Traspasos CL-&gt;CR'!Q66)*'1.5 Factores Pérdidas'!R6</f>
        <v>91738.811430000002</v>
      </c>
      <c r="R66" s="14">
        <f>+('2.3Previsión Traspasos CL-&gt;CR'!R6+'2.3Previsión Traspasos CL-&gt;CR'!R66)*'1.5 Factores Pérdidas'!S6</f>
        <v>91738.811430000002</v>
      </c>
      <c r="S66" s="14">
        <f>+('2.3Previsión Traspasos CL-&gt;CR'!S6+'2.3Previsión Traspasos CL-&gt;CR'!S66)*'1.5 Factores Pérdidas'!T6</f>
        <v>91738.811430000002</v>
      </c>
      <c r="T66" s="14">
        <f>+('2.3Previsión Traspasos CL-&gt;CR'!T6+'2.3Previsión Traspasos CL-&gt;CR'!T66)*'1.5 Factores Pérdidas'!U6</f>
        <v>91738.811430000002</v>
      </c>
      <c r="U66" s="14">
        <f>+('2.3Previsión Traspasos CL-&gt;CR'!U6+'2.3Previsión Traspasos CL-&gt;CR'!U66)*'1.5 Factores Pérdidas'!V6</f>
        <v>91738.811430000002</v>
      </c>
      <c r="V66" s="14">
        <f>+('2.3Previsión Traspasos CL-&gt;CR'!V6+'2.3Previsión Traspasos CL-&gt;CR'!V66)*'1.5 Factores Pérdidas'!W6</f>
        <v>91738.811430000002</v>
      </c>
      <c r="W66" s="14">
        <f>+('2.3Previsión Traspasos CL-&gt;CR'!W6+'2.3Previsión Traspasos CL-&gt;CR'!W66)*'1.5 Factores Pérdidas'!X6</f>
        <v>91738.811430000002</v>
      </c>
      <c r="X66" s="14">
        <f>+('2.3Previsión Traspasos CL-&gt;CR'!X6+'2.3Previsión Traspasos CL-&gt;CR'!X66)*'1.5 Factores Pérdidas'!Y6</f>
        <v>91738.811430000002</v>
      </c>
      <c r="Z66" s="18">
        <v>6</v>
      </c>
      <c r="AA66" s="29" t="s">
        <v>46</v>
      </c>
      <c r="AB66" s="226">
        <f t="shared" ref="AB66:AQ81" si="16">+D66/1000</f>
        <v>0</v>
      </c>
      <c r="AC66" s="227">
        <f t="shared" si="16"/>
        <v>0</v>
      </c>
      <c r="AD66" s="227">
        <f t="shared" si="16"/>
        <v>71.344279529999994</v>
      </c>
      <c r="AE66" s="227">
        <f t="shared" si="16"/>
        <v>86.739255029999995</v>
      </c>
      <c r="AF66" s="227">
        <f t="shared" si="16"/>
        <v>88.974829030000009</v>
      </c>
      <c r="AG66" s="227">
        <f t="shared" si="16"/>
        <v>89.178063030000004</v>
      </c>
      <c r="AH66" s="227">
        <f t="shared" si="16"/>
        <v>91.738811429999998</v>
      </c>
      <c r="AI66" s="227">
        <f t="shared" si="16"/>
        <v>91.738811429999998</v>
      </c>
      <c r="AJ66" s="227">
        <f t="shared" si="16"/>
        <v>91.738811429999998</v>
      </c>
      <c r="AK66" s="227">
        <f t="shared" si="16"/>
        <v>91.738811429999998</v>
      </c>
      <c r="AL66" s="272">
        <f t="shared" si="16"/>
        <v>91.738811429999998</v>
      </c>
      <c r="AM66" s="272">
        <f t="shared" si="16"/>
        <v>91.738811429999998</v>
      </c>
      <c r="AN66" s="272">
        <f t="shared" si="16"/>
        <v>91.738811429999998</v>
      </c>
      <c r="AO66" s="272">
        <f t="shared" si="16"/>
        <v>91.738811429999998</v>
      </c>
      <c r="AP66" s="272">
        <f t="shared" si="16"/>
        <v>91.738811429999998</v>
      </c>
      <c r="AQ66" s="272">
        <f t="shared" si="16"/>
        <v>91.738811429999998</v>
      </c>
      <c r="AR66" s="272">
        <f t="shared" ref="AR66:AV89" si="17">+T66/1000</f>
        <v>91.738811429999998</v>
      </c>
      <c r="AS66" s="272">
        <f t="shared" si="17"/>
        <v>91.738811429999998</v>
      </c>
      <c r="AT66" s="272">
        <f t="shared" si="17"/>
        <v>91.738811429999998</v>
      </c>
      <c r="AU66" s="272">
        <f t="shared" si="17"/>
        <v>91.738811429999998</v>
      </c>
      <c r="AV66" s="227">
        <f t="shared" si="17"/>
        <v>91.738811429999998</v>
      </c>
    </row>
    <row r="67" spans="2:48" x14ac:dyDescent="0.2">
      <c r="B67" s="18">
        <v>8</v>
      </c>
      <c r="C67" s="28" t="s">
        <v>48</v>
      </c>
      <c r="D67" s="19">
        <f>+('2.3Previsión Traspasos CL-&gt;CR'!D7+'2.3Previsión Traspasos CL-&gt;CR'!D67*1000)*'1.5 Factores Pérdidas'!E7</f>
        <v>0</v>
      </c>
      <c r="E67" s="14">
        <f>+('2.3Previsión Traspasos CL-&gt;CR'!E7+'2.3Previsión Traspasos CL-&gt;CR'!E67*1000)*'1.5 Factores Pérdidas'!F7</f>
        <v>0</v>
      </c>
      <c r="F67" s="14">
        <f>+('2.3Previsión Traspasos CL-&gt;CR'!F7+'2.3Previsión Traspasos CL-&gt;CR'!F67)*'1.5 Factores Pérdidas'!G7</f>
        <v>0</v>
      </c>
      <c r="G67" s="14">
        <f>+('2.3Previsión Traspasos CL-&gt;CR'!G7+'2.3Previsión Traspasos CL-&gt;CR'!G67)*'1.5 Factores Pérdidas'!H7</f>
        <v>0</v>
      </c>
      <c r="H67" s="14">
        <f>+('2.3Previsión Traspasos CL-&gt;CR'!H7+'2.3Previsión Traspasos CL-&gt;CR'!H67)*'1.5 Factores Pérdidas'!I7</f>
        <v>0</v>
      </c>
      <c r="I67" s="14">
        <f>+('2.3Previsión Traspasos CL-&gt;CR'!I7+'2.3Previsión Traspasos CL-&gt;CR'!I67)*'1.5 Factores Pérdidas'!J7</f>
        <v>0</v>
      </c>
      <c r="J67" s="14">
        <f>+('2.3Previsión Traspasos CL-&gt;CR'!J7+'2.3Previsión Traspasos CL-&gt;CR'!J67)*'1.5 Factores Pérdidas'!K7</f>
        <v>0</v>
      </c>
      <c r="K67" s="14">
        <f>+('2.3Previsión Traspasos CL-&gt;CR'!K7+'2.3Previsión Traspasos CL-&gt;CR'!K67)*'1.5 Factores Pérdidas'!L7</f>
        <v>0</v>
      </c>
      <c r="L67" s="14">
        <f>+('2.3Previsión Traspasos CL-&gt;CR'!L7+'2.3Previsión Traspasos CL-&gt;CR'!L67)*'1.5 Factores Pérdidas'!M7</f>
        <v>0</v>
      </c>
      <c r="M67" s="14">
        <f>+('2.3Previsión Traspasos CL-&gt;CR'!M7+'2.3Previsión Traspasos CL-&gt;CR'!M67)*'1.5 Factores Pérdidas'!N7</f>
        <v>0</v>
      </c>
      <c r="N67" s="14">
        <f>+('2.3Previsión Traspasos CL-&gt;CR'!N7+'2.3Previsión Traspasos CL-&gt;CR'!N67)*'1.5 Factores Pérdidas'!O7</f>
        <v>0</v>
      </c>
      <c r="O67" s="14">
        <f>+('2.3Previsión Traspasos CL-&gt;CR'!O7+'2.3Previsión Traspasos CL-&gt;CR'!O67)*'1.5 Factores Pérdidas'!P7</f>
        <v>0</v>
      </c>
      <c r="P67" s="14">
        <f>+('2.3Previsión Traspasos CL-&gt;CR'!P7+'2.3Previsión Traspasos CL-&gt;CR'!P67)*'1.5 Factores Pérdidas'!Q7</f>
        <v>0</v>
      </c>
      <c r="Q67" s="14">
        <f>+('2.3Previsión Traspasos CL-&gt;CR'!Q7+'2.3Previsión Traspasos CL-&gt;CR'!Q67)*'1.5 Factores Pérdidas'!R7</f>
        <v>0</v>
      </c>
      <c r="R67" s="14">
        <f>+('2.3Previsión Traspasos CL-&gt;CR'!R7+'2.3Previsión Traspasos CL-&gt;CR'!R67)*'1.5 Factores Pérdidas'!S7</f>
        <v>0</v>
      </c>
      <c r="S67" s="14">
        <f>+('2.3Previsión Traspasos CL-&gt;CR'!S7+'2.3Previsión Traspasos CL-&gt;CR'!S67)*'1.5 Factores Pérdidas'!T7</f>
        <v>0</v>
      </c>
      <c r="T67" s="14">
        <f>+('2.3Previsión Traspasos CL-&gt;CR'!T7+'2.3Previsión Traspasos CL-&gt;CR'!T67)*'1.5 Factores Pérdidas'!U7</f>
        <v>0</v>
      </c>
      <c r="U67" s="14">
        <f>+('2.3Previsión Traspasos CL-&gt;CR'!U7+'2.3Previsión Traspasos CL-&gt;CR'!U67)*'1.5 Factores Pérdidas'!V7</f>
        <v>0</v>
      </c>
      <c r="V67" s="14">
        <f>+('2.3Previsión Traspasos CL-&gt;CR'!V7+'2.3Previsión Traspasos CL-&gt;CR'!V67)*'1.5 Factores Pérdidas'!W7</f>
        <v>0</v>
      </c>
      <c r="W67" s="14">
        <f>+('2.3Previsión Traspasos CL-&gt;CR'!W7+'2.3Previsión Traspasos CL-&gt;CR'!W67)*'1.5 Factores Pérdidas'!X7</f>
        <v>0</v>
      </c>
      <c r="X67" s="14">
        <f>+('2.3Previsión Traspasos CL-&gt;CR'!X7+'2.3Previsión Traspasos CL-&gt;CR'!X67)*'1.5 Factores Pérdidas'!Y7</f>
        <v>0</v>
      </c>
      <c r="Z67" s="18">
        <v>8</v>
      </c>
      <c r="AA67" s="28" t="s">
        <v>48</v>
      </c>
      <c r="AB67" s="226">
        <f t="shared" si="16"/>
        <v>0</v>
      </c>
      <c r="AC67" s="227">
        <f t="shared" si="16"/>
        <v>0</v>
      </c>
      <c r="AD67" s="227">
        <f t="shared" si="16"/>
        <v>0</v>
      </c>
      <c r="AE67" s="227">
        <f t="shared" si="16"/>
        <v>0</v>
      </c>
      <c r="AF67" s="227">
        <f t="shared" si="16"/>
        <v>0</v>
      </c>
      <c r="AG67" s="227">
        <f t="shared" si="16"/>
        <v>0</v>
      </c>
      <c r="AH67" s="227">
        <f t="shared" si="16"/>
        <v>0</v>
      </c>
      <c r="AI67" s="227">
        <f t="shared" si="16"/>
        <v>0</v>
      </c>
      <c r="AJ67" s="227">
        <f t="shared" si="16"/>
        <v>0</v>
      </c>
      <c r="AK67" s="227">
        <f t="shared" si="16"/>
        <v>0</v>
      </c>
      <c r="AL67" s="272">
        <f t="shared" si="16"/>
        <v>0</v>
      </c>
      <c r="AM67" s="272">
        <f t="shared" si="16"/>
        <v>0</v>
      </c>
      <c r="AN67" s="272">
        <f t="shared" si="16"/>
        <v>0</v>
      </c>
      <c r="AO67" s="272">
        <f t="shared" si="16"/>
        <v>0</v>
      </c>
      <c r="AP67" s="272">
        <f t="shared" si="16"/>
        <v>0</v>
      </c>
      <c r="AQ67" s="272">
        <f t="shared" si="16"/>
        <v>0</v>
      </c>
      <c r="AR67" s="272">
        <f t="shared" si="17"/>
        <v>0</v>
      </c>
      <c r="AS67" s="272">
        <f t="shared" si="17"/>
        <v>0</v>
      </c>
      <c r="AT67" s="272">
        <f t="shared" si="17"/>
        <v>0</v>
      </c>
      <c r="AU67" s="272">
        <f t="shared" si="17"/>
        <v>0</v>
      </c>
      <c r="AV67" s="227">
        <f t="shared" si="17"/>
        <v>0</v>
      </c>
    </row>
    <row r="68" spans="2:48" x14ac:dyDescent="0.2">
      <c r="B68" s="18">
        <v>9</v>
      </c>
      <c r="C68" s="29" t="s">
        <v>49</v>
      </c>
      <c r="D68" s="19">
        <f>+('2.3Previsión Traspasos CL-&gt;CR'!D8+'2.3Previsión Traspasos CL-&gt;CR'!D68*1000)*'1.5 Factores Pérdidas'!E8</f>
        <v>0</v>
      </c>
      <c r="E68" s="14">
        <f>+('2.3Previsión Traspasos CL-&gt;CR'!E8+'2.3Previsión Traspasos CL-&gt;CR'!E68*1000)*'1.5 Factores Pérdidas'!F8</f>
        <v>0</v>
      </c>
      <c r="F68" s="14">
        <f>+('2.3Previsión Traspasos CL-&gt;CR'!F8+'2.3Previsión Traspasos CL-&gt;CR'!F68)*'1.5 Factores Pérdidas'!G8</f>
        <v>0</v>
      </c>
      <c r="G68" s="14">
        <f>+('2.3Previsión Traspasos CL-&gt;CR'!G8+'2.3Previsión Traspasos CL-&gt;CR'!G68)*'1.5 Factores Pérdidas'!H8</f>
        <v>0</v>
      </c>
      <c r="H68" s="14">
        <f>+('2.3Previsión Traspasos CL-&gt;CR'!H8+'2.3Previsión Traspasos CL-&gt;CR'!H68)*'1.5 Factores Pérdidas'!I8</f>
        <v>0</v>
      </c>
      <c r="I68" s="14">
        <f>+('2.3Previsión Traspasos CL-&gt;CR'!I8+'2.3Previsión Traspasos CL-&gt;CR'!I68)*'1.5 Factores Pérdidas'!J8</f>
        <v>0</v>
      </c>
      <c r="J68" s="14">
        <f>+('2.3Previsión Traspasos CL-&gt;CR'!J8+'2.3Previsión Traspasos CL-&gt;CR'!J68)*'1.5 Factores Pérdidas'!K8</f>
        <v>0</v>
      </c>
      <c r="K68" s="14">
        <f>+('2.3Previsión Traspasos CL-&gt;CR'!K8+'2.3Previsión Traspasos CL-&gt;CR'!K68)*'1.5 Factores Pérdidas'!L8</f>
        <v>0</v>
      </c>
      <c r="L68" s="14">
        <f>+('2.3Previsión Traspasos CL-&gt;CR'!L8+'2.3Previsión Traspasos CL-&gt;CR'!L68)*'1.5 Factores Pérdidas'!M8</f>
        <v>0</v>
      </c>
      <c r="M68" s="14">
        <f>+('2.3Previsión Traspasos CL-&gt;CR'!M8+'2.3Previsión Traspasos CL-&gt;CR'!M68)*'1.5 Factores Pérdidas'!N8</f>
        <v>0</v>
      </c>
      <c r="N68" s="14">
        <f>+('2.3Previsión Traspasos CL-&gt;CR'!N8+'2.3Previsión Traspasos CL-&gt;CR'!N68)*'1.5 Factores Pérdidas'!O8</f>
        <v>0</v>
      </c>
      <c r="O68" s="14">
        <f>+('2.3Previsión Traspasos CL-&gt;CR'!O8+'2.3Previsión Traspasos CL-&gt;CR'!O68)*'1.5 Factores Pérdidas'!P8</f>
        <v>0</v>
      </c>
      <c r="P68" s="14">
        <f>+('2.3Previsión Traspasos CL-&gt;CR'!P8+'2.3Previsión Traspasos CL-&gt;CR'!P68)*'1.5 Factores Pérdidas'!Q8</f>
        <v>0</v>
      </c>
      <c r="Q68" s="14">
        <f>+('2.3Previsión Traspasos CL-&gt;CR'!Q8+'2.3Previsión Traspasos CL-&gt;CR'!Q68)*'1.5 Factores Pérdidas'!R8</f>
        <v>0</v>
      </c>
      <c r="R68" s="14">
        <f>+('2.3Previsión Traspasos CL-&gt;CR'!R8+'2.3Previsión Traspasos CL-&gt;CR'!R68)*'1.5 Factores Pérdidas'!S8</f>
        <v>0</v>
      </c>
      <c r="S68" s="14">
        <f>+('2.3Previsión Traspasos CL-&gt;CR'!S8+'2.3Previsión Traspasos CL-&gt;CR'!S68)*'1.5 Factores Pérdidas'!T8</f>
        <v>0</v>
      </c>
      <c r="T68" s="14">
        <f>+('2.3Previsión Traspasos CL-&gt;CR'!T8+'2.3Previsión Traspasos CL-&gt;CR'!T68)*'1.5 Factores Pérdidas'!U8</f>
        <v>0</v>
      </c>
      <c r="U68" s="14">
        <f>+('2.3Previsión Traspasos CL-&gt;CR'!U8+'2.3Previsión Traspasos CL-&gt;CR'!U68)*'1.5 Factores Pérdidas'!V8</f>
        <v>0</v>
      </c>
      <c r="V68" s="14">
        <f>+('2.3Previsión Traspasos CL-&gt;CR'!V8+'2.3Previsión Traspasos CL-&gt;CR'!V68)*'1.5 Factores Pérdidas'!W8</f>
        <v>0</v>
      </c>
      <c r="W68" s="14">
        <f>+('2.3Previsión Traspasos CL-&gt;CR'!W8+'2.3Previsión Traspasos CL-&gt;CR'!W68)*'1.5 Factores Pérdidas'!X8</f>
        <v>0</v>
      </c>
      <c r="X68" s="14">
        <f>+('2.3Previsión Traspasos CL-&gt;CR'!X8+'2.3Previsión Traspasos CL-&gt;CR'!X68)*'1.5 Factores Pérdidas'!Y8</f>
        <v>0</v>
      </c>
      <c r="Z68" s="18">
        <v>9</v>
      </c>
      <c r="AA68" s="29" t="s">
        <v>49</v>
      </c>
      <c r="AB68" s="226">
        <f t="shared" si="16"/>
        <v>0</v>
      </c>
      <c r="AC68" s="227">
        <f t="shared" si="16"/>
        <v>0</v>
      </c>
      <c r="AD68" s="227">
        <f t="shared" si="16"/>
        <v>0</v>
      </c>
      <c r="AE68" s="227">
        <f t="shared" si="16"/>
        <v>0</v>
      </c>
      <c r="AF68" s="227">
        <f t="shared" si="16"/>
        <v>0</v>
      </c>
      <c r="AG68" s="227">
        <f t="shared" si="16"/>
        <v>0</v>
      </c>
      <c r="AH68" s="227">
        <f t="shared" si="16"/>
        <v>0</v>
      </c>
      <c r="AI68" s="227">
        <f t="shared" si="16"/>
        <v>0</v>
      </c>
      <c r="AJ68" s="227">
        <f t="shared" si="16"/>
        <v>0</v>
      </c>
      <c r="AK68" s="227">
        <f t="shared" si="16"/>
        <v>0</v>
      </c>
      <c r="AL68" s="272">
        <f t="shared" si="16"/>
        <v>0</v>
      </c>
      <c r="AM68" s="272">
        <f t="shared" si="16"/>
        <v>0</v>
      </c>
      <c r="AN68" s="272">
        <f t="shared" si="16"/>
        <v>0</v>
      </c>
      <c r="AO68" s="272">
        <f t="shared" si="16"/>
        <v>0</v>
      </c>
      <c r="AP68" s="272">
        <f t="shared" si="16"/>
        <v>0</v>
      </c>
      <c r="AQ68" s="272">
        <f t="shared" si="16"/>
        <v>0</v>
      </c>
      <c r="AR68" s="272">
        <f t="shared" si="17"/>
        <v>0</v>
      </c>
      <c r="AS68" s="272">
        <f t="shared" si="17"/>
        <v>0</v>
      </c>
      <c r="AT68" s="272">
        <f t="shared" si="17"/>
        <v>0</v>
      </c>
      <c r="AU68" s="272">
        <f t="shared" si="17"/>
        <v>0</v>
      </c>
      <c r="AV68" s="227">
        <f t="shared" si="17"/>
        <v>0</v>
      </c>
    </row>
    <row r="69" spans="2:48" x14ac:dyDescent="0.2">
      <c r="B69" s="18">
        <v>10</v>
      </c>
      <c r="C69" s="29" t="s">
        <v>50</v>
      </c>
      <c r="D69" s="19">
        <f>+('2.3Previsión Traspasos CL-&gt;CR'!D9+'2.3Previsión Traspasos CL-&gt;CR'!D69*1000)*'1.5 Factores Pérdidas'!E9</f>
        <v>0</v>
      </c>
      <c r="E69" s="14">
        <f>+('2.3Previsión Traspasos CL-&gt;CR'!E9+'2.3Previsión Traspasos CL-&gt;CR'!E69*1000)*'1.5 Factores Pérdidas'!F9</f>
        <v>0</v>
      </c>
      <c r="F69" s="14">
        <f>+('2.3Previsión Traspasos CL-&gt;CR'!F9+'2.3Previsión Traspasos CL-&gt;CR'!F69)*'1.5 Factores Pérdidas'!G9</f>
        <v>0</v>
      </c>
      <c r="G69" s="14">
        <f>+('2.3Previsión Traspasos CL-&gt;CR'!G9+'2.3Previsión Traspasos CL-&gt;CR'!G69)*'1.5 Factores Pérdidas'!H9</f>
        <v>0</v>
      </c>
      <c r="H69" s="14">
        <f>+('2.3Previsión Traspasos CL-&gt;CR'!H9+'2.3Previsión Traspasos CL-&gt;CR'!H69)*'1.5 Factores Pérdidas'!I9</f>
        <v>0</v>
      </c>
      <c r="I69" s="14">
        <f>+('2.3Previsión Traspasos CL-&gt;CR'!I9+'2.3Previsión Traspasos CL-&gt;CR'!I69)*'1.5 Factores Pérdidas'!J9</f>
        <v>0</v>
      </c>
      <c r="J69" s="14">
        <f>+('2.3Previsión Traspasos CL-&gt;CR'!J9+'2.3Previsión Traspasos CL-&gt;CR'!J69)*'1.5 Factores Pérdidas'!K9</f>
        <v>0</v>
      </c>
      <c r="K69" s="14">
        <f>+('2.3Previsión Traspasos CL-&gt;CR'!K9+'2.3Previsión Traspasos CL-&gt;CR'!K69)*'1.5 Factores Pérdidas'!L9</f>
        <v>0</v>
      </c>
      <c r="L69" s="14">
        <f>+('2.3Previsión Traspasos CL-&gt;CR'!L9+'2.3Previsión Traspasos CL-&gt;CR'!L69)*'1.5 Factores Pérdidas'!M9</f>
        <v>0</v>
      </c>
      <c r="M69" s="14">
        <f>+('2.3Previsión Traspasos CL-&gt;CR'!M9+'2.3Previsión Traspasos CL-&gt;CR'!M69)*'1.5 Factores Pérdidas'!N9</f>
        <v>0</v>
      </c>
      <c r="N69" s="14">
        <f>+('2.3Previsión Traspasos CL-&gt;CR'!N9+'2.3Previsión Traspasos CL-&gt;CR'!N69)*'1.5 Factores Pérdidas'!O9</f>
        <v>0</v>
      </c>
      <c r="O69" s="14">
        <f>+('2.3Previsión Traspasos CL-&gt;CR'!O9+'2.3Previsión Traspasos CL-&gt;CR'!O69)*'1.5 Factores Pérdidas'!P9</f>
        <v>0</v>
      </c>
      <c r="P69" s="14">
        <f>+('2.3Previsión Traspasos CL-&gt;CR'!P9+'2.3Previsión Traspasos CL-&gt;CR'!P69)*'1.5 Factores Pérdidas'!Q9</f>
        <v>0</v>
      </c>
      <c r="Q69" s="14">
        <f>+('2.3Previsión Traspasos CL-&gt;CR'!Q9+'2.3Previsión Traspasos CL-&gt;CR'!Q69)*'1.5 Factores Pérdidas'!R9</f>
        <v>0</v>
      </c>
      <c r="R69" s="14">
        <f>+('2.3Previsión Traspasos CL-&gt;CR'!R9+'2.3Previsión Traspasos CL-&gt;CR'!R69)*'1.5 Factores Pérdidas'!S9</f>
        <v>0</v>
      </c>
      <c r="S69" s="14">
        <f>+('2.3Previsión Traspasos CL-&gt;CR'!S9+'2.3Previsión Traspasos CL-&gt;CR'!S69)*'1.5 Factores Pérdidas'!T9</f>
        <v>0</v>
      </c>
      <c r="T69" s="14">
        <f>+('2.3Previsión Traspasos CL-&gt;CR'!T9+'2.3Previsión Traspasos CL-&gt;CR'!T69)*'1.5 Factores Pérdidas'!U9</f>
        <v>0</v>
      </c>
      <c r="U69" s="14">
        <f>+('2.3Previsión Traspasos CL-&gt;CR'!U9+'2.3Previsión Traspasos CL-&gt;CR'!U69)*'1.5 Factores Pérdidas'!V9</f>
        <v>0</v>
      </c>
      <c r="V69" s="14">
        <f>+('2.3Previsión Traspasos CL-&gt;CR'!V9+'2.3Previsión Traspasos CL-&gt;CR'!V69)*'1.5 Factores Pérdidas'!W9</f>
        <v>0</v>
      </c>
      <c r="W69" s="14">
        <f>+('2.3Previsión Traspasos CL-&gt;CR'!W9+'2.3Previsión Traspasos CL-&gt;CR'!W69)*'1.5 Factores Pérdidas'!X9</f>
        <v>0</v>
      </c>
      <c r="X69" s="14">
        <f>+('2.3Previsión Traspasos CL-&gt;CR'!X9+'2.3Previsión Traspasos CL-&gt;CR'!X69)*'1.5 Factores Pérdidas'!Y9</f>
        <v>0</v>
      </c>
      <c r="Z69" s="18">
        <v>10</v>
      </c>
      <c r="AA69" s="29" t="s">
        <v>50</v>
      </c>
      <c r="AB69" s="226">
        <f t="shared" si="16"/>
        <v>0</v>
      </c>
      <c r="AC69" s="227">
        <f t="shared" si="16"/>
        <v>0</v>
      </c>
      <c r="AD69" s="227">
        <f t="shared" si="16"/>
        <v>0</v>
      </c>
      <c r="AE69" s="227">
        <f t="shared" si="16"/>
        <v>0</v>
      </c>
      <c r="AF69" s="227">
        <f t="shared" si="16"/>
        <v>0</v>
      </c>
      <c r="AG69" s="227">
        <f t="shared" si="16"/>
        <v>0</v>
      </c>
      <c r="AH69" s="227">
        <f t="shared" si="16"/>
        <v>0</v>
      </c>
      <c r="AI69" s="227">
        <f t="shared" si="16"/>
        <v>0</v>
      </c>
      <c r="AJ69" s="227">
        <f t="shared" si="16"/>
        <v>0</v>
      </c>
      <c r="AK69" s="227">
        <f t="shared" si="16"/>
        <v>0</v>
      </c>
      <c r="AL69" s="272">
        <f t="shared" si="16"/>
        <v>0</v>
      </c>
      <c r="AM69" s="272">
        <f t="shared" si="16"/>
        <v>0</v>
      </c>
      <c r="AN69" s="272">
        <f t="shared" si="16"/>
        <v>0</v>
      </c>
      <c r="AO69" s="272">
        <f t="shared" si="16"/>
        <v>0</v>
      </c>
      <c r="AP69" s="272">
        <f t="shared" si="16"/>
        <v>0</v>
      </c>
      <c r="AQ69" s="272">
        <f t="shared" si="16"/>
        <v>0</v>
      </c>
      <c r="AR69" s="272">
        <f t="shared" si="17"/>
        <v>0</v>
      </c>
      <c r="AS69" s="272">
        <f t="shared" si="17"/>
        <v>0</v>
      </c>
      <c r="AT69" s="272">
        <f t="shared" si="17"/>
        <v>0</v>
      </c>
      <c r="AU69" s="272">
        <f t="shared" si="17"/>
        <v>0</v>
      </c>
      <c r="AV69" s="227">
        <f t="shared" si="17"/>
        <v>0</v>
      </c>
    </row>
    <row r="70" spans="2:48" x14ac:dyDescent="0.2">
      <c r="B70" s="18">
        <v>13</v>
      </c>
      <c r="C70" s="29" t="s">
        <v>52</v>
      </c>
      <c r="D70" s="19">
        <f>+('2.3Previsión Traspasos CL-&gt;CR'!D10+'2.3Previsión Traspasos CL-&gt;CR'!D70*1000)*'1.5 Factores Pérdidas'!E10</f>
        <v>0</v>
      </c>
      <c r="E70" s="14">
        <f>+('2.3Previsión Traspasos CL-&gt;CR'!E10+'2.3Previsión Traspasos CL-&gt;CR'!E70*1000)*'1.5 Factores Pérdidas'!F10</f>
        <v>0</v>
      </c>
      <c r="F70" s="14">
        <f>+('2.3Previsión Traspasos CL-&gt;CR'!F10+'2.3Previsión Traspasos CL-&gt;CR'!F70)*'1.5 Factores Pérdidas'!G10</f>
        <v>0</v>
      </c>
      <c r="G70" s="14">
        <f>+('2.3Previsión Traspasos CL-&gt;CR'!G10+'2.3Previsión Traspasos CL-&gt;CR'!G70)*'1.5 Factores Pérdidas'!H10</f>
        <v>0</v>
      </c>
      <c r="H70" s="14">
        <f>+('2.3Previsión Traspasos CL-&gt;CR'!H10+'2.3Previsión Traspasos CL-&gt;CR'!H70)*'1.5 Factores Pérdidas'!I10</f>
        <v>0</v>
      </c>
      <c r="I70" s="14">
        <f>+('2.3Previsión Traspasos CL-&gt;CR'!I10+'2.3Previsión Traspasos CL-&gt;CR'!I70)*'1.5 Factores Pérdidas'!J10</f>
        <v>0</v>
      </c>
      <c r="J70" s="14">
        <f>+('2.3Previsión Traspasos CL-&gt;CR'!J10+'2.3Previsión Traspasos CL-&gt;CR'!J70)*'1.5 Factores Pérdidas'!K10</f>
        <v>0</v>
      </c>
      <c r="K70" s="14">
        <f>+('2.3Previsión Traspasos CL-&gt;CR'!K10+'2.3Previsión Traspasos CL-&gt;CR'!K70)*'1.5 Factores Pérdidas'!L10</f>
        <v>0</v>
      </c>
      <c r="L70" s="14">
        <f>+('2.3Previsión Traspasos CL-&gt;CR'!L10+'2.3Previsión Traspasos CL-&gt;CR'!L70)*'1.5 Factores Pérdidas'!M10</f>
        <v>0</v>
      </c>
      <c r="M70" s="14">
        <f>+('2.3Previsión Traspasos CL-&gt;CR'!M10+'2.3Previsión Traspasos CL-&gt;CR'!M70)*'1.5 Factores Pérdidas'!N10</f>
        <v>0</v>
      </c>
      <c r="N70" s="14">
        <f>+('2.3Previsión Traspasos CL-&gt;CR'!N10+'2.3Previsión Traspasos CL-&gt;CR'!N70)*'1.5 Factores Pérdidas'!O10</f>
        <v>0</v>
      </c>
      <c r="O70" s="14">
        <f>+('2.3Previsión Traspasos CL-&gt;CR'!O10+'2.3Previsión Traspasos CL-&gt;CR'!O70)*'1.5 Factores Pérdidas'!P10</f>
        <v>0</v>
      </c>
      <c r="P70" s="14">
        <f>+('2.3Previsión Traspasos CL-&gt;CR'!P10+'2.3Previsión Traspasos CL-&gt;CR'!P70)*'1.5 Factores Pérdidas'!Q10</f>
        <v>0</v>
      </c>
      <c r="Q70" s="14">
        <f>+('2.3Previsión Traspasos CL-&gt;CR'!Q10+'2.3Previsión Traspasos CL-&gt;CR'!Q70)*'1.5 Factores Pérdidas'!R10</f>
        <v>0</v>
      </c>
      <c r="R70" s="14">
        <f>+('2.3Previsión Traspasos CL-&gt;CR'!R10+'2.3Previsión Traspasos CL-&gt;CR'!R70)*'1.5 Factores Pérdidas'!S10</f>
        <v>0</v>
      </c>
      <c r="S70" s="14">
        <f>+('2.3Previsión Traspasos CL-&gt;CR'!S10+'2.3Previsión Traspasos CL-&gt;CR'!S70)*'1.5 Factores Pérdidas'!T10</f>
        <v>0</v>
      </c>
      <c r="T70" s="14">
        <f>+('2.3Previsión Traspasos CL-&gt;CR'!T10+'2.3Previsión Traspasos CL-&gt;CR'!T70)*'1.5 Factores Pérdidas'!U10</f>
        <v>0</v>
      </c>
      <c r="U70" s="14">
        <f>+('2.3Previsión Traspasos CL-&gt;CR'!U10+'2.3Previsión Traspasos CL-&gt;CR'!U70)*'1.5 Factores Pérdidas'!V10</f>
        <v>0</v>
      </c>
      <c r="V70" s="14">
        <f>+('2.3Previsión Traspasos CL-&gt;CR'!V10+'2.3Previsión Traspasos CL-&gt;CR'!V70)*'1.5 Factores Pérdidas'!W10</f>
        <v>0</v>
      </c>
      <c r="W70" s="14">
        <f>+('2.3Previsión Traspasos CL-&gt;CR'!W10+'2.3Previsión Traspasos CL-&gt;CR'!W70)*'1.5 Factores Pérdidas'!X10</f>
        <v>0</v>
      </c>
      <c r="X70" s="14">
        <f>+('2.3Previsión Traspasos CL-&gt;CR'!X10+'2.3Previsión Traspasos CL-&gt;CR'!X70)*'1.5 Factores Pérdidas'!Y10</f>
        <v>0</v>
      </c>
      <c r="Z70" s="18">
        <v>13</v>
      </c>
      <c r="AA70" s="29" t="s">
        <v>52</v>
      </c>
      <c r="AB70" s="226">
        <f t="shared" si="16"/>
        <v>0</v>
      </c>
      <c r="AC70" s="227">
        <f t="shared" si="16"/>
        <v>0</v>
      </c>
      <c r="AD70" s="227">
        <f t="shared" si="16"/>
        <v>0</v>
      </c>
      <c r="AE70" s="227">
        <f t="shared" si="16"/>
        <v>0</v>
      </c>
      <c r="AF70" s="227">
        <f t="shared" si="16"/>
        <v>0</v>
      </c>
      <c r="AG70" s="227">
        <f t="shared" si="16"/>
        <v>0</v>
      </c>
      <c r="AH70" s="227">
        <f t="shared" si="16"/>
        <v>0</v>
      </c>
      <c r="AI70" s="227">
        <f t="shared" si="16"/>
        <v>0</v>
      </c>
      <c r="AJ70" s="227">
        <f t="shared" si="16"/>
        <v>0</v>
      </c>
      <c r="AK70" s="227">
        <f t="shared" si="16"/>
        <v>0</v>
      </c>
      <c r="AL70" s="272">
        <f t="shared" si="16"/>
        <v>0</v>
      </c>
      <c r="AM70" s="272">
        <f t="shared" si="16"/>
        <v>0</v>
      </c>
      <c r="AN70" s="272">
        <f t="shared" si="16"/>
        <v>0</v>
      </c>
      <c r="AO70" s="272">
        <f t="shared" si="16"/>
        <v>0</v>
      </c>
      <c r="AP70" s="272">
        <f t="shared" si="16"/>
        <v>0</v>
      </c>
      <c r="AQ70" s="272">
        <f t="shared" si="16"/>
        <v>0</v>
      </c>
      <c r="AR70" s="272">
        <f t="shared" si="17"/>
        <v>0</v>
      </c>
      <c r="AS70" s="272">
        <f t="shared" si="17"/>
        <v>0</v>
      </c>
      <c r="AT70" s="272">
        <f t="shared" si="17"/>
        <v>0</v>
      </c>
      <c r="AU70" s="272">
        <f t="shared" si="17"/>
        <v>0</v>
      </c>
      <c r="AV70" s="227">
        <f t="shared" si="17"/>
        <v>0</v>
      </c>
    </row>
    <row r="71" spans="2:48" x14ac:dyDescent="0.2">
      <c r="B71" s="18">
        <v>14</v>
      </c>
      <c r="C71" s="29" t="s">
        <v>53</v>
      </c>
      <c r="D71" s="19">
        <f>+('2.3Previsión Traspasos CL-&gt;CR'!D11+'2.3Previsión Traspasos CL-&gt;CR'!D71*1000)*'1.5 Factores Pérdidas'!E11</f>
        <v>0</v>
      </c>
      <c r="E71" s="14">
        <f>+('2.3Previsión Traspasos CL-&gt;CR'!E11+'2.3Previsión Traspasos CL-&gt;CR'!E71*1000)*'1.5 Factores Pérdidas'!F11</f>
        <v>0</v>
      </c>
      <c r="F71" s="14">
        <f>+('2.3Previsión Traspasos CL-&gt;CR'!F11+'2.3Previsión Traspasos CL-&gt;CR'!F71)*'1.5 Factores Pérdidas'!G11</f>
        <v>0</v>
      </c>
      <c r="G71" s="14">
        <f>+('2.3Previsión Traspasos CL-&gt;CR'!G11+'2.3Previsión Traspasos CL-&gt;CR'!G71)*'1.5 Factores Pérdidas'!H11</f>
        <v>0</v>
      </c>
      <c r="H71" s="14">
        <f>+('2.3Previsión Traspasos CL-&gt;CR'!H11+'2.3Previsión Traspasos CL-&gt;CR'!H71)*'1.5 Factores Pérdidas'!I11</f>
        <v>0</v>
      </c>
      <c r="I71" s="14">
        <f>+('2.3Previsión Traspasos CL-&gt;CR'!I11+'2.3Previsión Traspasos CL-&gt;CR'!I71)*'1.5 Factores Pérdidas'!J11</f>
        <v>0</v>
      </c>
      <c r="J71" s="14">
        <f>+('2.3Previsión Traspasos CL-&gt;CR'!J11+'2.3Previsión Traspasos CL-&gt;CR'!J71)*'1.5 Factores Pérdidas'!K11</f>
        <v>0</v>
      </c>
      <c r="K71" s="14">
        <f>+('2.3Previsión Traspasos CL-&gt;CR'!K11+'2.3Previsión Traspasos CL-&gt;CR'!K71)*'1.5 Factores Pérdidas'!L11</f>
        <v>0</v>
      </c>
      <c r="L71" s="14">
        <f>+('2.3Previsión Traspasos CL-&gt;CR'!L11+'2.3Previsión Traspasos CL-&gt;CR'!L71)*'1.5 Factores Pérdidas'!M11</f>
        <v>0</v>
      </c>
      <c r="M71" s="14">
        <f>+('2.3Previsión Traspasos CL-&gt;CR'!M11+'2.3Previsión Traspasos CL-&gt;CR'!M71)*'1.5 Factores Pérdidas'!N11</f>
        <v>0</v>
      </c>
      <c r="N71" s="14">
        <f>+('2.3Previsión Traspasos CL-&gt;CR'!N11+'2.3Previsión Traspasos CL-&gt;CR'!N71)*'1.5 Factores Pérdidas'!O11</f>
        <v>0</v>
      </c>
      <c r="O71" s="14">
        <f>+('2.3Previsión Traspasos CL-&gt;CR'!O11+'2.3Previsión Traspasos CL-&gt;CR'!O71)*'1.5 Factores Pérdidas'!P11</f>
        <v>0</v>
      </c>
      <c r="P71" s="14">
        <f>+('2.3Previsión Traspasos CL-&gt;CR'!P11+'2.3Previsión Traspasos CL-&gt;CR'!P71)*'1.5 Factores Pérdidas'!Q11</f>
        <v>0</v>
      </c>
      <c r="Q71" s="14">
        <f>+('2.3Previsión Traspasos CL-&gt;CR'!Q11+'2.3Previsión Traspasos CL-&gt;CR'!Q71)*'1.5 Factores Pérdidas'!R11</f>
        <v>0</v>
      </c>
      <c r="R71" s="14">
        <f>+('2.3Previsión Traspasos CL-&gt;CR'!R11+'2.3Previsión Traspasos CL-&gt;CR'!R71)*'1.5 Factores Pérdidas'!S11</f>
        <v>0</v>
      </c>
      <c r="S71" s="14">
        <f>+('2.3Previsión Traspasos CL-&gt;CR'!S11+'2.3Previsión Traspasos CL-&gt;CR'!S71)*'1.5 Factores Pérdidas'!T11</f>
        <v>0</v>
      </c>
      <c r="T71" s="14">
        <f>+('2.3Previsión Traspasos CL-&gt;CR'!T11+'2.3Previsión Traspasos CL-&gt;CR'!T71)*'1.5 Factores Pérdidas'!U11</f>
        <v>0</v>
      </c>
      <c r="U71" s="14">
        <f>+('2.3Previsión Traspasos CL-&gt;CR'!U11+'2.3Previsión Traspasos CL-&gt;CR'!U71)*'1.5 Factores Pérdidas'!V11</f>
        <v>0</v>
      </c>
      <c r="V71" s="14">
        <f>+('2.3Previsión Traspasos CL-&gt;CR'!V11+'2.3Previsión Traspasos CL-&gt;CR'!V71)*'1.5 Factores Pérdidas'!W11</f>
        <v>0</v>
      </c>
      <c r="W71" s="14">
        <f>+('2.3Previsión Traspasos CL-&gt;CR'!W11+'2.3Previsión Traspasos CL-&gt;CR'!W71)*'1.5 Factores Pérdidas'!X11</f>
        <v>0</v>
      </c>
      <c r="X71" s="14">
        <f>+('2.3Previsión Traspasos CL-&gt;CR'!X11+'2.3Previsión Traspasos CL-&gt;CR'!X71)*'1.5 Factores Pérdidas'!Y11</f>
        <v>0</v>
      </c>
      <c r="Z71" s="18">
        <v>14</v>
      </c>
      <c r="AA71" s="29" t="s">
        <v>53</v>
      </c>
      <c r="AB71" s="226">
        <f t="shared" si="16"/>
        <v>0</v>
      </c>
      <c r="AC71" s="227">
        <f t="shared" si="16"/>
        <v>0</v>
      </c>
      <c r="AD71" s="227">
        <f t="shared" si="16"/>
        <v>0</v>
      </c>
      <c r="AE71" s="227">
        <f t="shared" si="16"/>
        <v>0</v>
      </c>
      <c r="AF71" s="227">
        <f t="shared" si="16"/>
        <v>0</v>
      </c>
      <c r="AG71" s="227">
        <f t="shared" si="16"/>
        <v>0</v>
      </c>
      <c r="AH71" s="227">
        <f t="shared" si="16"/>
        <v>0</v>
      </c>
      <c r="AI71" s="227">
        <f t="shared" si="16"/>
        <v>0</v>
      </c>
      <c r="AJ71" s="227">
        <f t="shared" si="16"/>
        <v>0</v>
      </c>
      <c r="AK71" s="227">
        <f t="shared" si="16"/>
        <v>0</v>
      </c>
      <c r="AL71" s="272">
        <f t="shared" si="16"/>
        <v>0</v>
      </c>
      <c r="AM71" s="272">
        <f t="shared" si="16"/>
        <v>0</v>
      </c>
      <c r="AN71" s="272">
        <f t="shared" si="16"/>
        <v>0</v>
      </c>
      <c r="AO71" s="272">
        <f t="shared" si="16"/>
        <v>0</v>
      </c>
      <c r="AP71" s="272">
        <f t="shared" si="16"/>
        <v>0</v>
      </c>
      <c r="AQ71" s="272">
        <f t="shared" si="16"/>
        <v>0</v>
      </c>
      <c r="AR71" s="272">
        <f t="shared" si="17"/>
        <v>0</v>
      </c>
      <c r="AS71" s="272">
        <f t="shared" si="17"/>
        <v>0</v>
      </c>
      <c r="AT71" s="272">
        <f t="shared" si="17"/>
        <v>0</v>
      </c>
      <c r="AU71" s="272">
        <f t="shared" si="17"/>
        <v>0</v>
      </c>
      <c r="AV71" s="227">
        <f t="shared" si="17"/>
        <v>0</v>
      </c>
    </row>
    <row r="72" spans="2:48" x14ac:dyDescent="0.2">
      <c r="B72" s="18">
        <v>18</v>
      </c>
      <c r="C72" s="29" t="s">
        <v>55</v>
      </c>
      <c r="D72" s="19">
        <f>+('2.3Previsión Traspasos CL-&gt;CR'!D12+'2.3Previsión Traspasos CL-&gt;CR'!D72*1000)*'1.5 Factores Pérdidas'!E12</f>
        <v>53069.32999613323</v>
      </c>
      <c r="E72" s="14">
        <f>+('2.3Previsión Traspasos CL-&gt;CR'!E12+'2.3Previsión Traspasos CL-&gt;CR'!E72*1000)*'1.5 Factores Pérdidas'!F12</f>
        <v>75512.450737159656</v>
      </c>
      <c r="F72" s="14">
        <f>+('2.3Previsión Traspasos CL-&gt;CR'!F12+'2.3Previsión Traspasos CL-&gt;CR'!F72)*'1.5 Factores Pérdidas'!G12</f>
        <v>186516.92778101197</v>
      </c>
      <c r="G72" s="14">
        <f>+('2.3Previsión Traspasos CL-&gt;CR'!G12+'2.3Previsión Traspasos CL-&gt;CR'!G72)*'1.5 Factores Pérdidas'!H12</f>
        <v>214909.11237942343</v>
      </c>
      <c r="H72" s="14">
        <f>+('2.3Previsión Traspasos CL-&gt;CR'!H12+'2.3Previsión Traspasos CL-&gt;CR'!H72)*'1.5 Factores Pérdidas'!I12</f>
        <v>270863.49341102073</v>
      </c>
      <c r="I72" s="14">
        <f>+('2.3Previsión Traspasos CL-&gt;CR'!I12+'2.3Previsión Traspasos CL-&gt;CR'!I72)*'1.5 Factores Pérdidas'!J12</f>
        <v>324674.09078543744</v>
      </c>
      <c r="J72" s="14">
        <f>+('2.3Previsión Traspasos CL-&gt;CR'!J12+'2.3Previsión Traspasos CL-&gt;CR'!J72)*'1.5 Factores Pérdidas'!K12</f>
        <v>342101.68254049681</v>
      </c>
      <c r="K72" s="14">
        <f>+('2.3Previsión Traspasos CL-&gt;CR'!K12+'2.3Previsión Traspasos CL-&gt;CR'!K72)*'1.5 Factores Pérdidas'!L12</f>
        <v>382504.01970584487</v>
      </c>
      <c r="L72" s="14">
        <f>+('2.3Previsión Traspasos CL-&gt;CR'!L12+'2.3Previsión Traspasos CL-&gt;CR'!L72)*'1.5 Factores Pérdidas'!M12</f>
        <v>384852.95975029061</v>
      </c>
      <c r="M72" s="14">
        <f>+('2.3Previsión Traspasos CL-&gt;CR'!M12+'2.3Previsión Traspasos CL-&gt;CR'!M72)*'1.5 Factores Pérdidas'!N12</f>
        <v>392852.36919109797</v>
      </c>
      <c r="N72" s="14">
        <f>+('2.3Previsión Traspasos CL-&gt;CR'!N12+'2.3Previsión Traspasos CL-&gt;CR'!N72)*'1.5 Factores Pérdidas'!O12</f>
        <v>457764.44668565464</v>
      </c>
      <c r="O72" s="14">
        <f>+('2.3Previsión Traspasos CL-&gt;CR'!O12+'2.3Previsión Traspasos CL-&gt;CR'!O72)*'1.5 Factores Pérdidas'!P12</f>
        <v>460160.2817901462</v>
      </c>
      <c r="P72" s="14">
        <f>+('2.3Previsión Traspasos CL-&gt;CR'!P12+'2.3Previsión Traspasos CL-&gt;CR'!P72)*'1.5 Factores Pérdidas'!Q12</f>
        <v>462572.6839095761</v>
      </c>
      <c r="Q72" s="14">
        <f>+('2.3Previsión Traspasos CL-&gt;CR'!Q12+'2.3Previsión Traspasos CL-&gt;CR'!Q72)*'1.5 Factores Pérdidas'!R12</f>
        <v>465002.02713454165</v>
      </c>
      <c r="R72" s="14">
        <f>+('2.3Previsión Traspasos CL-&gt;CR'!R12+'2.3Previsión Traspasos CL-&gt;CR'!R72)*'1.5 Factores Pérdidas'!S12</f>
        <v>467448.62229280674</v>
      </c>
      <c r="S72" s="14">
        <f>+('2.3Previsión Traspasos CL-&gt;CR'!S12+'2.3Previsión Traspasos CL-&gt;CR'!S72)*'1.5 Factores Pérdidas'!T12</f>
        <v>469912.85973229783</v>
      </c>
      <c r="T72" s="14">
        <f>+('2.3Previsión Traspasos CL-&gt;CR'!T12+'2.3Previsión Traspasos CL-&gt;CR'!T72)*'1.5 Factores Pérdidas'!U12</f>
        <v>472395.10177066526</v>
      </c>
      <c r="U72" s="14">
        <f>+('2.3Previsión Traspasos CL-&gt;CR'!U12+'2.3Previsión Traspasos CL-&gt;CR'!U72)*'1.5 Factores Pérdidas'!V12</f>
        <v>474895.71074509394</v>
      </c>
      <c r="V72" s="14">
        <f>+('2.3Previsión Traspasos CL-&gt;CR'!V12+'2.3Previsión Traspasos CL-&gt;CR'!V72)*'1.5 Factores Pérdidas'!W12</f>
        <v>477415.1497494934</v>
      </c>
      <c r="W72" s="14">
        <f>+('2.3Previsión Traspasos CL-&gt;CR'!W12+'2.3Previsión Traspasos CL-&gt;CR'!W72)*'1.5 Factores Pérdidas'!X12</f>
        <v>479953.50945825293</v>
      </c>
      <c r="X72" s="14">
        <f>+('2.3Previsión Traspasos CL-&gt;CR'!X12+'2.3Previsión Traspasos CL-&gt;CR'!X72)*'1.5 Factores Pérdidas'!Y12</f>
        <v>482512.39717518107</v>
      </c>
      <c r="Z72" s="18">
        <v>18</v>
      </c>
      <c r="AA72" s="29" t="s">
        <v>55</v>
      </c>
      <c r="AB72" s="226">
        <f t="shared" si="16"/>
        <v>53.069329996133227</v>
      </c>
      <c r="AC72" s="227">
        <f t="shared" si="16"/>
        <v>75.512450737159654</v>
      </c>
      <c r="AD72" s="227">
        <f t="shared" si="16"/>
        <v>186.51692778101196</v>
      </c>
      <c r="AE72" s="227">
        <f t="shared" si="16"/>
        <v>214.90911237942342</v>
      </c>
      <c r="AF72" s="227">
        <f t="shared" si="16"/>
        <v>270.86349341102073</v>
      </c>
      <c r="AG72" s="227">
        <f t="shared" si="16"/>
        <v>324.67409078543744</v>
      </c>
      <c r="AH72" s="227">
        <f t="shared" si="16"/>
        <v>342.10168254049682</v>
      </c>
      <c r="AI72" s="227">
        <f t="shared" si="16"/>
        <v>382.50401970584488</v>
      </c>
      <c r="AJ72" s="227">
        <f t="shared" si="16"/>
        <v>384.85295975029061</v>
      </c>
      <c r="AK72" s="227">
        <f t="shared" si="16"/>
        <v>392.85236919109798</v>
      </c>
      <c r="AL72" s="272">
        <f t="shared" si="16"/>
        <v>457.76444668565466</v>
      </c>
      <c r="AM72" s="272">
        <f t="shared" si="16"/>
        <v>460.1602817901462</v>
      </c>
      <c r="AN72" s="272">
        <f t="shared" si="16"/>
        <v>462.57268390957609</v>
      </c>
      <c r="AO72" s="272">
        <f t="shared" si="16"/>
        <v>465.00202713454166</v>
      </c>
      <c r="AP72" s="272">
        <f t="shared" si="16"/>
        <v>467.44862229280676</v>
      </c>
      <c r="AQ72" s="272">
        <f t="shared" si="16"/>
        <v>469.91285973229782</v>
      </c>
      <c r="AR72" s="272">
        <f t="shared" si="17"/>
        <v>472.39510177066529</v>
      </c>
      <c r="AS72" s="272">
        <f t="shared" si="17"/>
        <v>474.89571074509394</v>
      </c>
      <c r="AT72" s="272">
        <f t="shared" si="17"/>
        <v>477.41514974949342</v>
      </c>
      <c r="AU72" s="272">
        <f t="shared" si="17"/>
        <v>479.95350945825294</v>
      </c>
      <c r="AV72" s="227">
        <f t="shared" si="17"/>
        <v>482.51239717518109</v>
      </c>
    </row>
    <row r="73" spans="2:48" x14ac:dyDescent="0.2">
      <c r="B73" s="18">
        <v>20</v>
      </c>
      <c r="C73" s="29" t="s">
        <v>56</v>
      </c>
      <c r="D73" s="19">
        <f>+('2.3Previsión Traspasos CL-&gt;CR'!D13+'2.3Previsión Traspasos CL-&gt;CR'!D73*1000)*'1.5 Factores Pérdidas'!E13</f>
        <v>0</v>
      </c>
      <c r="E73" s="14">
        <f>+('2.3Previsión Traspasos CL-&gt;CR'!E13+'2.3Previsión Traspasos CL-&gt;CR'!E73*1000)*'1.5 Factores Pérdidas'!F13</f>
        <v>0</v>
      </c>
      <c r="F73" s="14">
        <f>+('2.3Previsión Traspasos CL-&gt;CR'!F13+'2.3Previsión Traspasos CL-&gt;CR'!F73)*'1.5 Factores Pérdidas'!G13</f>
        <v>0</v>
      </c>
      <c r="G73" s="14">
        <f>+('2.3Previsión Traspasos CL-&gt;CR'!G13+'2.3Previsión Traspasos CL-&gt;CR'!G73)*'1.5 Factores Pérdidas'!H13</f>
        <v>0</v>
      </c>
      <c r="H73" s="14">
        <f>+('2.3Previsión Traspasos CL-&gt;CR'!H13+'2.3Previsión Traspasos CL-&gt;CR'!H73)*'1.5 Factores Pérdidas'!I13</f>
        <v>0</v>
      </c>
      <c r="I73" s="14">
        <f>+('2.3Previsión Traspasos CL-&gt;CR'!I13+'2.3Previsión Traspasos CL-&gt;CR'!I73)*'1.5 Factores Pérdidas'!J13</f>
        <v>0</v>
      </c>
      <c r="J73" s="14">
        <f>+('2.3Previsión Traspasos CL-&gt;CR'!J13+'2.3Previsión Traspasos CL-&gt;CR'!J73)*'1.5 Factores Pérdidas'!K13</f>
        <v>0</v>
      </c>
      <c r="K73" s="14">
        <f>+('2.3Previsión Traspasos CL-&gt;CR'!K13+'2.3Previsión Traspasos CL-&gt;CR'!K73)*'1.5 Factores Pérdidas'!L13</f>
        <v>0</v>
      </c>
      <c r="L73" s="14">
        <f>+('2.3Previsión Traspasos CL-&gt;CR'!L13+'2.3Previsión Traspasos CL-&gt;CR'!L73)*'1.5 Factores Pérdidas'!M13</f>
        <v>0</v>
      </c>
      <c r="M73" s="14">
        <f>+('2.3Previsión Traspasos CL-&gt;CR'!M13+'2.3Previsión Traspasos CL-&gt;CR'!M73)*'1.5 Factores Pérdidas'!N13</f>
        <v>0</v>
      </c>
      <c r="N73" s="14">
        <f>+('2.3Previsión Traspasos CL-&gt;CR'!N13+'2.3Previsión Traspasos CL-&gt;CR'!N73)*'1.5 Factores Pérdidas'!O13</f>
        <v>0</v>
      </c>
      <c r="O73" s="14">
        <f>+('2.3Previsión Traspasos CL-&gt;CR'!O13+'2.3Previsión Traspasos CL-&gt;CR'!O73)*'1.5 Factores Pérdidas'!P13</f>
        <v>0</v>
      </c>
      <c r="P73" s="14">
        <f>+('2.3Previsión Traspasos CL-&gt;CR'!P13+'2.3Previsión Traspasos CL-&gt;CR'!P73)*'1.5 Factores Pérdidas'!Q13</f>
        <v>0</v>
      </c>
      <c r="Q73" s="14">
        <f>+('2.3Previsión Traspasos CL-&gt;CR'!Q13+'2.3Previsión Traspasos CL-&gt;CR'!Q73)*'1.5 Factores Pérdidas'!R13</f>
        <v>0</v>
      </c>
      <c r="R73" s="14">
        <f>+('2.3Previsión Traspasos CL-&gt;CR'!R13+'2.3Previsión Traspasos CL-&gt;CR'!R73)*'1.5 Factores Pérdidas'!S13</f>
        <v>0</v>
      </c>
      <c r="S73" s="14">
        <f>+('2.3Previsión Traspasos CL-&gt;CR'!S13+'2.3Previsión Traspasos CL-&gt;CR'!S73)*'1.5 Factores Pérdidas'!T13</f>
        <v>0</v>
      </c>
      <c r="T73" s="14">
        <f>+('2.3Previsión Traspasos CL-&gt;CR'!T13+'2.3Previsión Traspasos CL-&gt;CR'!T73)*'1.5 Factores Pérdidas'!U13</f>
        <v>0</v>
      </c>
      <c r="U73" s="14">
        <f>+('2.3Previsión Traspasos CL-&gt;CR'!U13+'2.3Previsión Traspasos CL-&gt;CR'!U73)*'1.5 Factores Pérdidas'!V13</f>
        <v>0</v>
      </c>
      <c r="V73" s="14">
        <f>+('2.3Previsión Traspasos CL-&gt;CR'!V13+'2.3Previsión Traspasos CL-&gt;CR'!V73)*'1.5 Factores Pérdidas'!W13</f>
        <v>0</v>
      </c>
      <c r="W73" s="14">
        <f>+('2.3Previsión Traspasos CL-&gt;CR'!W13+'2.3Previsión Traspasos CL-&gt;CR'!W73)*'1.5 Factores Pérdidas'!X13</f>
        <v>0</v>
      </c>
      <c r="X73" s="14">
        <f>+('2.3Previsión Traspasos CL-&gt;CR'!X13+'2.3Previsión Traspasos CL-&gt;CR'!X73)*'1.5 Factores Pérdidas'!Y13</f>
        <v>0</v>
      </c>
      <c r="Z73" s="18">
        <v>20</v>
      </c>
      <c r="AA73" s="29" t="s">
        <v>56</v>
      </c>
      <c r="AB73" s="226">
        <f t="shared" si="16"/>
        <v>0</v>
      </c>
      <c r="AC73" s="227">
        <f t="shared" si="16"/>
        <v>0</v>
      </c>
      <c r="AD73" s="227">
        <f t="shared" si="16"/>
        <v>0</v>
      </c>
      <c r="AE73" s="227">
        <f t="shared" si="16"/>
        <v>0</v>
      </c>
      <c r="AF73" s="227">
        <f t="shared" si="16"/>
        <v>0</v>
      </c>
      <c r="AG73" s="227">
        <f t="shared" si="16"/>
        <v>0</v>
      </c>
      <c r="AH73" s="227">
        <f t="shared" si="16"/>
        <v>0</v>
      </c>
      <c r="AI73" s="227">
        <f t="shared" si="16"/>
        <v>0</v>
      </c>
      <c r="AJ73" s="227">
        <f t="shared" si="16"/>
        <v>0</v>
      </c>
      <c r="AK73" s="227">
        <f t="shared" si="16"/>
        <v>0</v>
      </c>
      <c r="AL73" s="272">
        <f t="shared" si="16"/>
        <v>0</v>
      </c>
      <c r="AM73" s="272">
        <f t="shared" si="16"/>
        <v>0</v>
      </c>
      <c r="AN73" s="272">
        <f t="shared" si="16"/>
        <v>0</v>
      </c>
      <c r="AO73" s="272">
        <f t="shared" si="16"/>
        <v>0</v>
      </c>
      <c r="AP73" s="272">
        <f t="shared" si="16"/>
        <v>0</v>
      </c>
      <c r="AQ73" s="272">
        <f t="shared" si="16"/>
        <v>0</v>
      </c>
      <c r="AR73" s="272">
        <f t="shared" si="17"/>
        <v>0</v>
      </c>
      <c r="AS73" s="272">
        <f t="shared" si="17"/>
        <v>0</v>
      </c>
      <c r="AT73" s="272">
        <f t="shared" si="17"/>
        <v>0</v>
      </c>
      <c r="AU73" s="272">
        <f t="shared" si="17"/>
        <v>0</v>
      </c>
      <c r="AV73" s="227">
        <f t="shared" si="17"/>
        <v>0</v>
      </c>
    </row>
    <row r="74" spans="2:48" x14ac:dyDescent="0.2">
      <c r="B74" s="18">
        <v>21</v>
      </c>
      <c r="C74" s="29" t="s">
        <v>57</v>
      </c>
      <c r="D74" s="19">
        <f>+('2.3Previsión Traspasos CL-&gt;CR'!D14+'2.3Previsión Traspasos CL-&gt;CR'!D74*1000)*'1.5 Factores Pérdidas'!E14</f>
        <v>669.58469506308552</v>
      </c>
      <c r="E74" s="14">
        <f>+('2.3Previsión Traspasos CL-&gt;CR'!E14+'2.3Previsión Traspasos CL-&gt;CR'!E74*1000)*'1.5 Factores Pérdidas'!F14</f>
        <v>881.49638849843848</v>
      </c>
      <c r="F74" s="14">
        <f>+('2.3Previsión Traspasos CL-&gt;CR'!F14+'2.3Previsión Traspasos CL-&gt;CR'!F74)*'1.5 Factores Pérdidas'!G14</f>
        <v>919.65660458856689</v>
      </c>
      <c r="G74" s="14">
        <f>+('2.3Previsión Traspasos CL-&gt;CR'!G14+'2.3Previsión Traspasos CL-&gt;CR'!G74)*'1.5 Factores Pérdidas'!H14</f>
        <v>957.87930559834535</v>
      </c>
      <c r="H74" s="14">
        <f>+('2.3Previsión Traspasos CL-&gt;CR'!H14+'2.3Previsión Traspasos CL-&gt;CR'!H74)*'1.5 Factores Pérdidas'!I14</f>
        <v>996.1121293187723</v>
      </c>
      <c r="I74" s="14">
        <f>+('2.3Previsión Traspasos CL-&gt;CR'!I14+'2.3Previsión Traspasos CL-&gt;CR'!I74)*'1.5 Factores Pérdidas'!J14</f>
        <v>1034.3460569821514</v>
      </c>
      <c r="J74" s="14">
        <f>+('2.3Previsión Traspasos CL-&gt;CR'!J14+'2.3Previsión Traspasos CL-&gt;CR'!J74)*'1.5 Factores Pérdidas'!K14</f>
        <v>1072.6307973042565</v>
      </c>
      <c r="K74" s="14">
        <f>+('2.3Previsión Traspasos CL-&gt;CR'!K14+'2.3Previsión Traspasos CL-&gt;CR'!K74)*'1.5 Factores Pérdidas'!L14</f>
        <v>1110.9941724383814</v>
      </c>
      <c r="L74" s="14">
        <f>+('2.3Previsión Traspasos CL-&gt;CR'!L14+'2.3Previsión Traspasos CL-&gt;CR'!L74)*'1.5 Factores Pérdidas'!M14</f>
        <v>1149.3746955780846</v>
      </c>
      <c r="M74" s="14">
        <f>+('2.3Previsión Traspasos CL-&gt;CR'!M14+'2.3Previsión Traspasos CL-&gt;CR'!M74)*'1.5 Factores Pérdidas'!N14</f>
        <v>1187.7552187177873</v>
      </c>
      <c r="N74" s="14">
        <f>+('2.3Previsión Traspasos CL-&gt;CR'!N14+'2.3Previsión Traspasos CL-&gt;CR'!N74)*'1.5 Factores Pérdidas'!O14</f>
        <v>1226.1357418574885</v>
      </c>
      <c r="O74" s="14">
        <f>+('2.3Previsión Traspasos CL-&gt;CR'!O14+'2.3Previsión Traspasos CL-&gt;CR'!O74)*'1.5 Factores Pérdidas'!P14</f>
        <v>1264.5162649971887</v>
      </c>
      <c r="P74" s="14">
        <f>+('2.3Previsión Traspasos CL-&gt;CR'!P14+'2.3Previsión Traspasos CL-&gt;CR'!P74)*'1.5 Factores Pérdidas'!Q14</f>
        <v>1302.896788136891</v>
      </c>
      <c r="Q74" s="14">
        <f>+('2.3Previsión Traspasos CL-&gt;CR'!Q14+'2.3Previsión Traspasos CL-&gt;CR'!Q74)*'1.5 Factores Pérdidas'!R14</f>
        <v>1341.2773112765947</v>
      </c>
      <c r="R74" s="14">
        <f>+('2.3Previsión Traspasos CL-&gt;CR'!R14+'2.3Previsión Traspasos CL-&gt;CR'!R74)*'1.5 Factores Pérdidas'!S14</f>
        <v>1379.6578344162981</v>
      </c>
      <c r="S74" s="14">
        <f>+('2.3Previsión Traspasos CL-&gt;CR'!S14+'2.3Previsión Traspasos CL-&gt;CR'!S74)*'1.5 Factores Pérdidas'!T14</f>
        <v>1418.0383575560004</v>
      </c>
      <c r="T74" s="14">
        <f>+('2.3Previsión Traspasos CL-&gt;CR'!T14+'2.3Previsión Traspasos CL-&gt;CR'!T74)*'1.5 Factores Pérdidas'!U14</f>
        <v>1456.4188806957004</v>
      </c>
      <c r="U74" s="14">
        <f>+('2.3Previsión Traspasos CL-&gt;CR'!U14+'2.3Previsión Traspasos CL-&gt;CR'!U74)*'1.5 Factores Pérdidas'!V14</f>
        <v>1494.799403835402</v>
      </c>
      <c r="V74" s="14">
        <f>+('2.3Previsión Traspasos CL-&gt;CR'!V14+'2.3Previsión Traspasos CL-&gt;CR'!V74)*'1.5 Factores Pérdidas'!W14</f>
        <v>1533.1799269751039</v>
      </c>
      <c r="W74" s="14">
        <f>+('2.3Previsión Traspasos CL-&gt;CR'!W14+'2.3Previsión Traspasos CL-&gt;CR'!W74)*'1.5 Factores Pérdidas'!X14</f>
        <v>1571.5604501148075</v>
      </c>
      <c r="X74" s="14">
        <f>+('2.3Previsión Traspasos CL-&gt;CR'!X14+'2.3Previsión Traspasos CL-&gt;CR'!X74)*'1.5 Factores Pérdidas'!Y14</f>
        <v>1609.9409732545107</v>
      </c>
      <c r="Z74" s="18">
        <v>21</v>
      </c>
      <c r="AA74" s="29" t="s">
        <v>57</v>
      </c>
      <c r="AB74" s="226">
        <f t="shared" si="16"/>
        <v>0.66958469506308549</v>
      </c>
      <c r="AC74" s="227">
        <f t="shared" si="16"/>
        <v>0.88149638849843848</v>
      </c>
      <c r="AD74" s="227">
        <f t="shared" si="16"/>
        <v>0.91965660458856691</v>
      </c>
      <c r="AE74" s="227">
        <f t="shared" si="16"/>
        <v>0.95787930559834533</v>
      </c>
      <c r="AF74" s="227">
        <f t="shared" si="16"/>
        <v>0.99611212931877235</v>
      </c>
      <c r="AG74" s="227">
        <f t="shared" si="16"/>
        <v>1.0343460569821514</v>
      </c>
      <c r="AH74" s="227">
        <f t="shared" si="16"/>
        <v>1.0726307973042564</v>
      </c>
      <c r="AI74" s="227">
        <f t="shared" si="16"/>
        <v>1.1109941724383814</v>
      </c>
      <c r="AJ74" s="227">
        <f t="shared" si="16"/>
        <v>1.1493746955780846</v>
      </c>
      <c r="AK74" s="227">
        <f t="shared" si="16"/>
        <v>1.1877552187177873</v>
      </c>
      <c r="AL74" s="272">
        <f t="shared" si="16"/>
        <v>1.2261357418574885</v>
      </c>
      <c r="AM74" s="272">
        <f t="shared" si="16"/>
        <v>1.2645162649971888</v>
      </c>
      <c r="AN74" s="272">
        <f t="shared" si="16"/>
        <v>1.3028967881368909</v>
      </c>
      <c r="AO74" s="272">
        <f t="shared" si="16"/>
        <v>1.3412773112765948</v>
      </c>
      <c r="AP74" s="272">
        <f t="shared" si="16"/>
        <v>1.3796578344162982</v>
      </c>
      <c r="AQ74" s="272">
        <f t="shared" si="16"/>
        <v>1.4180383575560005</v>
      </c>
      <c r="AR74" s="272">
        <f t="shared" si="17"/>
        <v>1.4564188806957004</v>
      </c>
      <c r="AS74" s="272">
        <f t="shared" si="17"/>
        <v>1.494799403835402</v>
      </c>
      <c r="AT74" s="272">
        <f t="shared" si="17"/>
        <v>1.5331799269751039</v>
      </c>
      <c r="AU74" s="272">
        <f t="shared" si="17"/>
        <v>1.5715604501148075</v>
      </c>
      <c r="AV74" s="227">
        <f t="shared" si="17"/>
        <v>1.6099409732545107</v>
      </c>
    </row>
    <row r="75" spans="2:48" x14ac:dyDescent="0.2">
      <c r="B75" s="18">
        <v>22</v>
      </c>
      <c r="C75" s="29" t="s">
        <v>58</v>
      </c>
      <c r="D75" s="19">
        <f>+('2.3Previsión Traspasos CL-&gt;CR'!D15+'2.3Previsión Traspasos CL-&gt;CR'!D75*1000)*'1.5 Factores Pérdidas'!E15</f>
        <v>0</v>
      </c>
      <c r="E75" s="14">
        <f>+('2.3Previsión Traspasos CL-&gt;CR'!E15+'2.3Previsión Traspasos CL-&gt;CR'!E75*1000)*'1.5 Factores Pérdidas'!F15</f>
        <v>0</v>
      </c>
      <c r="F75" s="14">
        <f>+('2.3Previsión Traspasos CL-&gt;CR'!F15+'2.3Previsión Traspasos CL-&gt;CR'!F75)*'1.5 Factores Pérdidas'!G15</f>
        <v>32935.360000000001</v>
      </c>
      <c r="G75" s="14">
        <f>+('2.3Previsión Traspasos CL-&gt;CR'!G15+'2.3Previsión Traspasos CL-&gt;CR'!G75)*'1.5 Factores Pérdidas'!H15</f>
        <v>32935.360000000001</v>
      </c>
      <c r="H75" s="14">
        <f>+('2.3Previsión Traspasos CL-&gt;CR'!H15+'2.3Previsión Traspasos CL-&gt;CR'!H75)*'1.5 Factores Pérdidas'!I15</f>
        <v>32935.360000000001</v>
      </c>
      <c r="I75" s="14">
        <f>+('2.3Previsión Traspasos CL-&gt;CR'!I15+'2.3Previsión Traspasos CL-&gt;CR'!I75)*'1.5 Factores Pérdidas'!J15</f>
        <v>32935.360000000001</v>
      </c>
      <c r="J75" s="14">
        <f>+('2.3Previsión Traspasos CL-&gt;CR'!J15+'2.3Previsión Traspasos CL-&gt;CR'!J75)*'1.5 Factores Pérdidas'!K15</f>
        <v>32935.360000000001</v>
      </c>
      <c r="K75" s="14">
        <f>+('2.3Previsión Traspasos CL-&gt;CR'!K15+'2.3Previsión Traspasos CL-&gt;CR'!K75)*'1.5 Factores Pérdidas'!L15</f>
        <v>32935.360000000001</v>
      </c>
      <c r="L75" s="14">
        <f>+('2.3Previsión Traspasos CL-&gt;CR'!L15+'2.3Previsión Traspasos CL-&gt;CR'!L75)*'1.5 Factores Pérdidas'!M15</f>
        <v>32935.360000000001</v>
      </c>
      <c r="M75" s="14">
        <f>+('2.3Previsión Traspasos CL-&gt;CR'!M15+'2.3Previsión Traspasos CL-&gt;CR'!M75)*'1.5 Factores Pérdidas'!N15</f>
        <v>32935.360000000001</v>
      </c>
      <c r="N75" s="14">
        <f>+('2.3Previsión Traspasos CL-&gt;CR'!N15+'2.3Previsión Traspasos CL-&gt;CR'!N75)*'1.5 Factores Pérdidas'!O15</f>
        <v>32935.360000000001</v>
      </c>
      <c r="O75" s="14">
        <f>+('2.3Previsión Traspasos CL-&gt;CR'!O15+'2.3Previsión Traspasos CL-&gt;CR'!O75)*'1.5 Factores Pérdidas'!P15</f>
        <v>32935.360000000001</v>
      </c>
      <c r="P75" s="14">
        <f>+('2.3Previsión Traspasos CL-&gt;CR'!P15+'2.3Previsión Traspasos CL-&gt;CR'!P75)*'1.5 Factores Pérdidas'!Q15</f>
        <v>32935.360000000001</v>
      </c>
      <c r="Q75" s="14">
        <f>+('2.3Previsión Traspasos CL-&gt;CR'!Q15+'2.3Previsión Traspasos CL-&gt;CR'!Q75)*'1.5 Factores Pérdidas'!R15</f>
        <v>32935.360000000001</v>
      </c>
      <c r="R75" s="14">
        <f>+('2.3Previsión Traspasos CL-&gt;CR'!R15+'2.3Previsión Traspasos CL-&gt;CR'!R75)*'1.5 Factores Pérdidas'!S15</f>
        <v>32935.360000000001</v>
      </c>
      <c r="S75" s="14">
        <f>+('2.3Previsión Traspasos CL-&gt;CR'!S15+'2.3Previsión Traspasos CL-&gt;CR'!S75)*'1.5 Factores Pérdidas'!T15</f>
        <v>32935.360000000001</v>
      </c>
      <c r="T75" s="14">
        <f>+('2.3Previsión Traspasos CL-&gt;CR'!T15+'2.3Previsión Traspasos CL-&gt;CR'!T75)*'1.5 Factores Pérdidas'!U15</f>
        <v>32935.360000000001</v>
      </c>
      <c r="U75" s="14">
        <f>+('2.3Previsión Traspasos CL-&gt;CR'!U15+'2.3Previsión Traspasos CL-&gt;CR'!U75)*'1.5 Factores Pérdidas'!V15</f>
        <v>32935.360000000001</v>
      </c>
      <c r="V75" s="14">
        <f>+('2.3Previsión Traspasos CL-&gt;CR'!V15+'2.3Previsión Traspasos CL-&gt;CR'!V75)*'1.5 Factores Pérdidas'!W15</f>
        <v>32935.360000000001</v>
      </c>
      <c r="W75" s="14">
        <f>+('2.3Previsión Traspasos CL-&gt;CR'!W15+'2.3Previsión Traspasos CL-&gt;CR'!W75)*'1.5 Factores Pérdidas'!X15</f>
        <v>32935.360000000001</v>
      </c>
      <c r="X75" s="14">
        <f>+('2.3Previsión Traspasos CL-&gt;CR'!X15+'2.3Previsión Traspasos CL-&gt;CR'!X75)*'1.5 Factores Pérdidas'!Y15</f>
        <v>32935.360000000001</v>
      </c>
      <c r="Z75" s="18">
        <v>22</v>
      </c>
      <c r="AA75" s="29" t="s">
        <v>58</v>
      </c>
      <c r="AB75" s="226">
        <f t="shared" si="16"/>
        <v>0</v>
      </c>
      <c r="AC75" s="227">
        <f t="shared" si="16"/>
        <v>0</v>
      </c>
      <c r="AD75" s="227">
        <f t="shared" si="16"/>
        <v>32.935360000000003</v>
      </c>
      <c r="AE75" s="227">
        <f t="shared" si="16"/>
        <v>32.935360000000003</v>
      </c>
      <c r="AF75" s="227">
        <f t="shared" si="16"/>
        <v>32.935360000000003</v>
      </c>
      <c r="AG75" s="227">
        <f t="shared" si="16"/>
        <v>32.935360000000003</v>
      </c>
      <c r="AH75" s="227">
        <f t="shared" si="16"/>
        <v>32.935360000000003</v>
      </c>
      <c r="AI75" s="227">
        <f t="shared" si="16"/>
        <v>32.935360000000003</v>
      </c>
      <c r="AJ75" s="227">
        <f t="shared" si="16"/>
        <v>32.935360000000003</v>
      </c>
      <c r="AK75" s="227">
        <f t="shared" si="16"/>
        <v>32.935360000000003</v>
      </c>
      <c r="AL75" s="272">
        <f t="shared" si="16"/>
        <v>32.935360000000003</v>
      </c>
      <c r="AM75" s="272">
        <f t="shared" si="16"/>
        <v>32.935360000000003</v>
      </c>
      <c r="AN75" s="272">
        <f t="shared" si="16"/>
        <v>32.935360000000003</v>
      </c>
      <c r="AO75" s="272">
        <f t="shared" si="16"/>
        <v>32.935360000000003</v>
      </c>
      <c r="AP75" s="272">
        <f t="shared" si="16"/>
        <v>32.935360000000003</v>
      </c>
      <c r="AQ75" s="272">
        <f t="shared" si="16"/>
        <v>32.935360000000003</v>
      </c>
      <c r="AR75" s="272">
        <f t="shared" si="17"/>
        <v>32.935360000000003</v>
      </c>
      <c r="AS75" s="272">
        <f t="shared" si="17"/>
        <v>32.935360000000003</v>
      </c>
      <c r="AT75" s="272">
        <f t="shared" si="17"/>
        <v>32.935360000000003</v>
      </c>
      <c r="AU75" s="272">
        <f t="shared" si="17"/>
        <v>32.935360000000003</v>
      </c>
      <c r="AV75" s="227">
        <f t="shared" si="17"/>
        <v>32.935360000000003</v>
      </c>
    </row>
    <row r="76" spans="2:48" x14ac:dyDescent="0.2">
      <c r="B76" s="18">
        <v>23</v>
      </c>
      <c r="C76" s="29" t="s">
        <v>59</v>
      </c>
      <c r="D76" s="19">
        <f>+('2.3Previsión Traspasos CL-&gt;CR'!D16+'2.3Previsión Traspasos CL-&gt;CR'!D76*1000)*'1.5 Factores Pérdidas'!E16</f>
        <v>3399.7555330144937</v>
      </c>
      <c r="E76" s="14">
        <f>+('2.3Previsión Traspasos CL-&gt;CR'!E16+'2.3Previsión Traspasos CL-&gt;CR'!E76*1000)*'1.5 Factores Pérdidas'!F16</f>
        <v>3579.7592998746995</v>
      </c>
      <c r="F76" s="14">
        <f>+('2.3Previsión Traspasos CL-&gt;CR'!F16+'2.3Previsión Traspasos CL-&gt;CR'!F76)*'1.5 Factores Pérdidas'!G16</f>
        <v>3761.0663786766368</v>
      </c>
      <c r="G76" s="14">
        <f>+('2.3Previsión Traspasos CL-&gt;CR'!G16+'2.3Previsión Traspasos CL-&gt;CR'!G76)*'1.5 Factores Pérdidas'!H16</f>
        <v>3942.8290893023172</v>
      </c>
      <c r="H76" s="14">
        <f>+('2.3Previsión Traspasos CL-&gt;CR'!H16+'2.3Previsión Traspasos CL-&gt;CR'!H76)*'1.5 Factores Pérdidas'!I16</f>
        <v>4124.9762928890714</v>
      </c>
      <c r="I76" s="14">
        <f>+('2.3Previsión Traspasos CL-&gt;CR'!I16+'2.3Previsión Traspasos CL-&gt;CR'!I76)*'1.5 Factores Pérdidas'!J16</f>
        <v>4307.6724179505409</v>
      </c>
      <c r="J76" s="14">
        <f>+('2.3Previsión Traspasos CL-&gt;CR'!J16+'2.3Previsión Traspasos CL-&gt;CR'!J76)*'1.5 Factores Pérdidas'!K16</f>
        <v>4490.969443193464</v>
      </c>
      <c r="K76" s="14">
        <f>+('2.3Previsión Traspasos CL-&gt;CR'!K16+'2.3Previsión Traspasos CL-&gt;CR'!K76)*'1.5 Factores Pérdidas'!L16</f>
        <v>4674.9007655127371</v>
      </c>
      <c r="L76" s="14">
        <f>+('2.3Previsión Traspasos CL-&gt;CR'!L16+'2.3Previsión Traspasos CL-&gt;CR'!L76)*'1.5 Factores Pérdidas'!M16</f>
        <v>4859.4864832207686</v>
      </c>
      <c r="M76" s="14">
        <f>+('2.3Previsión Traspasos CL-&gt;CR'!M16+'2.3Previsión Traspasos CL-&gt;CR'!M76)*'1.5 Factores Pérdidas'!N16</f>
        <v>5044.743302654063</v>
      </c>
      <c r="N76" s="14">
        <f>+('2.3Previsión Traspasos CL-&gt;CR'!N16+'2.3Previsión Traspasos CL-&gt;CR'!N76)*'1.5 Factores Pérdidas'!O16</f>
        <v>5230.6863838988975</v>
      </c>
      <c r="O76" s="14">
        <f>+('2.3Previsión Traspasos CL-&gt;CR'!O16+'2.3Previsión Traspasos CL-&gt;CR'!O76)*'1.5 Factores Pérdidas'!P16</f>
        <v>5417.3305743218534</v>
      </c>
      <c r="P76" s="14">
        <f>+('2.3Previsión Traspasos CL-&gt;CR'!P16+'2.3Previsión Traspasos CL-&gt;CR'!P76)*'1.5 Factores Pérdidas'!Q16</f>
        <v>5604.6907620573156</v>
      </c>
      <c r="Q76" s="14">
        <f>+('2.3Previsión Traspasos CL-&gt;CR'!Q16+'2.3Previsión Traspasos CL-&gt;CR'!Q76)*'1.5 Factores Pérdidas'!R16</f>
        <v>5792.7820444177059</v>
      </c>
      <c r="R76" s="14">
        <f>+('2.3Previsión Traspasos CL-&gt;CR'!R16+'2.3Previsión Traspasos CL-&gt;CR'!R76)*'1.5 Factores Pérdidas'!S16</f>
        <v>5981.6198138109066</v>
      </c>
      <c r="S76" s="14">
        <f>+('2.3Previsión Traspasos CL-&gt;CR'!S16+'2.3Previsión Traspasos CL-&gt;CR'!S76)*'1.5 Factores Pérdidas'!T16</f>
        <v>6171.2196996620187</v>
      </c>
      <c r="T76" s="14">
        <f>+('2.3Previsión Traspasos CL-&gt;CR'!T16+'2.3Previsión Traspasos CL-&gt;CR'!T76)*'1.5 Factores Pérdidas'!U16</f>
        <v>6361.5979310218472</v>
      </c>
      <c r="U76" s="14">
        <f>+('2.3Previsión Traspasos CL-&gt;CR'!U16+'2.3Previsión Traspasos CL-&gt;CR'!U76)*'1.5 Factores Pérdidas'!V16</f>
        <v>6552.769992491646</v>
      </c>
      <c r="V76" s="14">
        <f>+('2.3Previsión Traspasos CL-&gt;CR'!V16+'2.3Previsión Traspasos CL-&gt;CR'!V76)*'1.5 Factores Pérdidas'!W16</f>
        <v>6744.7559215118245</v>
      </c>
      <c r="W76" s="14">
        <f>+('2.3Previsión Traspasos CL-&gt;CR'!W16+'2.3Previsión Traspasos CL-&gt;CR'!W76)*'1.5 Factores Pérdidas'!X16</f>
        <v>6937.5596577329634</v>
      </c>
      <c r="X76" s="14">
        <f>+('2.3Previsión Traspasos CL-&gt;CR'!X16+'2.3Previsión Traspasos CL-&gt;CR'!X76)*'1.5 Factores Pérdidas'!Y16</f>
        <v>7131.2506526614106</v>
      </c>
      <c r="Z76" s="18">
        <v>23</v>
      </c>
      <c r="AA76" s="29" t="s">
        <v>59</v>
      </c>
      <c r="AB76" s="226">
        <f t="shared" si="16"/>
        <v>3.3997555330144937</v>
      </c>
      <c r="AC76" s="227">
        <f t="shared" si="16"/>
        <v>3.5797592998746994</v>
      </c>
      <c r="AD76" s="227">
        <f t="shared" si="16"/>
        <v>3.7610663786766367</v>
      </c>
      <c r="AE76" s="227">
        <f t="shared" si="16"/>
        <v>3.9428290893023172</v>
      </c>
      <c r="AF76" s="227">
        <f t="shared" si="16"/>
        <v>4.1249762928890714</v>
      </c>
      <c r="AG76" s="227">
        <f t="shared" si="16"/>
        <v>4.307672417950541</v>
      </c>
      <c r="AH76" s="227">
        <f t="shared" si="16"/>
        <v>4.4909694431934639</v>
      </c>
      <c r="AI76" s="227">
        <f t="shared" si="16"/>
        <v>4.6749007655127368</v>
      </c>
      <c r="AJ76" s="227">
        <f t="shared" si="16"/>
        <v>4.8594864832207687</v>
      </c>
      <c r="AK76" s="227">
        <f t="shared" si="16"/>
        <v>5.0447433026540631</v>
      </c>
      <c r="AL76" s="272">
        <f t="shared" si="16"/>
        <v>5.2306863838988971</v>
      </c>
      <c r="AM76" s="272">
        <f t="shared" si="16"/>
        <v>5.4173305743218538</v>
      </c>
      <c r="AN76" s="272">
        <f t="shared" si="16"/>
        <v>5.6046907620573156</v>
      </c>
      <c r="AO76" s="272">
        <f t="shared" si="16"/>
        <v>5.7927820444177058</v>
      </c>
      <c r="AP76" s="272">
        <f t="shared" si="16"/>
        <v>5.9816198138109069</v>
      </c>
      <c r="AQ76" s="272">
        <f t="shared" si="16"/>
        <v>6.1712196996620188</v>
      </c>
      <c r="AR76" s="272">
        <f t="shared" si="17"/>
        <v>6.3615979310218469</v>
      </c>
      <c r="AS76" s="272">
        <f t="shared" si="17"/>
        <v>6.5527699924916458</v>
      </c>
      <c r="AT76" s="272">
        <f t="shared" si="17"/>
        <v>6.7447559215118247</v>
      </c>
      <c r="AU76" s="272">
        <f t="shared" si="17"/>
        <v>6.9375596577329635</v>
      </c>
      <c r="AV76" s="227">
        <f t="shared" si="17"/>
        <v>7.1312506526614108</v>
      </c>
    </row>
    <row r="77" spans="2:48" x14ac:dyDescent="0.2">
      <c r="B77" s="18">
        <v>26</v>
      </c>
      <c r="C77" s="29" t="s">
        <v>60</v>
      </c>
      <c r="D77" s="19">
        <f>+('2.3Previsión Traspasos CL-&gt;CR'!D17+'2.3Previsión Traspasos CL-&gt;CR'!D77*1000)*'1.5 Factores Pérdidas'!E17</f>
        <v>0</v>
      </c>
      <c r="E77" s="14">
        <f>+('2.3Previsión Traspasos CL-&gt;CR'!E17+'2.3Previsión Traspasos CL-&gt;CR'!E77*1000)*'1.5 Factores Pérdidas'!F17</f>
        <v>0</v>
      </c>
      <c r="F77" s="14">
        <f>+('2.3Previsión Traspasos CL-&gt;CR'!F17+'2.3Previsión Traspasos CL-&gt;CR'!F77)*'1.5 Factores Pérdidas'!G17</f>
        <v>0</v>
      </c>
      <c r="G77" s="14">
        <f>+('2.3Previsión Traspasos CL-&gt;CR'!G17+'2.3Previsión Traspasos CL-&gt;CR'!G77)*'1.5 Factores Pérdidas'!H17</f>
        <v>0</v>
      </c>
      <c r="H77" s="14">
        <f>+('2.3Previsión Traspasos CL-&gt;CR'!H17+'2.3Previsión Traspasos CL-&gt;CR'!H77)*'1.5 Factores Pérdidas'!I17</f>
        <v>0</v>
      </c>
      <c r="I77" s="14">
        <f>+('2.3Previsión Traspasos CL-&gt;CR'!I17+'2.3Previsión Traspasos CL-&gt;CR'!I77)*'1.5 Factores Pérdidas'!J17</f>
        <v>0</v>
      </c>
      <c r="J77" s="14">
        <f>+('2.3Previsión Traspasos CL-&gt;CR'!J17+'2.3Previsión Traspasos CL-&gt;CR'!J77)*'1.5 Factores Pérdidas'!K17</f>
        <v>0</v>
      </c>
      <c r="K77" s="14">
        <f>+('2.3Previsión Traspasos CL-&gt;CR'!K17+'2.3Previsión Traspasos CL-&gt;CR'!K77)*'1.5 Factores Pérdidas'!L17</f>
        <v>0</v>
      </c>
      <c r="L77" s="14">
        <f>+('2.3Previsión Traspasos CL-&gt;CR'!L17+'2.3Previsión Traspasos CL-&gt;CR'!L77)*'1.5 Factores Pérdidas'!M17</f>
        <v>0</v>
      </c>
      <c r="M77" s="14">
        <f>+('2.3Previsión Traspasos CL-&gt;CR'!M17+'2.3Previsión Traspasos CL-&gt;CR'!M77)*'1.5 Factores Pérdidas'!N17</f>
        <v>0</v>
      </c>
      <c r="N77" s="14">
        <f>+('2.3Previsión Traspasos CL-&gt;CR'!N17+'2.3Previsión Traspasos CL-&gt;CR'!N77)*'1.5 Factores Pérdidas'!O17</f>
        <v>0</v>
      </c>
      <c r="O77" s="14">
        <f>+('2.3Previsión Traspasos CL-&gt;CR'!O17+'2.3Previsión Traspasos CL-&gt;CR'!O77)*'1.5 Factores Pérdidas'!P17</f>
        <v>0</v>
      </c>
      <c r="P77" s="14">
        <f>+('2.3Previsión Traspasos CL-&gt;CR'!P17+'2.3Previsión Traspasos CL-&gt;CR'!P77)*'1.5 Factores Pérdidas'!Q17</f>
        <v>0</v>
      </c>
      <c r="Q77" s="14">
        <f>+('2.3Previsión Traspasos CL-&gt;CR'!Q17+'2.3Previsión Traspasos CL-&gt;CR'!Q77)*'1.5 Factores Pérdidas'!R17</f>
        <v>0</v>
      </c>
      <c r="R77" s="14">
        <f>+('2.3Previsión Traspasos CL-&gt;CR'!R17+'2.3Previsión Traspasos CL-&gt;CR'!R77)*'1.5 Factores Pérdidas'!S17</f>
        <v>0</v>
      </c>
      <c r="S77" s="14">
        <f>+('2.3Previsión Traspasos CL-&gt;CR'!S17+'2.3Previsión Traspasos CL-&gt;CR'!S77)*'1.5 Factores Pérdidas'!T17</f>
        <v>0</v>
      </c>
      <c r="T77" s="14">
        <f>+('2.3Previsión Traspasos CL-&gt;CR'!T17+'2.3Previsión Traspasos CL-&gt;CR'!T77)*'1.5 Factores Pérdidas'!U17</f>
        <v>0</v>
      </c>
      <c r="U77" s="14">
        <f>+('2.3Previsión Traspasos CL-&gt;CR'!U17+'2.3Previsión Traspasos CL-&gt;CR'!U77)*'1.5 Factores Pérdidas'!V17</f>
        <v>0</v>
      </c>
      <c r="V77" s="14">
        <f>+('2.3Previsión Traspasos CL-&gt;CR'!V17+'2.3Previsión Traspasos CL-&gt;CR'!V77)*'1.5 Factores Pérdidas'!W17</f>
        <v>0</v>
      </c>
      <c r="W77" s="14">
        <f>+('2.3Previsión Traspasos CL-&gt;CR'!W17+'2.3Previsión Traspasos CL-&gt;CR'!W77)*'1.5 Factores Pérdidas'!X17</f>
        <v>0</v>
      </c>
      <c r="X77" s="14">
        <f>+('2.3Previsión Traspasos CL-&gt;CR'!X17+'2.3Previsión Traspasos CL-&gt;CR'!X77)*'1.5 Factores Pérdidas'!Y17</f>
        <v>0</v>
      </c>
      <c r="Z77" s="18">
        <v>26</v>
      </c>
      <c r="AA77" s="29" t="s">
        <v>60</v>
      </c>
      <c r="AB77" s="226">
        <f t="shared" si="16"/>
        <v>0</v>
      </c>
      <c r="AC77" s="227">
        <f t="shared" si="16"/>
        <v>0</v>
      </c>
      <c r="AD77" s="227">
        <f t="shared" si="16"/>
        <v>0</v>
      </c>
      <c r="AE77" s="227">
        <f t="shared" si="16"/>
        <v>0</v>
      </c>
      <c r="AF77" s="227">
        <f t="shared" si="16"/>
        <v>0</v>
      </c>
      <c r="AG77" s="227">
        <f t="shared" si="16"/>
        <v>0</v>
      </c>
      <c r="AH77" s="227">
        <f t="shared" si="16"/>
        <v>0</v>
      </c>
      <c r="AI77" s="227">
        <f t="shared" si="16"/>
        <v>0</v>
      </c>
      <c r="AJ77" s="227">
        <f t="shared" si="16"/>
        <v>0</v>
      </c>
      <c r="AK77" s="227">
        <f t="shared" si="16"/>
        <v>0</v>
      </c>
      <c r="AL77" s="272">
        <f t="shared" si="16"/>
        <v>0</v>
      </c>
      <c r="AM77" s="272">
        <f t="shared" si="16"/>
        <v>0</v>
      </c>
      <c r="AN77" s="272">
        <f t="shared" si="16"/>
        <v>0</v>
      </c>
      <c r="AO77" s="272">
        <f t="shared" si="16"/>
        <v>0</v>
      </c>
      <c r="AP77" s="272">
        <f t="shared" si="16"/>
        <v>0</v>
      </c>
      <c r="AQ77" s="272">
        <f t="shared" si="16"/>
        <v>0</v>
      </c>
      <c r="AR77" s="272">
        <f t="shared" si="17"/>
        <v>0</v>
      </c>
      <c r="AS77" s="272">
        <f t="shared" si="17"/>
        <v>0</v>
      </c>
      <c r="AT77" s="272">
        <f t="shared" si="17"/>
        <v>0</v>
      </c>
      <c r="AU77" s="272">
        <f t="shared" si="17"/>
        <v>0</v>
      </c>
      <c r="AV77" s="227">
        <f t="shared" si="17"/>
        <v>0</v>
      </c>
    </row>
    <row r="78" spans="2:48" x14ac:dyDescent="0.2">
      <c r="B78" s="18">
        <v>28</v>
      </c>
      <c r="C78" s="29" t="s">
        <v>61</v>
      </c>
      <c r="D78" s="19">
        <f>+('2.3Previsión Traspasos CL-&gt;CR'!D18+'2.3Previsión Traspasos CL-&gt;CR'!D78*1000)*'1.5 Factores Pérdidas'!E18</f>
        <v>0</v>
      </c>
      <c r="E78" s="14">
        <f>+('2.3Previsión Traspasos CL-&gt;CR'!E18+'2.3Previsión Traspasos CL-&gt;CR'!E78*1000)*'1.5 Factores Pérdidas'!F18</f>
        <v>0</v>
      </c>
      <c r="F78" s="14">
        <f>+('2.3Previsión Traspasos CL-&gt;CR'!F18+'2.3Previsión Traspasos CL-&gt;CR'!F78)*'1.5 Factores Pérdidas'!G18</f>
        <v>0</v>
      </c>
      <c r="G78" s="14">
        <f>+('2.3Previsión Traspasos CL-&gt;CR'!G18+'2.3Previsión Traspasos CL-&gt;CR'!G78)*'1.5 Factores Pérdidas'!H18</f>
        <v>0</v>
      </c>
      <c r="H78" s="14">
        <f>+('2.3Previsión Traspasos CL-&gt;CR'!H18+'2.3Previsión Traspasos CL-&gt;CR'!H78)*'1.5 Factores Pérdidas'!I18</f>
        <v>0</v>
      </c>
      <c r="I78" s="14">
        <f>+('2.3Previsión Traspasos CL-&gt;CR'!I18+'2.3Previsión Traspasos CL-&gt;CR'!I78)*'1.5 Factores Pérdidas'!J18</f>
        <v>0</v>
      </c>
      <c r="J78" s="14">
        <f>+('2.3Previsión Traspasos CL-&gt;CR'!J18+'2.3Previsión Traspasos CL-&gt;CR'!J78)*'1.5 Factores Pérdidas'!K18</f>
        <v>0</v>
      </c>
      <c r="K78" s="14">
        <f>+('2.3Previsión Traspasos CL-&gt;CR'!K18+'2.3Previsión Traspasos CL-&gt;CR'!K78)*'1.5 Factores Pérdidas'!L18</f>
        <v>0</v>
      </c>
      <c r="L78" s="14">
        <f>+('2.3Previsión Traspasos CL-&gt;CR'!L18+'2.3Previsión Traspasos CL-&gt;CR'!L78)*'1.5 Factores Pérdidas'!M18</f>
        <v>0</v>
      </c>
      <c r="M78" s="14">
        <f>+('2.3Previsión Traspasos CL-&gt;CR'!M18+'2.3Previsión Traspasos CL-&gt;CR'!M78)*'1.5 Factores Pérdidas'!N18</f>
        <v>0</v>
      </c>
      <c r="N78" s="14">
        <f>+('2.3Previsión Traspasos CL-&gt;CR'!N18+'2.3Previsión Traspasos CL-&gt;CR'!N78)*'1.5 Factores Pérdidas'!O18</f>
        <v>0</v>
      </c>
      <c r="O78" s="14">
        <f>+('2.3Previsión Traspasos CL-&gt;CR'!O18+'2.3Previsión Traspasos CL-&gt;CR'!O78)*'1.5 Factores Pérdidas'!P18</f>
        <v>0</v>
      </c>
      <c r="P78" s="14">
        <f>+('2.3Previsión Traspasos CL-&gt;CR'!P18+'2.3Previsión Traspasos CL-&gt;CR'!P78)*'1.5 Factores Pérdidas'!Q18</f>
        <v>0</v>
      </c>
      <c r="Q78" s="14">
        <f>+('2.3Previsión Traspasos CL-&gt;CR'!Q18+'2.3Previsión Traspasos CL-&gt;CR'!Q78)*'1.5 Factores Pérdidas'!R18</f>
        <v>0</v>
      </c>
      <c r="R78" s="14">
        <f>+('2.3Previsión Traspasos CL-&gt;CR'!R18+'2.3Previsión Traspasos CL-&gt;CR'!R78)*'1.5 Factores Pérdidas'!S18</f>
        <v>0</v>
      </c>
      <c r="S78" s="14">
        <f>+('2.3Previsión Traspasos CL-&gt;CR'!S18+'2.3Previsión Traspasos CL-&gt;CR'!S78)*'1.5 Factores Pérdidas'!T18</f>
        <v>0</v>
      </c>
      <c r="T78" s="14">
        <f>+('2.3Previsión Traspasos CL-&gt;CR'!T18+'2.3Previsión Traspasos CL-&gt;CR'!T78)*'1.5 Factores Pérdidas'!U18</f>
        <v>0</v>
      </c>
      <c r="U78" s="14">
        <f>+('2.3Previsión Traspasos CL-&gt;CR'!U18+'2.3Previsión Traspasos CL-&gt;CR'!U78)*'1.5 Factores Pérdidas'!V18</f>
        <v>0</v>
      </c>
      <c r="V78" s="14">
        <f>+('2.3Previsión Traspasos CL-&gt;CR'!V18+'2.3Previsión Traspasos CL-&gt;CR'!V78)*'1.5 Factores Pérdidas'!W18</f>
        <v>0</v>
      </c>
      <c r="W78" s="14">
        <f>+('2.3Previsión Traspasos CL-&gt;CR'!W18+'2.3Previsión Traspasos CL-&gt;CR'!W78)*'1.5 Factores Pérdidas'!X18</f>
        <v>0</v>
      </c>
      <c r="X78" s="14">
        <f>+('2.3Previsión Traspasos CL-&gt;CR'!X18+'2.3Previsión Traspasos CL-&gt;CR'!X78)*'1.5 Factores Pérdidas'!Y18</f>
        <v>0</v>
      </c>
      <c r="Z78" s="18">
        <v>28</v>
      </c>
      <c r="AA78" s="29" t="s">
        <v>61</v>
      </c>
      <c r="AB78" s="226">
        <f t="shared" si="16"/>
        <v>0</v>
      </c>
      <c r="AC78" s="227">
        <f t="shared" si="16"/>
        <v>0</v>
      </c>
      <c r="AD78" s="227">
        <f t="shared" si="16"/>
        <v>0</v>
      </c>
      <c r="AE78" s="227">
        <f t="shared" si="16"/>
        <v>0</v>
      </c>
      <c r="AF78" s="227">
        <f t="shared" si="16"/>
        <v>0</v>
      </c>
      <c r="AG78" s="227">
        <f t="shared" si="16"/>
        <v>0</v>
      </c>
      <c r="AH78" s="227">
        <f t="shared" si="16"/>
        <v>0</v>
      </c>
      <c r="AI78" s="227">
        <f t="shared" si="16"/>
        <v>0</v>
      </c>
      <c r="AJ78" s="227">
        <f t="shared" si="16"/>
        <v>0</v>
      </c>
      <c r="AK78" s="227">
        <f t="shared" si="16"/>
        <v>0</v>
      </c>
      <c r="AL78" s="272">
        <f t="shared" si="16"/>
        <v>0</v>
      </c>
      <c r="AM78" s="272">
        <f t="shared" si="16"/>
        <v>0</v>
      </c>
      <c r="AN78" s="272">
        <f t="shared" si="16"/>
        <v>0</v>
      </c>
      <c r="AO78" s="272">
        <f t="shared" si="16"/>
        <v>0</v>
      </c>
      <c r="AP78" s="272">
        <f t="shared" si="16"/>
        <v>0</v>
      </c>
      <c r="AQ78" s="272">
        <f t="shared" si="16"/>
        <v>0</v>
      </c>
      <c r="AR78" s="272">
        <f t="shared" si="17"/>
        <v>0</v>
      </c>
      <c r="AS78" s="272">
        <f t="shared" si="17"/>
        <v>0</v>
      </c>
      <c r="AT78" s="272">
        <f t="shared" si="17"/>
        <v>0</v>
      </c>
      <c r="AU78" s="272">
        <f t="shared" si="17"/>
        <v>0</v>
      </c>
      <c r="AV78" s="227">
        <f t="shared" si="17"/>
        <v>0</v>
      </c>
    </row>
    <row r="79" spans="2:48" x14ac:dyDescent="0.2">
      <c r="B79" s="18">
        <v>29</v>
      </c>
      <c r="C79" s="29" t="s">
        <v>62</v>
      </c>
      <c r="D79" s="19">
        <f>+('2.3Previsión Traspasos CL-&gt;CR'!D19+'2.3Previsión Traspasos CL-&gt;CR'!D79*1000)*'1.5 Factores Pérdidas'!E19</f>
        <v>0</v>
      </c>
      <c r="E79" s="14">
        <f>+('2.3Previsión Traspasos CL-&gt;CR'!E19+'2.3Previsión Traspasos CL-&gt;CR'!E79*1000)*'1.5 Factores Pérdidas'!F19</f>
        <v>0</v>
      </c>
      <c r="F79" s="14">
        <f>+('2.3Previsión Traspasos CL-&gt;CR'!F19+'2.3Previsión Traspasos CL-&gt;CR'!F79)*'1.5 Factores Pérdidas'!G19</f>
        <v>0</v>
      </c>
      <c r="G79" s="14">
        <f>+('2.3Previsión Traspasos CL-&gt;CR'!G19+'2.3Previsión Traspasos CL-&gt;CR'!G79)*'1.5 Factores Pérdidas'!H19</f>
        <v>0</v>
      </c>
      <c r="H79" s="14">
        <f>+('2.3Previsión Traspasos CL-&gt;CR'!H19+'2.3Previsión Traspasos CL-&gt;CR'!H79)*'1.5 Factores Pérdidas'!I19</f>
        <v>0</v>
      </c>
      <c r="I79" s="14">
        <f>+('2.3Previsión Traspasos CL-&gt;CR'!I19+'2.3Previsión Traspasos CL-&gt;CR'!I79)*'1.5 Factores Pérdidas'!J19</f>
        <v>0</v>
      </c>
      <c r="J79" s="14">
        <f>+('2.3Previsión Traspasos CL-&gt;CR'!J19+'2.3Previsión Traspasos CL-&gt;CR'!J79)*'1.5 Factores Pérdidas'!K19</f>
        <v>0</v>
      </c>
      <c r="K79" s="14">
        <f>+('2.3Previsión Traspasos CL-&gt;CR'!K19+'2.3Previsión Traspasos CL-&gt;CR'!K79)*'1.5 Factores Pérdidas'!L19</f>
        <v>0</v>
      </c>
      <c r="L79" s="14">
        <f>+('2.3Previsión Traspasos CL-&gt;CR'!L19+'2.3Previsión Traspasos CL-&gt;CR'!L79)*'1.5 Factores Pérdidas'!M19</f>
        <v>0</v>
      </c>
      <c r="M79" s="14">
        <f>+('2.3Previsión Traspasos CL-&gt;CR'!M19+'2.3Previsión Traspasos CL-&gt;CR'!M79)*'1.5 Factores Pérdidas'!N19</f>
        <v>0</v>
      </c>
      <c r="N79" s="14">
        <f>+('2.3Previsión Traspasos CL-&gt;CR'!N19+'2.3Previsión Traspasos CL-&gt;CR'!N79)*'1.5 Factores Pérdidas'!O19</f>
        <v>0</v>
      </c>
      <c r="O79" s="14">
        <f>+('2.3Previsión Traspasos CL-&gt;CR'!O19+'2.3Previsión Traspasos CL-&gt;CR'!O79)*'1.5 Factores Pérdidas'!P19</f>
        <v>0</v>
      </c>
      <c r="P79" s="14">
        <f>+('2.3Previsión Traspasos CL-&gt;CR'!P19+'2.3Previsión Traspasos CL-&gt;CR'!P79)*'1.5 Factores Pérdidas'!Q19</f>
        <v>0</v>
      </c>
      <c r="Q79" s="14">
        <f>+('2.3Previsión Traspasos CL-&gt;CR'!Q19+'2.3Previsión Traspasos CL-&gt;CR'!Q79)*'1.5 Factores Pérdidas'!R19</f>
        <v>0</v>
      </c>
      <c r="R79" s="14">
        <f>+('2.3Previsión Traspasos CL-&gt;CR'!R19+'2.3Previsión Traspasos CL-&gt;CR'!R79)*'1.5 Factores Pérdidas'!S19</f>
        <v>0</v>
      </c>
      <c r="S79" s="14">
        <f>+('2.3Previsión Traspasos CL-&gt;CR'!S19+'2.3Previsión Traspasos CL-&gt;CR'!S79)*'1.5 Factores Pérdidas'!T19</f>
        <v>0</v>
      </c>
      <c r="T79" s="14">
        <f>+('2.3Previsión Traspasos CL-&gt;CR'!T19+'2.3Previsión Traspasos CL-&gt;CR'!T79)*'1.5 Factores Pérdidas'!U19</f>
        <v>0</v>
      </c>
      <c r="U79" s="14">
        <f>+('2.3Previsión Traspasos CL-&gt;CR'!U19+'2.3Previsión Traspasos CL-&gt;CR'!U79)*'1.5 Factores Pérdidas'!V19</f>
        <v>0</v>
      </c>
      <c r="V79" s="14">
        <f>+('2.3Previsión Traspasos CL-&gt;CR'!V19+'2.3Previsión Traspasos CL-&gt;CR'!V79)*'1.5 Factores Pérdidas'!W19</f>
        <v>0</v>
      </c>
      <c r="W79" s="14">
        <f>+('2.3Previsión Traspasos CL-&gt;CR'!W19+'2.3Previsión Traspasos CL-&gt;CR'!W79)*'1.5 Factores Pérdidas'!X19</f>
        <v>0</v>
      </c>
      <c r="X79" s="14">
        <f>+('2.3Previsión Traspasos CL-&gt;CR'!X19+'2.3Previsión Traspasos CL-&gt;CR'!X79)*'1.5 Factores Pérdidas'!Y19</f>
        <v>0</v>
      </c>
      <c r="Z79" s="18">
        <v>29</v>
      </c>
      <c r="AA79" s="29" t="s">
        <v>62</v>
      </c>
      <c r="AB79" s="226">
        <f t="shared" si="16"/>
        <v>0</v>
      </c>
      <c r="AC79" s="227">
        <f t="shared" si="16"/>
        <v>0</v>
      </c>
      <c r="AD79" s="227">
        <f t="shared" si="16"/>
        <v>0</v>
      </c>
      <c r="AE79" s="227">
        <f t="shared" si="16"/>
        <v>0</v>
      </c>
      <c r="AF79" s="227">
        <f t="shared" si="16"/>
        <v>0</v>
      </c>
      <c r="AG79" s="227">
        <f t="shared" si="16"/>
        <v>0</v>
      </c>
      <c r="AH79" s="227">
        <f t="shared" si="16"/>
        <v>0</v>
      </c>
      <c r="AI79" s="227">
        <f t="shared" si="16"/>
        <v>0</v>
      </c>
      <c r="AJ79" s="227">
        <f t="shared" si="16"/>
        <v>0</v>
      </c>
      <c r="AK79" s="227">
        <f t="shared" si="16"/>
        <v>0</v>
      </c>
      <c r="AL79" s="272">
        <f t="shared" si="16"/>
        <v>0</v>
      </c>
      <c r="AM79" s="272">
        <f t="shared" si="16"/>
        <v>0</v>
      </c>
      <c r="AN79" s="272">
        <f t="shared" si="16"/>
        <v>0</v>
      </c>
      <c r="AO79" s="272">
        <f t="shared" si="16"/>
        <v>0</v>
      </c>
      <c r="AP79" s="272">
        <f t="shared" si="16"/>
        <v>0</v>
      </c>
      <c r="AQ79" s="272">
        <f t="shared" si="16"/>
        <v>0</v>
      </c>
      <c r="AR79" s="272">
        <f t="shared" si="17"/>
        <v>0</v>
      </c>
      <c r="AS79" s="272">
        <f t="shared" si="17"/>
        <v>0</v>
      </c>
      <c r="AT79" s="272">
        <f t="shared" si="17"/>
        <v>0</v>
      </c>
      <c r="AU79" s="272">
        <f t="shared" si="17"/>
        <v>0</v>
      </c>
      <c r="AV79" s="227">
        <f t="shared" si="17"/>
        <v>0</v>
      </c>
    </row>
    <row r="80" spans="2:48" x14ac:dyDescent="0.2">
      <c r="B80" s="18">
        <v>31</v>
      </c>
      <c r="C80" s="29" t="s">
        <v>63</v>
      </c>
      <c r="D80" s="19">
        <f>+('2.3Previsión Traspasos CL-&gt;CR'!D20+'2.3Previsión Traspasos CL-&gt;CR'!D80*1000)*'1.5 Factores Pérdidas'!E20</f>
        <v>0</v>
      </c>
      <c r="E80" s="14">
        <f>+('2.3Previsión Traspasos CL-&gt;CR'!E20+'2.3Previsión Traspasos CL-&gt;CR'!E80*1000)*'1.5 Factores Pérdidas'!F20</f>
        <v>0</v>
      </c>
      <c r="F80" s="14">
        <f>+('2.3Previsión Traspasos CL-&gt;CR'!F20+'2.3Previsión Traspasos CL-&gt;CR'!F80)*'1.5 Factores Pérdidas'!G20</f>
        <v>0</v>
      </c>
      <c r="G80" s="14">
        <f>+('2.3Previsión Traspasos CL-&gt;CR'!G20+'2.3Previsión Traspasos CL-&gt;CR'!G80)*'1.5 Factores Pérdidas'!H20</f>
        <v>0</v>
      </c>
      <c r="H80" s="14">
        <f>+('2.3Previsión Traspasos CL-&gt;CR'!H20+'2.3Previsión Traspasos CL-&gt;CR'!H80)*'1.5 Factores Pérdidas'!I20</f>
        <v>0</v>
      </c>
      <c r="I80" s="14">
        <f>+('2.3Previsión Traspasos CL-&gt;CR'!I20+'2.3Previsión Traspasos CL-&gt;CR'!I80)*'1.5 Factores Pérdidas'!J20</f>
        <v>0</v>
      </c>
      <c r="J80" s="14">
        <f>+('2.3Previsión Traspasos CL-&gt;CR'!J20+'2.3Previsión Traspasos CL-&gt;CR'!J80)*'1.5 Factores Pérdidas'!K20</f>
        <v>0</v>
      </c>
      <c r="K80" s="14">
        <f>+('2.3Previsión Traspasos CL-&gt;CR'!K20+'2.3Previsión Traspasos CL-&gt;CR'!K80)*'1.5 Factores Pérdidas'!L20</f>
        <v>0</v>
      </c>
      <c r="L80" s="14">
        <f>+('2.3Previsión Traspasos CL-&gt;CR'!L20+'2.3Previsión Traspasos CL-&gt;CR'!L80)*'1.5 Factores Pérdidas'!M20</f>
        <v>0</v>
      </c>
      <c r="M80" s="14">
        <f>+('2.3Previsión Traspasos CL-&gt;CR'!M20+'2.3Previsión Traspasos CL-&gt;CR'!M80)*'1.5 Factores Pérdidas'!N20</f>
        <v>0</v>
      </c>
      <c r="N80" s="14">
        <f>+('2.3Previsión Traspasos CL-&gt;CR'!N20+'2.3Previsión Traspasos CL-&gt;CR'!N80)*'1.5 Factores Pérdidas'!O20</f>
        <v>0</v>
      </c>
      <c r="O80" s="14">
        <f>+('2.3Previsión Traspasos CL-&gt;CR'!O20+'2.3Previsión Traspasos CL-&gt;CR'!O80)*'1.5 Factores Pérdidas'!P20</f>
        <v>0</v>
      </c>
      <c r="P80" s="14">
        <f>+('2.3Previsión Traspasos CL-&gt;CR'!P20+'2.3Previsión Traspasos CL-&gt;CR'!P80)*'1.5 Factores Pérdidas'!Q20</f>
        <v>0</v>
      </c>
      <c r="Q80" s="14">
        <f>+('2.3Previsión Traspasos CL-&gt;CR'!Q20+'2.3Previsión Traspasos CL-&gt;CR'!Q80)*'1.5 Factores Pérdidas'!R20</f>
        <v>0</v>
      </c>
      <c r="R80" s="14">
        <f>+('2.3Previsión Traspasos CL-&gt;CR'!R20+'2.3Previsión Traspasos CL-&gt;CR'!R80)*'1.5 Factores Pérdidas'!S20</f>
        <v>0</v>
      </c>
      <c r="S80" s="14">
        <f>+('2.3Previsión Traspasos CL-&gt;CR'!S20+'2.3Previsión Traspasos CL-&gt;CR'!S80)*'1.5 Factores Pérdidas'!T20</f>
        <v>0</v>
      </c>
      <c r="T80" s="14">
        <f>+('2.3Previsión Traspasos CL-&gt;CR'!T20+'2.3Previsión Traspasos CL-&gt;CR'!T80)*'1.5 Factores Pérdidas'!U20</f>
        <v>0</v>
      </c>
      <c r="U80" s="14">
        <f>+('2.3Previsión Traspasos CL-&gt;CR'!U20+'2.3Previsión Traspasos CL-&gt;CR'!U80)*'1.5 Factores Pérdidas'!V20</f>
        <v>0</v>
      </c>
      <c r="V80" s="14">
        <f>+('2.3Previsión Traspasos CL-&gt;CR'!V20+'2.3Previsión Traspasos CL-&gt;CR'!V80)*'1.5 Factores Pérdidas'!W20</f>
        <v>0</v>
      </c>
      <c r="W80" s="14">
        <f>+('2.3Previsión Traspasos CL-&gt;CR'!W20+'2.3Previsión Traspasos CL-&gt;CR'!W80)*'1.5 Factores Pérdidas'!X20</f>
        <v>0</v>
      </c>
      <c r="X80" s="14">
        <f>+('2.3Previsión Traspasos CL-&gt;CR'!X20+'2.3Previsión Traspasos CL-&gt;CR'!X80)*'1.5 Factores Pérdidas'!Y20</f>
        <v>0</v>
      </c>
      <c r="Z80" s="18">
        <v>31</v>
      </c>
      <c r="AA80" s="29" t="s">
        <v>63</v>
      </c>
      <c r="AB80" s="226">
        <f t="shared" si="16"/>
        <v>0</v>
      </c>
      <c r="AC80" s="227">
        <f t="shared" si="16"/>
        <v>0</v>
      </c>
      <c r="AD80" s="227">
        <f t="shared" si="16"/>
        <v>0</v>
      </c>
      <c r="AE80" s="227">
        <f t="shared" si="16"/>
        <v>0</v>
      </c>
      <c r="AF80" s="227">
        <f t="shared" si="16"/>
        <v>0</v>
      </c>
      <c r="AG80" s="227">
        <f t="shared" si="16"/>
        <v>0</v>
      </c>
      <c r="AH80" s="227">
        <f t="shared" si="16"/>
        <v>0</v>
      </c>
      <c r="AI80" s="227">
        <f t="shared" si="16"/>
        <v>0</v>
      </c>
      <c r="AJ80" s="227">
        <f t="shared" si="16"/>
        <v>0</v>
      </c>
      <c r="AK80" s="227">
        <f t="shared" si="16"/>
        <v>0</v>
      </c>
      <c r="AL80" s="272">
        <f t="shared" si="16"/>
        <v>0</v>
      </c>
      <c r="AM80" s="272">
        <f t="shared" si="16"/>
        <v>0</v>
      </c>
      <c r="AN80" s="272">
        <f t="shared" si="16"/>
        <v>0</v>
      </c>
      <c r="AO80" s="272">
        <f t="shared" si="16"/>
        <v>0</v>
      </c>
      <c r="AP80" s="272">
        <f t="shared" si="16"/>
        <v>0</v>
      </c>
      <c r="AQ80" s="272">
        <f t="shared" si="16"/>
        <v>0</v>
      </c>
      <c r="AR80" s="272">
        <f t="shared" si="17"/>
        <v>0</v>
      </c>
      <c r="AS80" s="272">
        <f t="shared" si="17"/>
        <v>0</v>
      </c>
      <c r="AT80" s="272">
        <f t="shared" si="17"/>
        <v>0</v>
      </c>
      <c r="AU80" s="272">
        <f t="shared" si="17"/>
        <v>0</v>
      </c>
      <c r="AV80" s="227">
        <f t="shared" si="17"/>
        <v>0</v>
      </c>
    </row>
    <row r="81" spans="2:48" x14ac:dyDescent="0.2">
      <c r="B81" s="18">
        <v>32</v>
      </c>
      <c r="C81" s="29" t="s">
        <v>64</v>
      </c>
      <c r="D81" s="19">
        <f>+('2.3Previsión Traspasos CL-&gt;CR'!D21+'2.3Previsión Traspasos CL-&gt;CR'!D81*1000)*'1.5 Factores Pérdidas'!E21</f>
        <v>0</v>
      </c>
      <c r="E81" s="14">
        <f>+('2.3Previsión Traspasos CL-&gt;CR'!E21+'2.3Previsión Traspasos CL-&gt;CR'!E81*1000)*'1.5 Factores Pérdidas'!F21</f>
        <v>0</v>
      </c>
      <c r="F81" s="14">
        <f>+('2.3Previsión Traspasos CL-&gt;CR'!F21+'2.3Previsión Traspasos CL-&gt;CR'!F81)*'1.5 Factores Pérdidas'!G21</f>
        <v>0</v>
      </c>
      <c r="G81" s="14">
        <f>+('2.3Previsión Traspasos CL-&gt;CR'!G21+'2.3Previsión Traspasos CL-&gt;CR'!G81)*'1.5 Factores Pérdidas'!H21</f>
        <v>0</v>
      </c>
      <c r="H81" s="14">
        <f>+('2.3Previsión Traspasos CL-&gt;CR'!H21+'2.3Previsión Traspasos CL-&gt;CR'!H81)*'1.5 Factores Pérdidas'!I21</f>
        <v>0</v>
      </c>
      <c r="I81" s="14">
        <f>+('2.3Previsión Traspasos CL-&gt;CR'!I21+'2.3Previsión Traspasos CL-&gt;CR'!I81)*'1.5 Factores Pérdidas'!J21</f>
        <v>0</v>
      </c>
      <c r="J81" s="14">
        <f>+('2.3Previsión Traspasos CL-&gt;CR'!J21+'2.3Previsión Traspasos CL-&gt;CR'!J81)*'1.5 Factores Pérdidas'!K21</f>
        <v>0</v>
      </c>
      <c r="K81" s="14">
        <f>+('2.3Previsión Traspasos CL-&gt;CR'!K21+'2.3Previsión Traspasos CL-&gt;CR'!K81)*'1.5 Factores Pérdidas'!L21</f>
        <v>0</v>
      </c>
      <c r="L81" s="14">
        <f>+('2.3Previsión Traspasos CL-&gt;CR'!L21+'2.3Previsión Traspasos CL-&gt;CR'!L81)*'1.5 Factores Pérdidas'!M21</f>
        <v>0</v>
      </c>
      <c r="M81" s="14">
        <f>+('2.3Previsión Traspasos CL-&gt;CR'!M21+'2.3Previsión Traspasos CL-&gt;CR'!M81)*'1.5 Factores Pérdidas'!N21</f>
        <v>0</v>
      </c>
      <c r="N81" s="14">
        <f>+('2.3Previsión Traspasos CL-&gt;CR'!N21+'2.3Previsión Traspasos CL-&gt;CR'!N81)*'1.5 Factores Pérdidas'!O21</f>
        <v>0</v>
      </c>
      <c r="O81" s="14">
        <f>+('2.3Previsión Traspasos CL-&gt;CR'!O21+'2.3Previsión Traspasos CL-&gt;CR'!O81)*'1.5 Factores Pérdidas'!P21</f>
        <v>0</v>
      </c>
      <c r="P81" s="14">
        <f>+('2.3Previsión Traspasos CL-&gt;CR'!P21+'2.3Previsión Traspasos CL-&gt;CR'!P81)*'1.5 Factores Pérdidas'!Q21</f>
        <v>0</v>
      </c>
      <c r="Q81" s="14">
        <f>+('2.3Previsión Traspasos CL-&gt;CR'!Q21+'2.3Previsión Traspasos CL-&gt;CR'!Q81)*'1.5 Factores Pérdidas'!R21</f>
        <v>0</v>
      </c>
      <c r="R81" s="14">
        <f>+('2.3Previsión Traspasos CL-&gt;CR'!R21+'2.3Previsión Traspasos CL-&gt;CR'!R81)*'1.5 Factores Pérdidas'!S21</f>
        <v>0</v>
      </c>
      <c r="S81" s="14">
        <f>+('2.3Previsión Traspasos CL-&gt;CR'!S21+'2.3Previsión Traspasos CL-&gt;CR'!S81)*'1.5 Factores Pérdidas'!T21</f>
        <v>0</v>
      </c>
      <c r="T81" s="14">
        <f>+('2.3Previsión Traspasos CL-&gt;CR'!T21+'2.3Previsión Traspasos CL-&gt;CR'!T81)*'1.5 Factores Pérdidas'!U21</f>
        <v>0</v>
      </c>
      <c r="U81" s="14">
        <f>+('2.3Previsión Traspasos CL-&gt;CR'!U21+'2.3Previsión Traspasos CL-&gt;CR'!U81)*'1.5 Factores Pérdidas'!V21</f>
        <v>0</v>
      </c>
      <c r="V81" s="14">
        <f>+('2.3Previsión Traspasos CL-&gt;CR'!V21+'2.3Previsión Traspasos CL-&gt;CR'!V81)*'1.5 Factores Pérdidas'!W21</f>
        <v>0</v>
      </c>
      <c r="W81" s="14">
        <f>+('2.3Previsión Traspasos CL-&gt;CR'!W21+'2.3Previsión Traspasos CL-&gt;CR'!W81)*'1.5 Factores Pérdidas'!X21</f>
        <v>0</v>
      </c>
      <c r="X81" s="14">
        <f>+('2.3Previsión Traspasos CL-&gt;CR'!X21+'2.3Previsión Traspasos CL-&gt;CR'!X81)*'1.5 Factores Pérdidas'!Y21</f>
        <v>0</v>
      </c>
      <c r="Z81" s="18">
        <v>32</v>
      </c>
      <c r="AA81" s="29" t="s">
        <v>64</v>
      </c>
      <c r="AB81" s="226">
        <f t="shared" si="16"/>
        <v>0</v>
      </c>
      <c r="AC81" s="227">
        <f t="shared" si="16"/>
        <v>0</v>
      </c>
      <c r="AD81" s="227">
        <f t="shared" si="16"/>
        <v>0</v>
      </c>
      <c r="AE81" s="227">
        <f t="shared" si="16"/>
        <v>0</v>
      </c>
      <c r="AF81" s="227">
        <f t="shared" si="16"/>
        <v>0</v>
      </c>
      <c r="AG81" s="227">
        <f t="shared" si="16"/>
        <v>0</v>
      </c>
      <c r="AH81" s="227">
        <f t="shared" si="16"/>
        <v>0</v>
      </c>
      <c r="AI81" s="227">
        <f t="shared" si="16"/>
        <v>0</v>
      </c>
      <c r="AJ81" s="227">
        <f t="shared" si="16"/>
        <v>0</v>
      </c>
      <c r="AK81" s="227">
        <f t="shared" si="16"/>
        <v>0</v>
      </c>
      <c r="AL81" s="272">
        <f t="shared" si="16"/>
        <v>0</v>
      </c>
      <c r="AM81" s="272">
        <f t="shared" si="16"/>
        <v>0</v>
      </c>
      <c r="AN81" s="272">
        <f t="shared" si="16"/>
        <v>0</v>
      </c>
      <c r="AO81" s="272">
        <f t="shared" si="16"/>
        <v>0</v>
      </c>
      <c r="AP81" s="272">
        <f t="shared" si="16"/>
        <v>0</v>
      </c>
      <c r="AQ81" s="272">
        <f t="shared" ref="AQ81:AV90" si="18">+S81/1000</f>
        <v>0</v>
      </c>
      <c r="AR81" s="272">
        <f t="shared" si="17"/>
        <v>0</v>
      </c>
      <c r="AS81" s="272">
        <f t="shared" si="17"/>
        <v>0</v>
      </c>
      <c r="AT81" s="272">
        <f t="shared" si="17"/>
        <v>0</v>
      </c>
      <c r="AU81" s="272">
        <f t="shared" si="17"/>
        <v>0</v>
      </c>
      <c r="AV81" s="227">
        <f t="shared" si="17"/>
        <v>0</v>
      </c>
    </row>
    <row r="82" spans="2:48" x14ac:dyDescent="0.2">
      <c r="B82" s="18">
        <v>33</v>
      </c>
      <c r="C82" s="28" t="s">
        <v>65</v>
      </c>
      <c r="D82" s="19">
        <f>+('2.3Previsión Traspasos CL-&gt;CR'!D22+'2.3Previsión Traspasos CL-&gt;CR'!D82*1000)*'1.5 Factores Pérdidas'!E22</f>
        <v>0</v>
      </c>
      <c r="E82" s="14">
        <f>+('2.3Previsión Traspasos CL-&gt;CR'!E22+'2.3Previsión Traspasos CL-&gt;CR'!E82*1000)*'1.5 Factores Pérdidas'!F22</f>
        <v>0</v>
      </c>
      <c r="F82" s="14">
        <f>+('2.3Previsión Traspasos CL-&gt;CR'!F22+'2.3Previsión Traspasos CL-&gt;CR'!F82)*'1.5 Factores Pérdidas'!G22</f>
        <v>0</v>
      </c>
      <c r="G82" s="14">
        <f>+('2.3Previsión Traspasos CL-&gt;CR'!G22+'2.3Previsión Traspasos CL-&gt;CR'!G82)*'1.5 Factores Pérdidas'!H22</f>
        <v>0</v>
      </c>
      <c r="H82" s="14">
        <f>+('2.3Previsión Traspasos CL-&gt;CR'!H22+'2.3Previsión Traspasos CL-&gt;CR'!H82)*'1.5 Factores Pérdidas'!I22</f>
        <v>0</v>
      </c>
      <c r="I82" s="14">
        <f>+('2.3Previsión Traspasos CL-&gt;CR'!I22+'2.3Previsión Traspasos CL-&gt;CR'!I82)*'1.5 Factores Pérdidas'!J22</f>
        <v>0</v>
      </c>
      <c r="J82" s="14">
        <f>+('2.3Previsión Traspasos CL-&gt;CR'!J22+'2.3Previsión Traspasos CL-&gt;CR'!J82)*'1.5 Factores Pérdidas'!K22</f>
        <v>0</v>
      </c>
      <c r="K82" s="14">
        <f>+('2.3Previsión Traspasos CL-&gt;CR'!K22+'2.3Previsión Traspasos CL-&gt;CR'!K82)*'1.5 Factores Pérdidas'!L22</f>
        <v>0</v>
      </c>
      <c r="L82" s="14">
        <f>+('2.3Previsión Traspasos CL-&gt;CR'!L22+'2.3Previsión Traspasos CL-&gt;CR'!L82)*'1.5 Factores Pérdidas'!M22</f>
        <v>0</v>
      </c>
      <c r="M82" s="14">
        <f>+('2.3Previsión Traspasos CL-&gt;CR'!M22+'2.3Previsión Traspasos CL-&gt;CR'!M82)*'1.5 Factores Pérdidas'!N22</f>
        <v>0</v>
      </c>
      <c r="N82" s="14">
        <f>+('2.3Previsión Traspasos CL-&gt;CR'!N22+'2.3Previsión Traspasos CL-&gt;CR'!N82)*'1.5 Factores Pérdidas'!O22</f>
        <v>0</v>
      </c>
      <c r="O82" s="14">
        <f>+('2.3Previsión Traspasos CL-&gt;CR'!O22+'2.3Previsión Traspasos CL-&gt;CR'!O82)*'1.5 Factores Pérdidas'!P22</f>
        <v>0</v>
      </c>
      <c r="P82" s="14">
        <f>+('2.3Previsión Traspasos CL-&gt;CR'!P22+'2.3Previsión Traspasos CL-&gt;CR'!P82)*'1.5 Factores Pérdidas'!Q22</f>
        <v>0</v>
      </c>
      <c r="Q82" s="14">
        <f>+('2.3Previsión Traspasos CL-&gt;CR'!Q22+'2.3Previsión Traspasos CL-&gt;CR'!Q82)*'1.5 Factores Pérdidas'!R22</f>
        <v>0</v>
      </c>
      <c r="R82" s="14">
        <f>+('2.3Previsión Traspasos CL-&gt;CR'!R22+'2.3Previsión Traspasos CL-&gt;CR'!R82)*'1.5 Factores Pérdidas'!S22</f>
        <v>0</v>
      </c>
      <c r="S82" s="14">
        <f>+('2.3Previsión Traspasos CL-&gt;CR'!S22+'2.3Previsión Traspasos CL-&gt;CR'!S82)*'1.5 Factores Pérdidas'!T22</f>
        <v>0</v>
      </c>
      <c r="T82" s="14">
        <f>+('2.3Previsión Traspasos CL-&gt;CR'!T22+'2.3Previsión Traspasos CL-&gt;CR'!T82)*'1.5 Factores Pérdidas'!U22</f>
        <v>0</v>
      </c>
      <c r="U82" s="14">
        <f>+('2.3Previsión Traspasos CL-&gt;CR'!U22+'2.3Previsión Traspasos CL-&gt;CR'!U82)*'1.5 Factores Pérdidas'!V22</f>
        <v>0</v>
      </c>
      <c r="V82" s="14">
        <f>+('2.3Previsión Traspasos CL-&gt;CR'!V22+'2.3Previsión Traspasos CL-&gt;CR'!V82)*'1.5 Factores Pérdidas'!W22</f>
        <v>0</v>
      </c>
      <c r="W82" s="14">
        <f>+('2.3Previsión Traspasos CL-&gt;CR'!W22+'2.3Previsión Traspasos CL-&gt;CR'!W82)*'1.5 Factores Pérdidas'!X22</f>
        <v>0</v>
      </c>
      <c r="X82" s="14">
        <f>+('2.3Previsión Traspasos CL-&gt;CR'!X22+'2.3Previsión Traspasos CL-&gt;CR'!X82)*'1.5 Factores Pérdidas'!Y22</f>
        <v>0</v>
      </c>
      <c r="Z82" s="18">
        <v>33</v>
      </c>
      <c r="AA82" s="28" t="s">
        <v>65</v>
      </c>
      <c r="AB82" s="226">
        <f t="shared" ref="AB82:AP90" si="19">+D82/1000</f>
        <v>0</v>
      </c>
      <c r="AC82" s="227">
        <f t="shared" si="19"/>
        <v>0</v>
      </c>
      <c r="AD82" s="227">
        <f t="shared" si="19"/>
        <v>0</v>
      </c>
      <c r="AE82" s="227">
        <f t="shared" si="19"/>
        <v>0</v>
      </c>
      <c r="AF82" s="227">
        <f t="shared" si="19"/>
        <v>0</v>
      </c>
      <c r="AG82" s="227">
        <f t="shared" si="19"/>
        <v>0</v>
      </c>
      <c r="AH82" s="227">
        <f t="shared" si="19"/>
        <v>0</v>
      </c>
      <c r="AI82" s="227">
        <f t="shared" si="19"/>
        <v>0</v>
      </c>
      <c r="AJ82" s="227">
        <f t="shared" si="19"/>
        <v>0</v>
      </c>
      <c r="AK82" s="227">
        <f t="shared" si="19"/>
        <v>0</v>
      </c>
      <c r="AL82" s="272">
        <f t="shared" si="19"/>
        <v>0</v>
      </c>
      <c r="AM82" s="272">
        <f t="shared" si="19"/>
        <v>0</v>
      </c>
      <c r="AN82" s="272">
        <f t="shared" si="19"/>
        <v>0</v>
      </c>
      <c r="AO82" s="272">
        <f t="shared" si="19"/>
        <v>0</v>
      </c>
      <c r="AP82" s="272">
        <f t="shared" si="19"/>
        <v>0</v>
      </c>
      <c r="AQ82" s="272">
        <f t="shared" si="18"/>
        <v>0</v>
      </c>
      <c r="AR82" s="272">
        <f t="shared" si="17"/>
        <v>0</v>
      </c>
      <c r="AS82" s="272">
        <f t="shared" si="17"/>
        <v>0</v>
      </c>
      <c r="AT82" s="272">
        <f t="shared" si="17"/>
        <v>0</v>
      </c>
      <c r="AU82" s="272">
        <f t="shared" si="17"/>
        <v>0</v>
      </c>
      <c r="AV82" s="227">
        <f t="shared" si="17"/>
        <v>0</v>
      </c>
    </row>
    <row r="83" spans="2:48" x14ac:dyDescent="0.2">
      <c r="B83" s="18">
        <v>34</v>
      </c>
      <c r="C83" s="29" t="s">
        <v>66</v>
      </c>
      <c r="D83" s="19">
        <f>+('2.3Previsión Traspasos CL-&gt;CR'!D23+'2.3Previsión Traspasos CL-&gt;CR'!D83*1000)*'1.5 Factores Pérdidas'!E23</f>
        <v>0</v>
      </c>
      <c r="E83" s="14">
        <f>+('2.3Previsión Traspasos CL-&gt;CR'!E23+'2.3Previsión Traspasos CL-&gt;CR'!E83*1000)*'1.5 Factores Pérdidas'!F23</f>
        <v>0</v>
      </c>
      <c r="F83" s="14">
        <f>+('2.3Previsión Traspasos CL-&gt;CR'!F23+'2.3Previsión Traspasos CL-&gt;CR'!F83)*'1.5 Factores Pérdidas'!G23</f>
        <v>0</v>
      </c>
      <c r="G83" s="14">
        <f>+('2.3Previsión Traspasos CL-&gt;CR'!G23+'2.3Previsión Traspasos CL-&gt;CR'!G83)*'1.5 Factores Pérdidas'!H23</f>
        <v>0</v>
      </c>
      <c r="H83" s="14">
        <f>+('2.3Previsión Traspasos CL-&gt;CR'!H23+'2.3Previsión Traspasos CL-&gt;CR'!H83)*'1.5 Factores Pérdidas'!I23</f>
        <v>0</v>
      </c>
      <c r="I83" s="14">
        <f>+('2.3Previsión Traspasos CL-&gt;CR'!I23+'2.3Previsión Traspasos CL-&gt;CR'!I83)*'1.5 Factores Pérdidas'!J23</f>
        <v>0</v>
      </c>
      <c r="J83" s="14">
        <f>+('2.3Previsión Traspasos CL-&gt;CR'!J23+'2.3Previsión Traspasos CL-&gt;CR'!J83)*'1.5 Factores Pérdidas'!K23</f>
        <v>0</v>
      </c>
      <c r="K83" s="14">
        <f>+('2.3Previsión Traspasos CL-&gt;CR'!K23+'2.3Previsión Traspasos CL-&gt;CR'!K83)*'1.5 Factores Pérdidas'!L23</f>
        <v>0</v>
      </c>
      <c r="L83" s="14">
        <f>+('2.3Previsión Traspasos CL-&gt;CR'!L23+'2.3Previsión Traspasos CL-&gt;CR'!L83)*'1.5 Factores Pérdidas'!M23</f>
        <v>0</v>
      </c>
      <c r="M83" s="14">
        <f>+('2.3Previsión Traspasos CL-&gt;CR'!M23+'2.3Previsión Traspasos CL-&gt;CR'!M83)*'1.5 Factores Pérdidas'!N23</f>
        <v>0</v>
      </c>
      <c r="N83" s="14">
        <f>+('2.3Previsión Traspasos CL-&gt;CR'!N23+'2.3Previsión Traspasos CL-&gt;CR'!N83)*'1.5 Factores Pérdidas'!O23</f>
        <v>0</v>
      </c>
      <c r="O83" s="14">
        <f>+('2.3Previsión Traspasos CL-&gt;CR'!O23+'2.3Previsión Traspasos CL-&gt;CR'!O83)*'1.5 Factores Pérdidas'!P23</f>
        <v>0</v>
      </c>
      <c r="P83" s="14">
        <f>+('2.3Previsión Traspasos CL-&gt;CR'!P23+'2.3Previsión Traspasos CL-&gt;CR'!P83)*'1.5 Factores Pérdidas'!Q23</f>
        <v>0</v>
      </c>
      <c r="Q83" s="14">
        <f>+('2.3Previsión Traspasos CL-&gt;CR'!Q23+'2.3Previsión Traspasos CL-&gt;CR'!Q83)*'1.5 Factores Pérdidas'!R23</f>
        <v>0</v>
      </c>
      <c r="R83" s="14">
        <f>+('2.3Previsión Traspasos CL-&gt;CR'!R23+'2.3Previsión Traspasos CL-&gt;CR'!R83)*'1.5 Factores Pérdidas'!S23</f>
        <v>0</v>
      </c>
      <c r="S83" s="14">
        <f>+('2.3Previsión Traspasos CL-&gt;CR'!S23+'2.3Previsión Traspasos CL-&gt;CR'!S83)*'1.5 Factores Pérdidas'!T23</f>
        <v>0</v>
      </c>
      <c r="T83" s="14">
        <f>+('2.3Previsión Traspasos CL-&gt;CR'!T23+'2.3Previsión Traspasos CL-&gt;CR'!T83)*'1.5 Factores Pérdidas'!U23</f>
        <v>0</v>
      </c>
      <c r="U83" s="14">
        <f>+('2.3Previsión Traspasos CL-&gt;CR'!U23+'2.3Previsión Traspasos CL-&gt;CR'!U83)*'1.5 Factores Pérdidas'!V23</f>
        <v>0</v>
      </c>
      <c r="V83" s="14">
        <f>+('2.3Previsión Traspasos CL-&gt;CR'!V23+'2.3Previsión Traspasos CL-&gt;CR'!V83)*'1.5 Factores Pérdidas'!W23</f>
        <v>0</v>
      </c>
      <c r="W83" s="14">
        <f>+('2.3Previsión Traspasos CL-&gt;CR'!W23+'2.3Previsión Traspasos CL-&gt;CR'!W83)*'1.5 Factores Pérdidas'!X23</f>
        <v>0</v>
      </c>
      <c r="X83" s="14">
        <f>+('2.3Previsión Traspasos CL-&gt;CR'!X23+'2.3Previsión Traspasos CL-&gt;CR'!X83)*'1.5 Factores Pérdidas'!Y23</f>
        <v>0</v>
      </c>
      <c r="Z83" s="18">
        <v>34</v>
      </c>
      <c r="AA83" s="29" t="s">
        <v>66</v>
      </c>
      <c r="AB83" s="226">
        <f t="shared" si="19"/>
        <v>0</v>
      </c>
      <c r="AC83" s="227">
        <f t="shared" si="19"/>
        <v>0</v>
      </c>
      <c r="AD83" s="227">
        <f t="shared" si="19"/>
        <v>0</v>
      </c>
      <c r="AE83" s="227">
        <f t="shared" si="19"/>
        <v>0</v>
      </c>
      <c r="AF83" s="227">
        <f t="shared" si="19"/>
        <v>0</v>
      </c>
      <c r="AG83" s="227">
        <f t="shared" si="19"/>
        <v>0</v>
      </c>
      <c r="AH83" s="227">
        <f t="shared" si="19"/>
        <v>0</v>
      </c>
      <c r="AI83" s="227">
        <f t="shared" si="19"/>
        <v>0</v>
      </c>
      <c r="AJ83" s="227">
        <f t="shared" si="19"/>
        <v>0</v>
      </c>
      <c r="AK83" s="227">
        <f t="shared" si="19"/>
        <v>0</v>
      </c>
      <c r="AL83" s="272">
        <f t="shared" si="19"/>
        <v>0</v>
      </c>
      <c r="AM83" s="272">
        <f t="shared" si="19"/>
        <v>0</v>
      </c>
      <c r="AN83" s="272">
        <f t="shared" si="19"/>
        <v>0</v>
      </c>
      <c r="AO83" s="272">
        <f t="shared" si="19"/>
        <v>0</v>
      </c>
      <c r="AP83" s="272">
        <f t="shared" si="19"/>
        <v>0</v>
      </c>
      <c r="AQ83" s="272">
        <f t="shared" si="18"/>
        <v>0</v>
      </c>
      <c r="AR83" s="272">
        <f t="shared" si="17"/>
        <v>0</v>
      </c>
      <c r="AS83" s="272">
        <f t="shared" si="17"/>
        <v>0</v>
      </c>
      <c r="AT83" s="272">
        <f t="shared" si="17"/>
        <v>0</v>
      </c>
      <c r="AU83" s="272">
        <f t="shared" si="17"/>
        <v>0</v>
      </c>
      <c r="AV83" s="227">
        <f t="shared" si="17"/>
        <v>0</v>
      </c>
    </row>
    <row r="84" spans="2:48" x14ac:dyDescent="0.2">
      <c r="B84" s="18">
        <v>35</v>
      </c>
      <c r="C84" s="29" t="s">
        <v>67</v>
      </c>
      <c r="D84" s="19">
        <f>+('2.3Previsión Traspasos CL-&gt;CR'!D24+'2.3Previsión Traspasos CL-&gt;CR'!D84*1000)*'1.5 Factores Pérdidas'!E24</f>
        <v>0</v>
      </c>
      <c r="E84" s="14">
        <f>+('2.3Previsión Traspasos CL-&gt;CR'!E24+'2.3Previsión Traspasos CL-&gt;CR'!E84*1000)*'1.5 Factores Pérdidas'!F24</f>
        <v>0</v>
      </c>
      <c r="F84" s="14">
        <f>+('2.3Previsión Traspasos CL-&gt;CR'!F24+'2.3Previsión Traspasos CL-&gt;CR'!F84)*'1.5 Factores Pérdidas'!G24</f>
        <v>0</v>
      </c>
      <c r="G84" s="14">
        <f>+('2.3Previsión Traspasos CL-&gt;CR'!G24+'2.3Previsión Traspasos CL-&gt;CR'!G84)*'1.5 Factores Pérdidas'!H24</f>
        <v>0</v>
      </c>
      <c r="H84" s="14">
        <f>+('2.3Previsión Traspasos CL-&gt;CR'!H24+'2.3Previsión Traspasos CL-&gt;CR'!H84)*'1.5 Factores Pérdidas'!I24</f>
        <v>0</v>
      </c>
      <c r="I84" s="14">
        <f>+('2.3Previsión Traspasos CL-&gt;CR'!I24+'2.3Previsión Traspasos CL-&gt;CR'!I84)*'1.5 Factores Pérdidas'!J24</f>
        <v>0</v>
      </c>
      <c r="J84" s="14">
        <f>+('2.3Previsión Traspasos CL-&gt;CR'!J24+'2.3Previsión Traspasos CL-&gt;CR'!J84)*'1.5 Factores Pérdidas'!K24</f>
        <v>0</v>
      </c>
      <c r="K84" s="14">
        <f>+('2.3Previsión Traspasos CL-&gt;CR'!K24+'2.3Previsión Traspasos CL-&gt;CR'!K84)*'1.5 Factores Pérdidas'!L24</f>
        <v>0</v>
      </c>
      <c r="L84" s="14">
        <f>+('2.3Previsión Traspasos CL-&gt;CR'!L24+'2.3Previsión Traspasos CL-&gt;CR'!L84)*'1.5 Factores Pérdidas'!M24</f>
        <v>0</v>
      </c>
      <c r="M84" s="14">
        <f>+('2.3Previsión Traspasos CL-&gt;CR'!M24+'2.3Previsión Traspasos CL-&gt;CR'!M84)*'1.5 Factores Pérdidas'!N24</f>
        <v>0</v>
      </c>
      <c r="N84" s="14">
        <f>+('2.3Previsión Traspasos CL-&gt;CR'!N24+'2.3Previsión Traspasos CL-&gt;CR'!N84)*'1.5 Factores Pérdidas'!O24</f>
        <v>0</v>
      </c>
      <c r="O84" s="14">
        <f>+('2.3Previsión Traspasos CL-&gt;CR'!O24+'2.3Previsión Traspasos CL-&gt;CR'!O84)*'1.5 Factores Pérdidas'!P24</f>
        <v>0</v>
      </c>
      <c r="P84" s="14">
        <f>+('2.3Previsión Traspasos CL-&gt;CR'!P24+'2.3Previsión Traspasos CL-&gt;CR'!P84)*'1.5 Factores Pérdidas'!Q24</f>
        <v>0</v>
      </c>
      <c r="Q84" s="14">
        <f>+('2.3Previsión Traspasos CL-&gt;CR'!Q24+'2.3Previsión Traspasos CL-&gt;CR'!Q84)*'1.5 Factores Pérdidas'!R24</f>
        <v>0</v>
      </c>
      <c r="R84" s="14">
        <f>+('2.3Previsión Traspasos CL-&gt;CR'!R24+'2.3Previsión Traspasos CL-&gt;CR'!R84)*'1.5 Factores Pérdidas'!S24</f>
        <v>0</v>
      </c>
      <c r="S84" s="14">
        <f>+('2.3Previsión Traspasos CL-&gt;CR'!S24+'2.3Previsión Traspasos CL-&gt;CR'!S84)*'1.5 Factores Pérdidas'!T24</f>
        <v>0</v>
      </c>
      <c r="T84" s="14">
        <f>+('2.3Previsión Traspasos CL-&gt;CR'!T24+'2.3Previsión Traspasos CL-&gt;CR'!T84)*'1.5 Factores Pérdidas'!U24</f>
        <v>0</v>
      </c>
      <c r="U84" s="14">
        <f>+('2.3Previsión Traspasos CL-&gt;CR'!U24+'2.3Previsión Traspasos CL-&gt;CR'!U84)*'1.5 Factores Pérdidas'!V24</f>
        <v>0</v>
      </c>
      <c r="V84" s="14">
        <f>+('2.3Previsión Traspasos CL-&gt;CR'!V24+'2.3Previsión Traspasos CL-&gt;CR'!V84)*'1.5 Factores Pérdidas'!W24</f>
        <v>0</v>
      </c>
      <c r="W84" s="14">
        <f>+('2.3Previsión Traspasos CL-&gt;CR'!W24+'2.3Previsión Traspasos CL-&gt;CR'!W84)*'1.5 Factores Pérdidas'!X24</f>
        <v>0</v>
      </c>
      <c r="X84" s="14">
        <f>+('2.3Previsión Traspasos CL-&gt;CR'!X24+'2.3Previsión Traspasos CL-&gt;CR'!X84)*'1.5 Factores Pérdidas'!Y24</f>
        <v>0</v>
      </c>
      <c r="Z84" s="18">
        <v>35</v>
      </c>
      <c r="AA84" s="29" t="s">
        <v>67</v>
      </c>
      <c r="AB84" s="226">
        <f t="shared" si="19"/>
        <v>0</v>
      </c>
      <c r="AC84" s="227">
        <f t="shared" si="19"/>
        <v>0</v>
      </c>
      <c r="AD84" s="227">
        <f t="shared" si="19"/>
        <v>0</v>
      </c>
      <c r="AE84" s="227">
        <f t="shared" si="19"/>
        <v>0</v>
      </c>
      <c r="AF84" s="227">
        <f t="shared" si="19"/>
        <v>0</v>
      </c>
      <c r="AG84" s="227">
        <f t="shared" si="19"/>
        <v>0</v>
      </c>
      <c r="AH84" s="227">
        <f t="shared" si="19"/>
        <v>0</v>
      </c>
      <c r="AI84" s="227">
        <f t="shared" si="19"/>
        <v>0</v>
      </c>
      <c r="AJ84" s="227">
        <f t="shared" si="19"/>
        <v>0</v>
      </c>
      <c r="AK84" s="227">
        <f t="shared" si="19"/>
        <v>0</v>
      </c>
      <c r="AL84" s="272">
        <f t="shared" si="19"/>
        <v>0</v>
      </c>
      <c r="AM84" s="272">
        <f t="shared" si="19"/>
        <v>0</v>
      </c>
      <c r="AN84" s="272">
        <f t="shared" si="19"/>
        <v>0</v>
      </c>
      <c r="AO84" s="272">
        <f t="shared" si="19"/>
        <v>0</v>
      </c>
      <c r="AP84" s="272">
        <f t="shared" si="19"/>
        <v>0</v>
      </c>
      <c r="AQ84" s="272">
        <f t="shared" si="18"/>
        <v>0</v>
      </c>
      <c r="AR84" s="272">
        <f t="shared" si="17"/>
        <v>0</v>
      </c>
      <c r="AS84" s="272">
        <f t="shared" si="17"/>
        <v>0</v>
      </c>
      <c r="AT84" s="272">
        <f t="shared" si="17"/>
        <v>0</v>
      </c>
      <c r="AU84" s="272">
        <f t="shared" si="17"/>
        <v>0</v>
      </c>
      <c r="AV84" s="227">
        <f t="shared" si="17"/>
        <v>0</v>
      </c>
    </row>
    <row r="85" spans="2:48" x14ac:dyDescent="0.2">
      <c r="B85" s="18">
        <v>36</v>
      </c>
      <c r="C85" s="29" t="s">
        <v>68</v>
      </c>
      <c r="D85" s="19">
        <f>+('2.3Previsión Traspasos CL-&gt;CR'!D25+'2.3Previsión Traspasos CL-&gt;CR'!D85*1000)*'1.5 Factores Pérdidas'!E25</f>
        <v>0</v>
      </c>
      <c r="E85" s="14">
        <f>+('2.3Previsión Traspasos CL-&gt;CR'!E25+'2.3Previsión Traspasos CL-&gt;CR'!E85*1000)*'1.5 Factores Pérdidas'!F25</f>
        <v>0</v>
      </c>
      <c r="F85" s="14">
        <f>+('2.3Previsión Traspasos CL-&gt;CR'!F25+'2.3Previsión Traspasos CL-&gt;CR'!F85)*'1.5 Factores Pérdidas'!G25</f>
        <v>0</v>
      </c>
      <c r="G85" s="14">
        <f>+('2.3Previsión Traspasos CL-&gt;CR'!G25+'2.3Previsión Traspasos CL-&gt;CR'!G85)*'1.5 Factores Pérdidas'!H25</f>
        <v>0</v>
      </c>
      <c r="H85" s="14">
        <f>+('2.3Previsión Traspasos CL-&gt;CR'!H25+'2.3Previsión Traspasos CL-&gt;CR'!H85)*'1.5 Factores Pérdidas'!I25</f>
        <v>0</v>
      </c>
      <c r="I85" s="14">
        <f>+('2.3Previsión Traspasos CL-&gt;CR'!I25+'2.3Previsión Traspasos CL-&gt;CR'!I85)*'1.5 Factores Pérdidas'!J25</f>
        <v>0</v>
      </c>
      <c r="J85" s="14">
        <f>+('2.3Previsión Traspasos CL-&gt;CR'!J25+'2.3Previsión Traspasos CL-&gt;CR'!J85)*'1.5 Factores Pérdidas'!K25</f>
        <v>0</v>
      </c>
      <c r="K85" s="14">
        <f>+('2.3Previsión Traspasos CL-&gt;CR'!K25+'2.3Previsión Traspasos CL-&gt;CR'!K85)*'1.5 Factores Pérdidas'!L25</f>
        <v>0</v>
      </c>
      <c r="L85" s="14">
        <f>+('2.3Previsión Traspasos CL-&gt;CR'!L25+'2.3Previsión Traspasos CL-&gt;CR'!L85)*'1.5 Factores Pérdidas'!M25</f>
        <v>0</v>
      </c>
      <c r="M85" s="14">
        <f>+('2.3Previsión Traspasos CL-&gt;CR'!M25+'2.3Previsión Traspasos CL-&gt;CR'!M85)*'1.5 Factores Pérdidas'!N25</f>
        <v>0</v>
      </c>
      <c r="N85" s="14">
        <f>+('2.3Previsión Traspasos CL-&gt;CR'!N25+'2.3Previsión Traspasos CL-&gt;CR'!N85)*'1.5 Factores Pérdidas'!O25</f>
        <v>0</v>
      </c>
      <c r="O85" s="14">
        <f>+('2.3Previsión Traspasos CL-&gt;CR'!O25+'2.3Previsión Traspasos CL-&gt;CR'!O85)*'1.5 Factores Pérdidas'!P25</f>
        <v>0</v>
      </c>
      <c r="P85" s="14">
        <f>+('2.3Previsión Traspasos CL-&gt;CR'!P25+'2.3Previsión Traspasos CL-&gt;CR'!P85)*'1.5 Factores Pérdidas'!Q25</f>
        <v>0</v>
      </c>
      <c r="Q85" s="14">
        <f>+('2.3Previsión Traspasos CL-&gt;CR'!Q25+'2.3Previsión Traspasos CL-&gt;CR'!Q85)*'1.5 Factores Pérdidas'!R25</f>
        <v>0</v>
      </c>
      <c r="R85" s="14">
        <f>+('2.3Previsión Traspasos CL-&gt;CR'!R25+'2.3Previsión Traspasos CL-&gt;CR'!R85)*'1.5 Factores Pérdidas'!S25</f>
        <v>0</v>
      </c>
      <c r="S85" s="14">
        <f>+('2.3Previsión Traspasos CL-&gt;CR'!S25+'2.3Previsión Traspasos CL-&gt;CR'!S85)*'1.5 Factores Pérdidas'!T25</f>
        <v>0</v>
      </c>
      <c r="T85" s="14">
        <f>+('2.3Previsión Traspasos CL-&gt;CR'!T25+'2.3Previsión Traspasos CL-&gt;CR'!T85)*'1.5 Factores Pérdidas'!U25</f>
        <v>0</v>
      </c>
      <c r="U85" s="14">
        <f>+('2.3Previsión Traspasos CL-&gt;CR'!U25+'2.3Previsión Traspasos CL-&gt;CR'!U85)*'1.5 Factores Pérdidas'!V25</f>
        <v>0</v>
      </c>
      <c r="V85" s="14">
        <f>+('2.3Previsión Traspasos CL-&gt;CR'!V25+'2.3Previsión Traspasos CL-&gt;CR'!V85)*'1.5 Factores Pérdidas'!W25</f>
        <v>0</v>
      </c>
      <c r="W85" s="14">
        <f>+('2.3Previsión Traspasos CL-&gt;CR'!W25+'2.3Previsión Traspasos CL-&gt;CR'!W85)*'1.5 Factores Pérdidas'!X25</f>
        <v>0</v>
      </c>
      <c r="X85" s="14">
        <f>+('2.3Previsión Traspasos CL-&gt;CR'!X25+'2.3Previsión Traspasos CL-&gt;CR'!X85)*'1.5 Factores Pérdidas'!Y25</f>
        <v>0</v>
      </c>
      <c r="Z85" s="18">
        <v>36</v>
      </c>
      <c r="AA85" s="29" t="s">
        <v>68</v>
      </c>
      <c r="AB85" s="226">
        <f t="shared" si="19"/>
        <v>0</v>
      </c>
      <c r="AC85" s="227">
        <f t="shared" si="19"/>
        <v>0</v>
      </c>
      <c r="AD85" s="227">
        <f t="shared" si="19"/>
        <v>0</v>
      </c>
      <c r="AE85" s="227">
        <f t="shared" si="19"/>
        <v>0</v>
      </c>
      <c r="AF85" s="227">
        <f t="shared" si="19"/>
        <v>0</v>
      </c>
      <c r="AG85" s="227">
        <f t="shared" si="19"/>
        <v>0</v>
      </c>
      <c r="AH85" s="227">
        <f t="shared" si="19"/>
        <v>0</v>
      </c>
      <c r="AI85" s="227">
        <f t="shared" si="19"/>
        <v>0</v>
      </c>
      <c r="AJ85" s="227">
        <f t="shared" si="19"/>
        <v>0</v>
      </c>
      <c r="AK85" s="227">
        <f t="shared" si="19"/>
        <v>0</v>
      </c>
      <c r="AL85" s="272">
        <f t="shared" si="19"/>
        <v>0</v>
      </c>
      <c r="AM85" s="272">
        <f t="shared" si="19"/>
        <v>0</v>
      </c>
      <c r="AN85" s="272">
        <f t="shared" si="19"/>
        <v>0</v>
      </c>
      <c r="AO85" s="272">
        <f t="shared" si="19"/>
        <v>0</v>
      </c>
      <c r="AP85" s="272">
        <f t="shared" si="19"/>
        <v>0</v>
      </c>
      <c r="AQ85" s="272">
        <f t="shared" si="18"/>
        <v>0</v>
      </c>
      <c r="AR85" s="272">
        <f t="shared" si="17"/>
        <v>0</v>
      </c>
      <c r="AS85" s="272">
        <f t="shared" si="17"/>
        <v>0</v>
      </c>
      <c r="AT85" s="272">
        <f t="shared" si="17"/>
        <v>0</v>
      </c>
      <c r="AU85" s="272">
        <f t="shared" si="17"/>
        <v>0</v>
      </c>
      <c r="AV85" s="227">
        <f t="shared" si="17"/>
        <v>0</v>
      </c>
    </row>
    <row r="86" spans="2:48" x14ac:dyDescent="0.2">
      <c r="B86" s="18">
        <v>39</v>
      </c>
      <c r="C86" s="29" t="s">
        <v>69</v>
      </c>
      <c r="D86" s="19">
        <f>+('2.3Previsión Traspasos CL-&gt;CR'!D26+'2.3Previsión Traspasos CL-&gt;CR'!D86*1000)*'1.5 Factores Pérdidas'!E26</f>
        <v>0</v>
      </c>
      <c r="E86" s="14">
        <f>+('2.3Previsión Traspasos CL-&gt;CR'!E26+'2.3Previsión Traspasos CL-&gt;CR'!E86*1000)*'1.5 Factores Pérdidas'!F26</f>
        <v>0</v>
      </c>
      <c r="F86" s="14">
        <f>+('2.3Previsión Traspasos CL-&gt;CR'!F26+'2.3Previsión Traspasos CL-&gt;CR'!F86)*'1.5 Factores Pérdidas'!G26</f>
        <v>0</v>
      </c>
      <c r="G86" s="14">
        <f>+('2.3Previsión Traspasos CL-&gt;CR'!G26+'2.3Previsión Traspasos CL-&gt;CR'!G86)*'1.5 Factores Pérdidas'!H26</f>
        <v>0</v>
      </c>
      <c r="H86" s="14">
        <f>+('2.3Previsión Traspasos CL-&gt;CR'!H26+'2.3Previsión Traspasos CL-&gt;CR'!H86)*'1.5 Factores Pérdidas'!I26</f>
        <v>0</v>
      </c>
      <c r="I86" s="14">
        <f>+('2.3Previsión Traspasos CL-&gt;CR'!I26+'2.3Previsión Traspasos CL-&gt;CR'!I86)*'1.5 Factores Pérdidas'!J26</f>
        <v>0</v>
      </c>
      <c r="J86" s="14">
        <f>+('2.3Previsión Traspasos CL-&gt;CR'!J26+'2.3Previsión Traspasos CL-&gt;CR'!J86)*'1.5 Factores Pérdidas'!K26</f>
        <v>0</v>
      </c>
      <c r="K86" s="14">
        <f>+('2.3Previsión Traspasos CL-&gt;CR'!K26+'2.3Previsión Traspasos CL-&gt;CR'!K86)*'1.5 Factores Pérdidas'!L26</f>
        <v>0</v>
      </c>
      <c r="L86" s="14">
        <f>+('2.3Previsión Traspasos CL-&gt;CR'!L26+'2.3Previsión Traspasos CL-&gt;CR'!L86)*'1.5 Factores Pérdidas'!M26</f>
        <v>0</v>
      </c>
      <c r="M86" s="14">
        <f>+('2.3Previsión Traspasos CL-&gt;CR'!M26+'2.3Previsión Traspasos CL-&gt;CR'!M86)*'1.5 Factores Pérdidas'!N26</f>
        <v>0</v>
      </c>
      <c r="N86" s="14">
        <f>+('2.3Previsión Traspasos CL-&gt;CR'!N26+'2.3Previsión Traspasos CL-&gt;CR'!N86)*'1.5 Factores Pérdidas'!O26</f>
        <v>0</v>
      </c>
      <c r="O86" s="14">
        <f>+('2.3Previsión Traspasos CL-&gt;CR'!O26+'2.3Previsión Traspasos CL-&gt;CR'!O86)*'1.5 Factores Pérdidas'!P26</f>
        <v>0</v>
      </c>
      <c r="P86" s="14">
        <f>+('2.3Previsión Traspasos CL-&gt;CR'!P26+'2.3Previsión Traspasos CL-&gt;CR'!P86)*'1.5 Factores Pérdidas'!Q26</f>
        <v>0</v>
      </c>
      <c r="Q86" s="14">
        <f>+('2.3Previsión Traspasos CL-&gt;CR'!Q26+'2.3Previsión Traspasos CL-&gt;CR'!Q86)*'1.5 Factores Pérdidas'!R26</f>
        <v>0</v>
      </c>
      <c r="R86" s="14">
        <f>+('2.3Previsión Traspasos CL-&gt;CR'!R26+'2.3Previsión Traspasos CL-&gt;CR'!R86)*'1.5 Factores Pérdidas'!S26</f>
        <v>0</v>
      </c>
      <c r="S86" s="14">
        <f>+('2.3Previsión Traspasos CL-&gt;CR'!S26+'2.3Previsión Traspasos CL-&gt;CR'!S86)*'1.5 Factores Pérdidas'!T26</f>
        <v>0</v>
      </c>
      <c r="T86" s="14">
        <f>+('2.3Previsión Traspasos CL-&gt;CR'!T26+'2.3Previsión Traspasos CL-&gt;CR'!T86)*'1.5 Factores Pérdidas'!U26</f>
        <v>0</v>
      </c>
      <c r="U86" s="14">
        <f>+('2.3Previsión Traspasos CL-&gt;CR'!U26+'2.3Previsión Traspasos CL-&gt;CR'!U86)*'1.5 Factores Pérdidas'!V26</f>
        <v>0</v>
      </c>
      <c r="V86" s="14">
        <f>+('2.3Previsión Traspasos CL-&gt;CR'!V26+'2.3Previsión Traspasos CL-&gt;CR'!V86)*'1.5 Factores Pérdidas'!W26</f>
        <v>0</v>
      </c>
      <c r="W86" s="14">
        <f>+('2.3Previsión Traspasos CL-&gt;CR'!W26+'2.3Previsión Traspasos CL-&gt;CR'!W86)*'1.5 Factores Pérdidas'!X26</f>
        <v>0</v>
      </c>
      <c r="X86" s="14">
        <f>+('2.3Previsión Traspasos CL-&gt;CR'!X26+'2.3Previsión Traspasos CL-&gt;CR'!X86)*'1.5 Factores Pérdidas'!Y26</f>
        <v>0</v>
      </c>
      <c r="Z86" s="18">
        <v>39</v>
      </c>
      <c r="AA86" s="29" t="s">
        <v>69</v>
      </c>
      <c r="AB86" s="226">
        <f t="shared" si="19"/>
        <v>0</v>
      </c>
      <c r="AC86" s="227">
        <f t="shared" si="19"/>
        <v>0</v>
      </c>
      <c r="AD86" s="227">
        <f t="shared" si="19"/>
        <v>0</v>
      </c>
      <c r="AE86" s="227">
        <f t="shared" si="19"/>
        <v>0</v>
      </c>
      <c r="AF86" s="227">
        <f t="shared" si="19"/>
        <v>0</v>
      </c>
      <c r="AG86" s="227">
        <f t="shared" si="19"/>
        <v>0</v>
      </c>
      <c r="AH86" s="227">
        <f t="shared" si="19"/>
        <v>0</v>
      </c>
      <c r="AI86" s="227">
        <f t="shared" si="19"/>
        <v>0</v>
      </c>
      <c r="AJ86" s="227">
        <f t="shared" si="19"/>
        <v>0</v>
      </c>
      <c r="AK86" s="227">
        <f t="shared" si="19"/>
        <v>0</v>
      </c>
      <c r="AL86" s="272">
        <f t="shared" si="19"/>
        <v>0</v>
      </c>
      <c r="AM86" s="272">
        <f t="shared" si="19"/>
        <v>0</v>
      </c>
      <c r="AN86" s="272">
        <f t="shared" si="19"/>
        <v>0</v>
      </c>
      <c r="AO86" s="272">
        <f t="shared" si="19"/>
        <v>0</v>
      </c>
      <c r="AP86" s="272">
        <f t="shared" si="19"/>
        <v>0</v>
      </c>
      <c r="AQ86" s="272">
        <f t="shared" si="18"/>
        <v>0</v>
      </c>
      <c r="AR86" s="272">
        <f t="shared" si="17"/>
        <v>0</v>
      </c>
      <c r="AS86" s="272">
        <f t="shared" si="17"/>
        <v>0</v>
      </c>
      <c r="AT86" s="272">
        <f t="shared" si="17"/>
        <v>0</v>
      </c>
      <c r="AU86" s="272">
        <f t="shared" si="17"/>
        <v>0</v>
      </c>
      <c r="AV86" s="227">
        <f t="shared" si="17"/>
        <v>0</v>
      </c>
    </row>
    <row r="87" spans="2:48" x14ac:dyDescent="0.2">
      <c r="B87" s="18">
        <v>40</v>
      </c>
      <c r="C87" s="29" t="s">
        <v>70</v>
      </c>
      <c r="D87" s="19">
        <f>+('2.3Previsión Traspasos CL-&gt;CR'!D27+'2.3Previsión Traspasos CL-&gt;CR'!D87*1000)*'1.5 Factores Pérdidas'!E27</f>
        <v>0</v>
      </c>
      <c r="E87" s="14">
        <f>+('2.3Previsión Traspasos CL-&gt;CR'!E27+'2.3Previsión Traspasos CL-&gt;CR'!E87*1000)*'1.5 Factores Pérdidas'!F27</f>
        <v>0</v>
      </c>
      <c r="F87" s="14">
        <f>+('2.3Previsión Traspasos CL-&gt;CR'!F27+'2.3Previsión Traspasos CL-&gt;CR'!F87)*'1.5 Factores Pérdidas'!G27</f>
        <v>0</v>
      </c>
      <c r="G87" s="14">
        <f>+('2.3Previsión Traspasos CL-&gt;CR'!G27+'2.3Previsión Traspasos CL-&gt;CR'!G87)*'1.5 Factores Pérdidas'!H27</f>
        <v>0</v>
      </c>
      <c r="H87" s="14">
        <f>+('2.3Previsión Traspasos CL-&gt;CR'!H27+'2.3Previsión Traspasos CL-&gt;CR'!H87)*'1.5 Factores Pérdidas'!I27</f>
        <v>0</v>
      </c>
      <c r="I87" s="14">
        <f>+('2.3Previsión Traspasos CL-&gt;CR'!I27+'2.3Previsión Traspasos CL-&gt;CR'!I87)*'1.5 Factores Pérdidas'!J27</f>
        <v>0</v>
      </c>
      <c r="J87" s="14">
        <f>+('2.3Previsión Traspasos CL-&gt;CR'!J27+'2.3Previsión Traspasos CL-&gt;CR'!J87)*'1.5 Factores Pérdidas'!K27</f>
        <v>0</v>
      </c>
      <c r="K87" s="14">
        <f>+('2.3Previsión Traspasos CL-&gt;CR'!K27+'2.3Previsión Traspasos CL-&gt;CR'!K87)*'1.5 Factores Pérdidas'!L27</f>
        <v>0</v>
      </c>
      <c r="L87" s="14">
        <f>+('2.3Previsión Traspasos CL-&gt;CR'!L27+'2.3Previsión Traspasos CL-&gt;CR'!L87)*'1.5 Factores Pérdidas'!M27</f>
        <v>0</v>
      </c>
      <c r="M87" s="14">
        <f>+('2.3Previsión Traspasos CL-&gt;CR'!M27+'2.3Previsión Traspasos CL-&gt;CR'!M87)*'1.5 Factores Pérdidas'!N27</f>
        <v>0</v>
      </c>
      <c r="N87" s="14">
        <f>+('2.3Previsión Traspasos CL-&gt;CR'!N27+'2.3Previsión Traspasos CL-&gt;CR'!N87)*'1.5 Factores Pérdidas'!O27</f>
        <v>0</v>
      </c>
      <c r="O87" s="14">
        <f>+('2.3Previsión Traspasos CL-&gt;CR'!O27+'2.3Previsión Traspasos CL-&gt;CR'!O87)*'1.5 Factores Pérdidas'!P27</f>
        <v>0</v>
      </c>
      <c r="P87" s="14">
        <f>+('2.3Previsión Traspasos CL-&gt;CR'!P27+'2.3Previsión Traspasos CL-&gt;CR'!P87)*'1.5 Factores Pérdidas'!Q27</f>
        <v>0</v>
      </c>
      <c r="Q87" s="14">
        <f>+('2.3Previsión Traspasos CL-&gt;CR'!Q27+'2.3Previsión Traspasos CL-&gt;CR'!Q87)*'1.5 Factores Pérdidas'!R27</f>
        <v>0</v>
      </c>
      <c r="R87" s="14">
        <f>+('2.3Previsión Traspasos CL-&gt;CR'!R27+'2.3Previsión Traspasos CL-&gt;CR'!R87)*'1.5 Factores Pérdidas'!S27</f>
        <v>0</v>
      </c>
      <c r="S87" s="14">
        <f>+('2.3Previsión Traspasos CL-&gt;CR'!S27+'2.3Previsión Traspasos CL-&gt;CR'!S87)*'1.5 Factores Pérdidas'!T27</f>
        <v>0</v>
      </c>
      <c r="T87" s="14">
        <f>+('2.3Previsión Traspasos CL-&gt;CR'!T27+'2.3Previsión Traspasos CL-&gt;CR'!T87)*'1.5 Factores Pérdidas'!U27</f>
        <v>0</v>
      </c>
      <c r="U87" s="14">
        <f>+('2.3Previsión Traspasos CL-&gt;CR'!U27+'2.3Previsión Traspasos CL-&gt;CR'!U87)*'1.5 Factores Pérdidas'!V27</f>
        <v>0</v>
      </c>
      <c r="V87" s="14">
        <f>+('2.3Previsión Traspasos CL-&gt;CR'!V27+'2.3Previsión Traspasos CL-&gt;CR'!V87)*'1.5 Factores Pérdidas'!W27</f>
        <v>0</v>
      </c>
      <c r="W87" s="14">
        <f>+('2.3Previsión Traspasos CL-&gt;CR'!W27+'2.3Previsión Traspasos CL-&gt;CR'!W87)*'1.5 Factores Pérdidas'!X27</f>
        <v>0</v>
      </c>
      <c r="X87" s="14">
        <f>+('2.3Previsión Traspasos CL-&gt;CR'!X27+'2.3Previsión Traspasos CL-&gt;CR'!X87)*'1.5 Factores Pérdidas'!Y27</f>
        <v>0</v>
      </c>
      <c r="Z87" s="18">
        <v>40</v>
      </c>
      <c r="AA87" s="29" t="s">
        <v>70</v>
      </c>
      <c r="AB87" s="226">
        <f t="shared" si="19"/>
        <v>0</v>
      </c>
      <c r="AC87" s="227">
        <f t="shared" si="19"/>
        <v>0</v>
      </c>
      <c r="AD87" s="227">
        <f t="shared" si="19"/>
        <v>0</v>
      </c>
      <c r="AE87" s="227">
        <f t="shared" si="19"/>
        <v>0</v>
      </c>
      <c r="AF87" s="227">
        <f t="shared" si="19"/>
        <v>0</v>
      </c>
      <c r="AG87" s="227">
        <f t="shared" si="19"/>
        <v>0</v>
      </c>
      <c r="AH87" s="227">
        <f t="shared" si="19"/>
        <v>0</v>
      </c>
      <c r="AI87" s="227">
        <f t="shared" si="19"/>
        <v>0</v>
      </c>
      <c r="AJ87" s="227">
        <f t="shared" si="19"/>
        <v>0</v>
      </c>
      <c r="AK87" s="227">
        <f t="shared" si="19"/>
        <v>0</v>
      </c>
      <c r="AL87" s="272">
        <f t="shared" si="19"/>
        <v>0</v>
      </c>
      <c r="AM87" s="272">
        <f t="shared" si="19"/>
        <v>0</v>
      </c>
      <c r="AN87" s="272">
        <f t="shared" si="19"/>
        <v>0</v>
      </c>
      <c r="AO87" s="272">
        <f t="shared" si="19"/>
        <v>0</v>
      </c>
      <c r="AP87" s="272">
        <f t="shared" si="19"/>
        <v>0</v>
      </c>
      <c r="AQ87" s="272">
        <f t="shared" si="18"/>
        <v>0</v>
      </c>
      <c r="AR87" s="272">
        <f t="shared" si="17"/>
        <v>0</v>
      </c>
      <c r="AS87" s="272">
        <f t="shared" si="17"/>
        <v>0</v>
      </c>
      <c r="AT87" s="272">
        <f t="shared" si="17"/>
        <v>0</v>
      </c>
      <c r="AU87" s="272">
        <f t="shared" si="17"/>
        <v>0</v>
      </c>
      <c r="AV87" s="227">
        <f t="shared" si="17"/>
        <v>0</v>
      </c>
    </row>
    <row r="88" spans="2:48" x14ac:dyDescent="0.2">
      <c r="B88" s="92">
        <v>45</v>
      </c>
      <c r="C88" s="29" t="s">
        <v>71</v>
      </c>
      <c r="D88" s="19">
        <f>+('2.3Previsión Traspasos CL-&gt;CR'!D28+'2.3Previsión Traspasos CL-&gt;CR'!D88*1000)*'1.5 Factores Pérdidas'!E28</f>
        <v>0</v>
      </c>
      <c r="E88" s="14">
        <f>+('2.3Previsión Traspasos CL-&gt;CR'!E28+'2.3Previsión Traspasos CL-&gt;CR'!E88*1000)*'1.5 Factores Pérdidas'!F28</f>
        <v>0</v>
      </c>
      <c r="F88" s="14">
        <f>+('2.3Previsión Traspasos CL-&gt;CR'!F28+'2.3Previsión Traspasos CL-&gt;CR'!F88)*'1.5 Factores Pérdidas'!G28</f>
        <v>0</v>
      </c>
      <c r="G88" s="14">
        <f>+('2.3Previsión Traspasos CL-&gt;CR'!G28+'2.3Previsión Traspasos CL-&gt;CR'!G88)*'1.5 Factores Pérdidas'!H28</f>
        <v>0</v>
      </c>
      <c r="H88" s="14">
        <f>+('2.3Previsión Traspasos CL-&gt;CR'!H28+'2.3Previsión Traspasos CL-&gt;CR'!H88)*'1.5 Factores Pérdidas'!I28</f>
        <v>0</v>
      </c>
      <c r="I88" s="14">
        <f>+('2.3Previsión Traspasos CL-&gt;CR'!I28+'2.3Previsión Traspasos CL-&gt;CR'!I88)*'1.5 Factores Pérdidas'!J28</f>
        <v>0</v>
      </c>
      <c r="J88" s="14">
        <f>+('2.3Previsión Traspasos CL-&gt;CR'!J28+'2.3Previsión Traspasos CL-&gt;CR'!J88)*'1.5 Factores Pérdidas'!K28</f>
        <v>0</v>
      </c>
      <c r="K88" s="14">
        <f>+('2.3Previsión Traspasos CL-&gt;CR'!K28+'2.3Previsión Traspasos CL-&gt;CR'!K88)*'1.5 Factores Pérdidas'!L28</f>
        <v>0</v>
      </c>
      <c r="L88" s="14">
        <f>+('2.3Previsión Traspasos CL-&gt;CR'!L28+'2.3Previsión Traspasos CL-&gt;CR'!L88)*'1.5 Factores Pérdidas'!M28</f>
        <v>0</v>
      </c>
      <c r="M88" s="14">
        <f>+('2.3Previsión Traspasos CL-&gt;CR'!M28+'2.3Previsión Traspasos CL-&gt;CR'!M88)*'1.5 Factores Pérdidas'!N28</f>
        <v>0</v>
      </c>
      <c r="N88" s="14">
        <f>+('2.3Previsión Traspasos CL-&gt;CR'!N28+'2.3Previsión Traspasos CL-&gt;CR'!N88)*'1.5 Factores Pérdidas'!O28</f>
        <v>0</v>
      </c>
      <c r="O88" s="14">
        <f>+('2.3Previsión Traspasos CL-&gt;CR'!O28+'2.3Previsión Traspasos CL-&gt;CR'!O88)*'1.5 Factores Pérdidas'!P28</f>
        <v>0</v>
      </c>
      <c r="P88" s="14">
        <f>+('2.3Previsión Traspasos CL-&gt;CR'!P28+'2.3Previsión Traspasos CL-&gt;CR'!P88)*'1.5 Factores Pérdidas'!Q28</f>
        <v>0</v>
      </c>
      <c r="Q88" s="14">
        <f>+('2.3Previsión Traspasos CL-&gt;CR'!Q28+'2.3Previsión Traspasos CL-&gt;CR'!Q88)*'1.5 Factores Pérdidas'!R28</f>
        <v>0</v>
      </c>
      <c r="R88" s="14">
        <f>+('2.3Previsión Traspasos CL-&gt;CR'!R28+'2.3Previsión Traspasos CL-&gt;CR'!R88)*'1.5 Factores Pérdidas'!S28</f>
        <v>0</v>
      </c>
      <c r="S88" s="14">
        <f>+('2.3Previsión Traspasos CL-&gt;CR'!S28+'2.3Previsión Traspasos CL-&gt;CR'!S88)*'1.5 Factores Pérdidas'!T28</f>
        <v>0</v>
      </c>
      <c r="T88" s="14">
        <f>+('2.3Previsión Traspasos CL-&gt;CR'!T28+'2.3Previsión Traspasos CL-&gt;CR'!T88)*'1.5 Factores Pérdidas'!U28</f>
        <v>0</v>
      </c>
      <c r="U88" s="14">
        <f>+('2.3Previsión Traspasos CL-&gt;CR'!U28+'2.3Previsión Traspasos CL-&gt;CR'!U88)*'1.5 Factores Pérdidas'!V28</f>
        <v>0</v>
      </c>
      <c r="V88" s="14">
        <f>+('2.3Previsión Traspasos CL-&gt;CR'!V28+'2.3Previsión Traspasos CL-&gt;CR'!V88)*'1.5 Factores Pérdidas'!W28</f>
        <v>0</v>
      </c>
      <c r="W88" s="14">
        <f>+('2.3Previsión Traspasos CL-&gt;CR'!W28+'2.3Previsión Traspasos CL-&gt;CR'!W88)*'1.5 Factores Pérdidas'!X28</f>
        <v>0</v>
      </c>
      <c r="X88" s="14">
        <f>+('2.3Previsión Traspasos CL-&gt;CR'!X28+'2.3Previsión Traspasos CL-&gt;CR'!X88)*'1.5 Factores Pérdidas'!Y28</f>
        <v>0</v>
      </c>
      <c r="Z88" s="92">
        <v>45</v>
      </c>
      <c r="AA88" s="29" t="s">
        <v>71</v>
      </c>
      <c r="AB88" s="226">
        <f t="shared" si="19"/>
        <v>0</v>
      </c>
      <c r="AC88" s="227">
        <f t="shared" si="19"/>
        <v>0</v>
      </c>
      <c r="AD88" s="227">
        <f t="shared" si="19"/>
        <v>0</v>
      </c>
      <c r="AE88" s="227">
        <f t="shared" si="19"/>
        <v>0</v>
      </c>
      <c r="AF88" s="227">
        <f t="shared" si="19"/>
        <v>0</v>
      </c>
      <c r="AG88" s="227">
        <f t="shared" si="19"/>
        <v>0</v>
      </c>
      <c r="AH88" s="227">
        <f t="shared" si="19"/>
        <v>0</v>
      </c>
      <c r="AI88" s="227">
        <f t="shared" si="19"/>
        <v>0</v>
      </c>
      <c r="AJ88" s="227">
        <f t="shared" si="19"/>
        <v>0</v>
      </c>
      <c r="AK88" s="227">
        <f t="shared" si="19"/>
        <v>0</v>
      </c>
      <c r="AL88" s="272">
        <f t="shared" si="19"/>
        <v>0</v>
      </c>
      <c r="AM88" s="272">
        <f t="shared" si="19"/>
        <v>0</v>
      </c>
      <c r="AN88" s="272">
        <f t="shared" si="19"/>
        <v>0</v>
      </c>
      <c r="AO88" s="272">
        <f t="shared" si="19"/>
        <v>0</v>
      </c>
      <c r="AP88" s="272">
        <f t="shared" si="19"/>
        <v>0</v>
      </c>
      <c r="AQ88" s="272">
        <f t="shared" si="18"/>
        <v>0</v>
      </c>
      <c r="AR88" s="272">
        <f t="shared" si="17"/>
        <v>0</v>
      </c>
      <c r="AS88" s="272">
        <f t="shared" si="17"/>
        <v>0</v>
      </c>
      <c r="AT88" s="272">
        <f t="shared" si="17"/>
        <v>0</v>
      </c>
      <c r="AU88" s="272">
        <f t="shared" si="17"/>
        <v>0</v>
      </c>
      <c r="AV88" s="227">
        <f t="shared" si="17"/>
        <v>0</v>
      </c>
    </row>
    <row r="89" spans="2:48" ht="13.5" thickBot="1" x14ac:dyDescent="0.25">
      <c r="B89" s="92">
        <v>46</v>
      </c>
      <c r="C89" s="29" t="s">
        <v>72</v>
      </c>
      <c r="D89" s="19">
        <f>+('2.3Previsión Traspasos CL-&gt;CR'!D29+'2.3Previsión Traspasos CL-&gt;CR'!D89*1000)*'1.5 Factores Pérdidas'!E29</f>
        <v>0</v>
      </c>
      <c r="E89" s="175">
        <f>+('2.3Previsión Traspasos CL-&gt;CR'!E29+'2.3Previsión Traspasos CL-&gt;CR'!E89*1000)*'1.5 Factores Pérdidas'!F29</f>
        <v>0</v>
      </c>
      <c r="F89" s="175">
        <f>+('2.3Previsión Traspasos CL-&gt;CR'!F29+'2.3Previsión Traspasos CL-&gt;CR'!F89)*'1.5 Factores Pérdidas'!G29</f>
        <v>0</v>
      </c>
      <c r="G89" s="175">
        <f>+('2.3Previsión Traspasos CL-&gt;CR'!G29+'2.3Previsión Traspasos CL-&gt;CR'!G89)*'1.5 Factores Pérdidas'!H29</f>
        <v>0</v>
      </c>
      <c r="H89" s="175">
        <f>+('2.3Previsión Traspasos CL-&gt;CR'!H29+'2.3Previsión Traspasos CL-&gt;CR'!H89)*'1.5 Factores Pérdidas'!I29</f>
        <v>0</v>
      </c>
      <c r="I89" s="175">
        <f>+('2.3Previsión Traspasos CL-&gt;CR'!I29+'2.3Previsión Traspasos CL-&gt;CR'!I89)*'1.5 Factores Pérdidas'!J29</f>
        <v>0</v>
      </c>
      <c r="J89" s="175">
        <f>+('2.3Previsión Traspasos CL-&gt;CR'!J29+'2.3Previsión Traspasos CL-&gt;CR'!J89)*'1.5 Factores Pérdidas'!K29</f>
        <v>0</v>
      </c>
      <c r="K89" s="175">
        <f>+('2.3Previsión Traspasos CL-&gt;CR'!K29+'2.3Previsión Traspasos CL-&gt;CR'!K89)*'1.5 Factores Pérdidas'!L29</f>
        <v>0</v>
      </c>
      <c r="L89" s="175">
        <f>+('2.3Previsión Traspasos CL-&gt;CR'!L29+'2.3Previsión Traspasos CL-&gt;CR'!L89)*'1.5 Factores Pérdidas'!M29</f>
        <v>0</v>
      </c>
      <c r="M89" s="175">
        <f>+('2.3Previsión Traspasos CL-&gt;CR'!M29+'2.3Previsión Traspasos CL-&gt;CR'!M89)*'1.5 Factores Pérdidas'!N29</f>
        <v>0</v>
      </c>
      <c r="N89" s="175">
        <f>+('2.3Previsión Traspasos CL-&gt;CR'!N29+'2.3Previsión Traspasos CL-&gt;CR'!N89)*'1.5 Factores Pérdidas'!O29</f>
        <v>0</v>
      </c>
      <c r="O89" s="175">
        <f>+('2.3Previsión Traspasos CL-&gt;CR'!O29+'2.3Previsión Traspasos CL-&gt;CR'!O89)*'1.5 Factores Pérdidas'!P29</f>
        <v>0</v>
      </c>
      <c r="P89" s="175">
        <f>+('2.3Previsión Traspasos CL-&gt;CR'!P29+'2.3Previsión Traspasos CL-&gt;CR'!P89)*'1.5 Factores Pérdidas'!Q29</f>
        <v>0</v>
      </c>
      <c r="Q89" s="175">
        <f>+('2.3Previsión Traspasos CL-&gt;CR'!Q29+'2.3Previsión Traspasos CL-&gt;CR'!Q89)*'1.5 Factores Pérdidas'!R29</f>
        <v>0</v>
      </c>
      <c r="R89" s="175">
        <f>+('2.3Previsión Traspasos CL-&gt;CR'!R29+'2.3Previsión Traspasos CL-&gt;CR'!R89)*'1.5 Factores Pérdidas'!S29</f>
        <v>0</v>
      </c>
      <c r="S89" s="175">
        <f>+('2.3Previsión Traspasos CL-&gt;CR'!S29+'2.3Previsión Traspasos CL-&gt;CR'!S89)*'1.5 Factores Pérdidas'!T29</f>
        <v>0</v>
      </c>
      <c r="T89" s="175">
        <f>+('2.3Previsión Traspasos CL-&gt;CR'!T29+'2.3Previsión Traspasos CL-&gt;CR'!T89)*'1.5 Factores Pérdidas'!U29</f>
        <v>0</v>
      </c>
      <c r="U89" s="175">
        <f>+('2.3Previsión Traspasos CL-&gt;CR'!U29+'2.3Previsión Traspasos CL-&gt;CR'!U89)*'1.5 Factores Pérdidas'!V29</f>
        <v>0</v>
      </c>
      <c r="V89" s="175">
        <f>+('2.3Previsión Traspasos CL-&gt;CR'!V29+'2.3Previsión Traspasos CL-&gt;CR'!V89)*'1.5 Factores Pérdidas'!W29</f>
        <v>0</v>
      </c>
      <c r="W89" s="175">
        <f>+('2.3Previsión Traspasos CL-&gt;CR'!W29+'2.3Previsión Traspasos CL-&gt;CR'!W89)*'1.5 Factores Pérdidas'!X29</f>
        <v>0</v>
      </c>
      <c r="X89" s="175">
        <f>+('2.3Previsión Traspasos CL-&gt;CR'!X29+'2.3Previsión Traspasos CL-&gt;CR'!X89)*'1.5 Factores Pérdidas'!Y29</f>
        <v>0</v>
      </c>
      <c r="Z89" s="92">
        <v>46</v>
      </c>
      <c r="AA89" s="29" t="s">
        <v>72</v>
      </c>
      <c r="AB89" s="226">
        <f t="shared" si="19"/>
        <v>0</v>
      </c>
      <c r="AC89" s="227">
        <f t="shared" si="19"/>
        <v>0</v>
      </c>
      <c r="AD89" s="227">
        <f t="shared" si="19"/>
        <v>0</v>
      </c>
      <c r="AE89" s="227">
        <f t="shared" si="19"/>
        <v>0</v>
      </c>
      <c r="AF89" s="227">
        <f t="shared" si="19"/>
        <v>0</v>
      </c>
      <c r="AG89" s="227">
        <f t="shared" si="19"/>
        <v>0</v>
      </c>
      <c r="AH89" s="227">
        <f t="shared" si="19"/>
        <v>0</v>
      </c>
      <c r="AI89" s="227">
        <f t="shared" si="19"/>
        <v>0</v>
      </c>
      <c r="AJ89" s="227">
        <f t="shared" si="19"/>
        <v>0</v>
      </c>
      <c r="AK89" s="227">
        <f t="shared" si="19"/>
        <v>0</v>
      </c>
      <c r="AL89" s="272">
        <f t="shared" si="19"/>
        <v>0</v>
      </c>
      <c r="AM89" s="272">
        <f t="shared" si="19"/>
        <v>0</v>
      </c>
      <c r="AN89" s="272">
        <f t="shared" si="19"/>
        <v>0</v>
      </c>
      <c r="AO89" s="272">
        <f t="shared" si="19"/>
        <v>0</v>
      </c>
      <c r="AP89" s="272">
        <f t="shared" si="19"/>
        <v>0</v>
      </c>
      <c r="AQ89" s="272">
        <f t="shared" si="18"/>
        <v>0</v>
      </c>
      <c r="AR89" s="272">
        <f t="shared" si="17"/>
        <v>0</v>
      </c>
      <c r="AS89" s="272">
        <f t="shared" si="17"/>
        <v>0</v>
      </c>
      <c r="AT89" s="272">
        <f t="shared" si="17"/>
        <v>0</v>
      </c>
      <c r="AU89" s="272">
        <f t="shared" si="17"/>
        <v>0</v>
      </c>
      <c r="AV89" s="227">
        <f t="shared" si="17"/>
        <v>0</v>
      </c>
    </row>
    <row r="90" spans="2:48" ht="13.5" thickBot="1" x14ac:dyDescent="0.25">
      <c r="B90" s="22"/>
      <c r="C90" s="23" t="s">
        <v>73</v>
      </c>
      <c r="D90" s="48">
        <f t="shared" ref="D90:X90" si="20">+SUM(D66:D89)</f>
        <v>57138.670224210815</v>
      </c>
      <c r="E90" s="48">
        <f t="shared" si="20"/>
        <v>79973.706425532786</v>
      </c>
      <c r="F90" s="48">
        <f t="shared" si="20"/>
        <v>295477.29029427713</v>
      </c>
      <c r="G90" s="48">
        <f t="shared" si="20"/>
        <v>339484.43580432411</v>
      </c>
      <c r="H90" s="48">
        <f t="shared" si="20"/>
        <v>397894.77086322859</v>
      </c>
      <c r="I90" s="48">
        <f t="shared" si="20"/>
        <v>452129.53229037015</v>
      </c>
      <c r="J90" s="48">
        <f t="shared" si="20"/>
        <v>472339.45421099453</v>
      </c>
      <c r="K90" s="48">
        <f t="shared" si="20"/>
        <v>512964.08607379597</v>
      </c>
      <c r="L90" s="48">
        <f t="shared" si="20"/>
        <v>515535.99235908943</v>
      </c>
      <c r="M90" s="48">
        <f t="shared" si="20"/>
        <v>523759.03914246982</v>
      </c>
      <c r="N90" s="48">
        <f t="shared" si="20"/>
        <v>588895.44024141098</v>
      </c>
      <c r="O90" s="48">
        <f t="shared" si="20"/>
        <v>591516.30005946523</v>
      </c>
      <c r="P90" s="48">
        <f t="shared" si="20"/>
        <v>594154.44288977038</v>
      </c>
      <c r="Q90" s="48">
        <f t="shared" si="20"/>
        <v>596810.25792023598</v>
      </c>
      <c r="R90" s="48">
        <f t="shared" si="20"/>
        <v>599484.0713710339</v>
      </c>
      <c r="S90" s="48">
        <f t="shared" si="20"/>
        <v>602176.28921951586</v>
      </c>
      <c r="T90" s="48">
        <f t="shared" si="20"/>
        <v>604887.29001238279</v>
      </c>
      <c r="U90" s="48">
        <f t="shared" si="20"/>
        <v>607617.451571421</v>
      </c>
      <c r="V90" s="48">
        <f t="shared" si="20"/>
        <v>610367.25702798029</v>
      </c>
      <c r="W90" s="48">
        <f t="shared" si="20"/>
        <v>613136.80099610065</v>
      </c>
      <c r="X90" s="214">
        <f t="shared" si="20"/>
        <v>615927.760231097</v>
      </c>
      <c r="Z90" s="22"/>
      <c r="AA90" s="23" t="s">
        <v>73</v>
      </c>
      <c r="AB90" s="273">
        <f t="shared" si="19"/>
        <v>57.138670224210813</v>
      </c>
      <c r="AC90" s="274">
        <f t="shared" si="19"/>
        <v>79.973706425532782</v>
      </c>
      <c r="AD90" s="274">
        <f t="shared" si="19"/>
        <v>295.47729029427711</v>
      </c>
      <c r="AE90" s="274">
        <f t="shared" si="19"/>
        <v>339.48443580432411</v>
      </c>
      <c r="AF90" s="274">
        <f t="shared" si="19"/>
        <v>397.89477086322859</v>
      </c>
      <c r="AG90" s="274">
        <f t="shared" si="19"/>
        <v>452.12953229037015</v>
      </c>
      <c r="AH90" s="274">
        <f t="shared" si="19"/>
        <v>472.33945421099452</v>
      </c>
      <c r="AI90" s="274">
        <f t="shared" si="19"/>
        <v>512.96408607379601</v>
      </c>
      <c r="AJ90" s="274">
        <f t="shared" si="19"/>
        <v>515.53599235908939</v>
      </c>
      <c r="AK90" s="274">
        <f t="shared" si="19"/>
        <v>523.75903914246987</v>
      </c>
      <c r="AL90" s="275">
        <f t="shared" si="19"/>
        <v>588.89544024141094</v>
      </c>
      <c r="AM90" s="275">
        <f t="shared" si="19"/>
        <v>591.51630005946527</v>
      </c>
      <c r="AN90" s="275">
        <f t="shared" si="19"/>
        <v>594.15444288977039</v>
      </c>
      <c r="AO90" s="275">
        <f t="shared" si="19"/>
        <v>596.81025792023593</v>
      </c>
      <c r="AP90" s="275">
        <f t="shared" si="19"/>
        <v>599.48407137103391</v>
      </c>
      <c r="AQ90" s="275">
        <f t="shared" si="18"/>
        <v>602.17628921951587</v>
      </c>
      <c r="AR90" s="275">
        <f t="shared" si="18"/>
        <v>604.88729001238278</v>
      </c>
      <c r="AS90" s="275">
        <f t="shared" si="18"/>
        <v>607.61745157142104</v>
      </c>
      <c r="AT90" s="275">
        <f t="shared" si="18"/>
        <v>610.36725702798026</v>
      </c>
      <c r="AU90" s="275">
        <f t="shared" si="18"/>
        <v>613.13680099610065</v>
      </c>
      <c r="AV90" s="274">
        <f t="shared" si="18"/>
        <v>615.92776023109695</v>
      </c>
    </row>
    <row r="92" spans="2:48" x14ac:dyDescent="0.2"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</row>
    <row r="93" spans="2:48" x14ac:dyDescent="0.2">
      <c r="B93" s="12" t="s">
        <v>159</v>
      </c>
      <c r="Z93" s="12" t="s">
        <v>160</v>
      </c>
    </row>
    <row r="94" spans="2:48" ht="13.5" thickBot="1" x14ac:dyDescent="0.25"/>
    <row r="95" spans="2:48" ht="13.5" thickBot="1" x14ac:dyDescent="0.25">
      <c r="B95" s="4" t="s">
        <v>37</v>
      </c>
      <c r="C95" s="5" t="s">
        <v>38</v>
      </c>
      <c r="D95" s="6">
        <f t="shared" ref="D95:X95" si="21">+D65</f>
        <v>2024</v>
      </c>
      <c r="E95" s="2">
        <f t="shared" si="21"/>
        <v>2025</v>
      </c>
      <c r="F95" s="2">
        <f t="shared" si="21"/>
        <v>2026</v>
      </c>
      <c r="G95" s="2">
        <f t="shared" si="21"/>
        <v>2027</v>
      </c>
      <c r="H95" s="2">
        <f t="shared" si="21"/>
        <v>2028</v>
      </c>
      <c r="I95" s="2">
        <f t="shared" si="21"/>
        <v>2029</v>
      </c>
      <c r="J95" s="2">
        <f t="shared" si="21"/>
        <v>2030</v>
      </c>
      <c r="K95" s="2">
        <f t="shared" si="21"/>
        <v>2031</v>
      </c>
      <c r="L95" s="2">
        <f t="shared" si="21"/>
        <v>2032</v>
      </c>
      <c r="M95" s="2">
        <f t="shared" si="21"/>
        <v>2033</v>
      </c>
      <c r="N95" s="46">
        <f t="shared" si="21"/>
        <v>2034</v>
      </c>
      <c r="O95" s="46">
        <f t="shared" si="21"/>
        <v>2035</v>
      </c>
      <c r="P95" s="46">
        <f t="shared" si="21"/>
        <v>2036</v>
      </c>
      <c r="Q95" s="46">
        <f t="shared" si="21"/>
        <v>2037</v>
      </c>
      <c r="R95" s="46">
        <f t="shared" si="21"/>
        <v>2038</v>
      </c>
      <c r="S95" s="46">
        <f t="shared" si="21"/>
        <v>2039</v>
      </c>
      <c r="T95" s="46">
        <f t="shared" si="21"/>
        <v>2040</v>
      </c>
      <c r="U95" s="46">
        <f t="shared" si="21"/>
        <v>2041</v>
      </c>
      <c r="V95" s="46">
        <f t="shared" si="21"/>
        <v>2042</v>
      </c>
      <c r="W95" s="46">
        <f t="shared" si="21"/>
        <v>2043</v>
      </c>
      <c r="X95" s="2">
        <f t="shared" si="21"/>
        <v>2044</v>
      </c>
      <c r="Z95" s="4" t="s">
        <v>37</v>
      </c>
      <c r="AA95" s="5" t="s">
        <v>38</v>
      </c>
      <c r="AB95" s="6">
        <f>+AB65</f>
        <v>2024</v>
      </c>
      <c r="AC95" s="2">
        <f t="shared" ref="AC95:AV95" si="22">+AB95+1</f>
        <v>2025</v>
      </c>
      <c r="AD95" s="2">
        <f t="shared" si="22"/>
        <v>2026</v>
      </c>
      <c r="AE95" s="2">
        <f t="shared" si="22"/>
        <v>2027</v>
      </c>
      <c r="AF95" s="2">
        <f t="shared" si="22"/>
        <v>2028</v>
      </c>
      <c r="AG95" s="2">
        <f t="shared" si="22"/>
        <v>2029</v>
      </c>
      <c r="AH95" s="2">
        <f t="shared" si="22"/>
        <v>2030</v>
      </c>
      <c r="AI95" s="2">
        <f t="shared" si="22"/>
        <v>2031</v>
      </c>
      <c r="AJ95" s="2">
        <f t="shared" si="22"/>
        <v>2032</v>
      </c>
      <c r="AK95" s="2">
        <f t="shared" si="22"/>
        <v>2033</v>
      </c>
      <c r="AL95" s="46">
        <f t="shared" si="22"/>
        <v>2034</v>
      </c>
      <c r="AM95" s="46">
        <f t="shared" si="22"/>
        <v>2035</v>
      </c>
      <c r="AN95" s="46">
        <f t="shared" si="22"/>
        <v>2036</v>
      </c>
      <c r="AO95" s="46">
        <f t="shared" si="22"/>
        <v>2037</v>
      </c>
      <c r="AP95" s="46">
        <f t="shared" si="22"/>
        <v>2038</v>
      </c>
      <c r="AQ95" s="46">
        <f t="shared" si="22"/>
        <v>2039</v>
      </c>
      <c r="AR95" s="46">
        <f t="shared" si="22"/>
        <v>2040</v>
      </c>
      <c r="AS95" s="46">
        <f t="shared" si="22"/>
        <v>2041</v>
      </c>
      <c r="AT95" s="46">
        <f t="shared" si="22"/>
        <v>2042</v>
      </c>
      <c r="AU95" s="46">
        <f t="shared" si="22"/>
        <v>2043</v>
      </c>
      <c r="AV95" s="2">
        <f t="shared" si="22"/>
        <v>2044</v>
      </c>
    </row>
    <row r="96" spans="2:48" x14ac:dyDescent="0.2">
      <c r="B96" s="18">
        <v>6</v>
      </c>
      <c r="C96" s="29" t="s">
        <v>46</v>
      </c>
      <c r="D96" s="19">
        <f>+('2.4 Previsión Traspasos CR-&gt; CL'!D105+'2.4 Previsión Traspasos CR-&gt; CL'!D176)*'1.5 Factores Pérdidas'!E6</f>
        <v>13217.892346817</v>
      </c>
      <c r="E96" s="14">
        <f>+('2.4 Previsión Traspasos CR-&gt; CL'!E105+'2.4 Previsión Traspasos CR-&gt; CL'!E176)*'1.5 Factores Pérdidas'!F6</f>
        <v>26626.758641215933</v>
      </c>
      <c r="F96" s="14">
        <f>+('2.4 Previsión Traspasos CR-&gt; CL'!F105+'2.4 Previsión Traspasos CR-&gt; CL'!F176)*'1.5 Factores Pérdidas'!G6</f>
        <v>95034.858936656528</v>
      </c>
      <c r="G96" s="14">
        <f>+('2.4 Previsión Traspasos CR-&gt; CL'!G105+'2.4 Previsión Traspasos CR-&gt; CL'!G176)*'1.5 Factores Pérdidas'!H6</f>
        <v>102530.06552362085</v>
      </c>
      <c r="H96" s="14">
        <f>+('2.4 Previsión Traspasos CR-&gt; CL'!H105+'2.4 Previsión Traspasos CR-&gt; CL'!H176)*'1.5 Factores Pérdidas'!I6</f>
        <v>115746.62460409311</v>
      </c>
      <c r="I96" s="14">
        <f>+('2.4 Previsión Traspasos CR-&gt; CL'!I105+'2.4 Previsión Traspasos CR-&gt; CL'!I176)*'1.5 Factores Pérdidas'!J6</f>
        <v>125828.32655247048</v>
      </c>
      <c r="J96" s="14">
        <f>+('2.4 Previsión Traspasos CR-&gt; CL'!J105+'2.4 Previsión Traspasos CR-&gt; CL'!J176)*'1.5 Factores Pérdidas'!K6</f>
        <v>133329.60747940128</v>
      </c>
      <c r="K96" s="14">
        <f>+('2.4 Previsión Traspasos CR-&gt; CL'!K105+'2.4 Previsión Traspasos CR-&gt; CL'!K176)*'1.5 Factores Pérdidas'!L6</f>
        <v>135328.77156328398</v>
      </c>
      <c r="L96" s="14">
        <f>+('2.4 Previsión Traspasos CR-&gt; CL'!L105+'2.4 Previsión Traspasos CR-&gt; CL'!L176)*'1.5 Factores Pérdidas'!M6</f>
        <v>136793.85505504668</v>
      </c>
      <c r="M96" s="14">
        <f>+('2.4 Previsión Traspasos CR-&gt; CL'!M105+'2.4 Previsión Traspasos CR-&gt; CL'!M176)*'1.5 Factores Pérdidas'!N6</f>
        <v>138289.54401394792</v>
      </c>
      <c r="N96" s="14">
        <f>+('2.4 Previsión Traspasos CR-&gt; CL'!N105+'2.4 Previsión Traspasos CR-&gt; CL'!N176)*'1.5 Factores Pérdidas'!O6</f>
        <v>139816.58731191754</v>
      </c>
      <c r="O96" s="14">
        <f>+('2.4 Previsión Traspasos CR-&gt; CL'!O105+'2.4 Previsión Traspasos CR-&gt; CL'!O176)*'1.5 Factores Pérdidas'!P6</f>
        <v>141375.68009836762</v>
      </c>
      <c r="P96" s="14">
        <f>+('2.4 Previsión Traspasos CR-&gt; CL'!P105+'2.4 Previsión Traspasos CR-&gt; CL'!P176)*'1.5 Factores Pérdidas'!Q6</f>
        <v>142967.5076097307</v>
      </c>
      <c r="Q96" s="14">
        <f>+('2.4 Previsión Traspasos CR-&gt; CL'!Q105+'2.4 Previsión Traspasos CR-&gt; CL'!Q176)*'1.5 Factores Pérdidas'!R6</f>
        <v>144592.76126451566</v>
      </c>
      <c r="R96" s="14">
        <f>+('2.4 Previsión Traspasos CR-&gt; CL'!R105+'2.4 Previsión Traspasos CR-&gt; CL'!R176)*'1.5 Factores Pérdidas'!S6</f>
        <v>146252.14506301147</v>
      </c>
      <c r="S96" s="14">
        <f>+('2.4 Previsión Traspasos CR-&gt; CL'!S105+'2.4 Previsión Traspasos CR-&gt; CL'!S176)*'1.5 Factores Pérdidas'!T6</f>
        <v>147946.37362124311</v>
      </c>
      <c r="T96" s="14">
        <f>+('2.4 Previsión Traspasos CR-&gt; CL'!T105+'2.4 Previsión Traspasos CR-&gt; CL'!T176)*'1.5 Factores Pérdidas'!U6</f>
        <v>149676.18894290779</v>
      </c>
      <c r="U96" s="14">
        <f>+('2.4 Previsión Traspasos CR-&gt; CL'!U105+'2.4 Previsión Traspasos CR-&gt; CL'!U176)*'1.5 Factores Pérdidas'!V6</f>
        <v>151442.2989517776</v>
      </c>
      <c r="V96" s="14">
        <f>+('2.4 Previsión Traspasos CR-&gt; CL'!V105+'2.4 Previsión Traspasos CR-&gt; CL'!V176)*'1.5 Factores Pérdidas'!W6</f>
        <v>153245.61990632516</v>
      </c>
      <c r="W96" s="14">
        <f>+('2.4 Previsión Traspasos CR-&gt; CL'!W105+'2.4 Previsión Traspasos CR-&gt; CL'!W176)*'1.5 Factores Pérdidas'!X6</f>
        <v>155086.33140176104</v>
      </c>
      <c r="X96" s="14">
        <f>+('2.4 Previsión Traspasos CR-&gt; CL'!X105+'2.4 Previsión Traspasos CR-&gt; CL'!X176)*'1.5 Factores Pérdidas'!Y6</f>
        <v>156967.6109146004</v>
      </c>
      <c r="Z96" s="18">
        <v>6</v>
      </c>
      <c r="AA96" s="29" t="s">
        <v>46</v>
      </c>
      <c r="AB96" s="226">
        <f t="shared" ref="AB96:AQ111" si="23">+D96/1000</f>
        <v>13.217892346816999</v>
      </c>
      <c r="AC96" s="227">
        <f t="shared" si="23"/>
        <v>26.626758641215932</v>
      </c>
      <c r="AD96" s="227">
        <f t="shared" si="23"/>
        <v>95.034858936656534</v>
      </c>
      <c r="AE96" s="227">
        <f t="shared" si="23"/>
        <v>102.53006552362085</v>
      </c>
      <c r="AF96" s="227">
        <f t="shared" si="23"/>
        <v>115.74662460409311</v>
      </c>
      <c r="AG96" s="227">
        <f t="shared" si="23"/>
        <v>125.82832655247047</v>
      </c>
      <c r="AH96" s="227">
        <f t="shared" si="23"/>
        <v>133.32960747940129</v>
      </c>
      <c r="AI96" s="227">
        <f t="shared" si="23"/>
        <v>135.32877156328399</v>
      </c>
      <c r="AJ96" s="227">
        <f t="shared" si="23"/>
        <v>136.79385505504666</v>
      </c>
      <c r="AK96" s="227">
        <f t="shared" si="23"/>
        <v>138.28954401394793</v>
      </c>
      <c r="AL96" s="272">
        <f t="shared" si="23"/>
        <v>139.81658731191754</v>
      </c>
      <c r="AM96" s="272">
        <f t="shared" si="23"/>
        <v>141.37568009836761</v>
      </c>
      <c r="AN96" s="272">
        <f t="shared" si="23"/>
        <v>142.96750760973072</v>
      </c>
      <c r="AO96" s="272">
        <f t="shared" si="23"/>
        <v>144.59276126451567</v>
      </c>
      <c r="AP96" s="272">
        <f t="shared" si="23"/>
        <v>146.25214506301148</v>
      </c>
      <c r="AQ96" s="272">
        <f t="shared" si="23"/>
        <v>147.94637362124311</v>
      </c>
      <c r="AR96" s="272">
        <f t="shared" ref="AR96:AV119" si="24">+T96/1000</f>
        <v>149.6761889429078</v>
      </c>
      <c r="AS96" s="272">
        <f t="shared" si="24"/>
        <v>151.44229895177759</v>
      </c>
      <c r="AT96" s="272">
        <f t="shared" si="24"/>
        <v>153.24561990632515</v>
      </c>
      <c r="AU96" s="272">
        <f t="shared" si="24"/>
        <v>155.08633140176104</v>
      </c>
      <c r="AV96" s="227">
        <f t="shared" si="24"/>
        <v>156.96761091460041</v>
      </c>
    </row>
    <row r="97" spans="2:48" x14ac:dyDescent="0.2">
      <c r="B97" s="18">
        <v>8</v>
      </c>
      <c r="C97" s="28" t="s">
        <v>48</v>
      </c>
      <c r="D97" s="19">
        <f>+('2.4 Previsión Traspasos CR-&gt; CL'!D106+'2.4 Previsión Traspasos CR-&gt; CL'!D177)*'1.5 Factores Pérdidas'!E7</f>
        <v>0</v>
      </c>
      <c r="E97" s="14">
        <f>+('2.4 Previsión Traspasos CR-&gt; CL'!E106+'2.4 Previsión Traspasos CR-&gt; CL'!E177)*'1.5 Factores Pérdidas'!F7</f>
        <v>0</v>
      </c>
      <c r="F97" s="14">
        <f>+('2.4 Previsión Traspasos CR-&gt; CL'!F106+'2.4 Previsión Traspasos CR-&gt; CL'!F177)*'1.5 Factores Pérdidas'!G7</f>
        <v>0</v>
      </c>
      <c r="G97" s="14">
        <f>+('2.4 Previsión Traspasos CR-&gt; CL'!G106+'2.4 Previsión Traspasos CR-&gt; CL'!G177)*'1.5 Factores Pérdidas'!H7</f>
        <v>0</v>
      </c>
      <c r="H97" s="14">
        <f>+('2.4 Previsión Traspasos CR-&gt; CL'!H106+'2.4 Previsión Traspasos CR-&gt; CL'!H177)*'1.5 Factores Pérdidas'!I7</f>
        <v>0</v>
      </c>
      <c r="I97" s="14">
        <f>+('2.4 Previsión Traspasos CR-&gt; CL'!I106+'2.4 Previsión Traspasos CR-&gt; CL'!I177)*'1.5 Factores Pérdidas'!J7</f>
        <v>0</v>
      </c>
      <c r="J97" s="14">
        <f>+('2.4 Previsión Traspasos CR-&gt; CL'!J106+'2.4 Previsión Traspasos CR-&gt; CL'!J177)*'1.5 Factores Pérdidas'!K7</f>
        <v>0</v>
      </c>
      <c r="K97" s="14">
        <f>+('2.4 Previsión Traspasos CR-&gt; CL'!K106+'2.4 Previsión Traspasos CR-&gt; CL'!K177)*'1.5 Factores Pérdidas'!L7</f>
        <v>0</v>
      </c>
      <c r="L97" s="14">
        <f>+('2.4 Previsión Traspasos CR-&gt; CL'!L106+'2.4 Previsión Traspasos CR-&gt; CL'!L177)*'1.5 Factores Pérdidas'!M7</f>
        <v>0</v>
      </c>
      <c r="M97" s="14">
        <f>+('2.4 Previsión Traspasos CR-&gt; CL'!M106+'2.4 Previsión Traspasos CR-&gt; CL'!M177)*'1.5 Factores Pérdidas'!N7</f>
        <v>0</v>
      </c>
      <c r="N97" s="14">
        <f>+('2.4 Previsión Traspasos CR-&gt; CL'!N106+'2.4 Previsión Traspasos CR-&gt; CL'!N177)*'1.5 Factores Pérdidas'!O7</f>
        <v>0</v>
      </c>
      <c r="O97" s="14">
        <f>+('2.4 Previsión Traspasos CR-&gt; CL'!O106+'2.4 Previsión Traspasos CR-&gt; CL'!O177)*'1.5 Factores Pérdidas'!P7</f>
        <v>0</v>
      </c>
      <c r="P97" s="14">
        <f>+('2.4 Previsión Traspasos CR-&gt; CL'!P106+'2.4 Previsión Traspasos CR-&gt; CL'!P177)*'1.5 Factores Pérdidas'!Q7</f>
        <v>0</v>
      </c>
      <c r="Q97" s="14">
        <f>+('2.4 Previsión Traspasos CR-&gt; CL'!Q106+'2.4 Previsión Traspasos CR-&gt; CL'!Q177)*'1.5 Factores Pérdidas'!R7</f>
        <v>0</v>
      </c>
      <c r="R97" s="14">
        <f>+('2.4 Previsión Traspasos CR-&gt; CL'!R106+'2.4 Previsión Traspasos CR-&gt; CL'!R177)*'1.5 Factores Pérdidas'!S7</f>
        <v>0</v>
      </c>
      <c r="S97" s="14">
        <f>+('2.4 Previsión Traspasos CR-&gt; CL'!S106+'2.4 Previsión Traspasos CR-&gt; CL'!S177)*'1.5 Factores Pérdidas'!T7</f>
        <v>0</v>
      </c>
      <c r="T97" s="14">
        <f>+('2.4 Previsión Traspasos CR-&gt; CL'!T106+'2.4 Previsión Traspasos CR-&gt; CL'!T177)*'1.5 Factores Pérdidas'!U7</f>
        <v>0</v>
      </c>
      <c r="U97" s="14">
        <f>+('2.4 Previsión Traspasos CR-&gt; CL'!U106+'2.4 Previsión Traspasos CR-&gt; CL'!U177)*'1.5 Factores Pérdidas'!V7</f>
        <v>0</v>
      </c>
      <c r="V97" s="14">
        <f>+('2.4 Previsión Traspasos CR-&gt; CL'!V106+'2.4 Previsión Traspasos CR-&gt; CL'!V177)*'1.5 Factores Pérdidas'!W7</f>
        <v>0</v>
      </c>
      <c r="W97" s="14">
        <f>+('2.4 Previsión Traspasos CR-&gt; CL'!W106+'2.4 Previsión Traspasos CR-&gt; CL'!W177)*'1.5 Factores Pérdidas'!X7</f>
        <v>0</v>
      </c>
      <c r="X97" s="14">
        <f>+('2.4 Previsión Traspasos CR-&gt; CL'!X106+'2.4 Previsión Traspasos CR-&gt; CL'!X177)*'1.5 Factores Pérdidas'!Y7</f>
        <v>0</v>
      </c>
      <c r="Z97" s="18">
        <v>8</v>
      </c>
      <c r="AA97" s="28" t="s">
        <v>48</v>
      </c>
      <c r="AB97" s="226">
        <f t="shared" si="23"/>
        <v>0</v>
      </c>
      <c r="AC97" s="227">
        <f t="shared" si="23"/>
        <v>0</v>
      </c>
      <c r="AD97" s="227">
        <f t="shared" si="23"/>
        <v>0</v>
      </c>
      <c r="AE97" s="227">
        <f t="shared" si="23"/>
        <v>0</v>
      </c>
      <c r="AF97" s="227">
        <f t="shared" si="23"/>
        <v>0</v>
      </c>
      <c r="AG97" s="227">
        <f t="shared" si="23"/>
        <v>0</v>
      </c>
      <c r="AH97" s="227">
        <f t="shared" si="23"/>
        <v>0</v>
      </c>
      <c r="AI97" s="227">
        <f t="shared" si="23"/>
        <v>0</v>
      </c>
      <c r="AJ97" s="227">
        <f t="shared" si="23"/>
        <v>0</v>
      </c>
      <c r="AK97" s="227">
        <f t="shared" si="23"/>
        <v>0</v>
      </c>
      <c r="AL97" s="272">
        <f t="shared" si="23"/>
        <v>0</v>
      </c>
      <c r="AM97" s="272">
        <f t="shared" si="23"/>
        <v>0</v>
      </c>
      <c r="AN97" s="272">
        <f t="shared" si="23"/>
        <v>0</v>
      </c>
      <c r="AO97" s="272">
        <f t="shared" si="23"/>
        <v>0</v>
      </c>
      <c r="AP97" s="272">
        <f t="shared" si="23"/>
        <v>0</v>
      </c>
      <c r="AQ97" s="272">
        <f t="shared" si="23"/>
        <v>0</v>
      </c>
      <c r="AR97" s="272">
        <f t="shared" si="24"/>
        <v>0</v>
      </c>
      <c r="AS97" s="272">
        <f t="shared" si="24"/>
        <v>0</v>
      </c>
      <c r="AT97" s="272">
        <f t="shared" si="24"/>
        <v>0</v>
      </c>
      <c r="AU97" s="272">
        <f t="shared" si="24"/>
        <v>0</v>
      </c>
      <c r="AV97" s="227">
        <f t="shared" si="24"/>
        <v>0</v>
      </c>
    </row>
    <row r="98" spans="2:48" x14ac:dyDescent="0.2">
      <c r="B98" s="18">
        <v>9</v>
      </c>
      <c r="C98" s="29" t="s">
        <v>49</v>
      </c>
      <c r="D98" s="19">
        <f>+('2.4 Previsión Traspasos CR-&gt; CL'!D107+'2.4 Previsión Traspasos CR-&gt; CL'!D178)*'1.5 Factores Pérdidas'!E8</f>
        <v>0</v>
      </c>
      <c r="E98" s="14">
        <f>+('2.4 Previsión Traspasos CR-&gt; CL'!E107+'2.4 Previsión Traspasos CR-&gt; CL'!E178)*'1.5 Factores Pérdidas'!F8</f>
        <v>0</v>
      </c>
      <c r="F98" s="14">
        <f>+('2.4 Previsión Traspasos CR-&gt; CL'!F107+'2.4 Previsión Traspasos CR-&gt; CL'!F178)*'1.5 Factores Pérdidas'!G8</f>
        <v>125.8259801078195</v>
      </c>
      <c r="G98" s="14">
        <f>+('2.4 Previsión Traspasos CR-&gt; CL'!G107+'2.4 Previsión Traspasos CR-&gt; CL'!G178)*'1.5 Factores Pérdidas'!H8</f>
        <v>137.65453668092269</v>
      </c>
      <c r="H98" s="14">
        <f>+('2.4 Previsión Traspasos CR-&gt; CL'!H107+'2.4 Previsión Traspasos CR-&gt; CL'!H178)*'1.5 Factores Pérdidas'!I8</f>
        <v>169.29358078119608</v>
      </c>
      <c r="I98" s="14">
        <f>+('2.4 Previsión Traspasos CR-&gt; CL'!I107+'2.4 Previsión Traspasos CR-&gt; CL'!I178)*'1.5 Factores Pérdidas'!J8</f>
        <v>194.32895300953621</v>
      </c>
      <c r="J98" s="14">
        <f>+('2.4 Previsión Traspasos CR-&gt; CL'!J107+'2.4 Previsión Traspasos CR-&gt; CL'!J178)*'1.5 Factores Pérdidas'!K8</f>
        <v>213.77779676299403</v>
      </c>
      <c r="K98" s="14">
        <f>+('2.4 Previsión Traspasos CR-&gt; CL'!K107+'2.4 Previsión Traspasos CR-&gt; CL'!K178)*'1.5 Factores Pérdidas'!L8</f>
        <v>220.30137100251184</v>
      </c>
      <c r="L98" s="14">
        <f>+('2.4 Previsión Traspasos CR-&gt; CL'!L107+'2.4 Previsión Traspasos CR-&gt; CL'!L178)*'1.5 Factores Pérdidas'!M8</f>
        <v>225.58377676776371</v>
      </c>
      <c r="M98" s="14">
        <f>+('2.4 Previsión Traspasos CR-&gt; CL'!M107+'2.4 Previsión Traspasos CR-&gt; CL'!M178)*'1.5 Factores Pérdidas'!N8</f>
        <v>230.97711748232413</v>
      </c>
      <c r="N98" s="14">
        <f>+('2.4 Previsión Traspasos CR-&gt; CL'!N107+'2.4 Previsión Traspasos CR-&gt; CL'!N178)*'1.5 Factores Pérdidas'!O8</f>
        <v>236.48371722701586</v>
      </c>
      <c r="O98" s="14">
        <f>+('2.4 Previsión Traspasos CR-&gt; CL'!O107+'2.4 Previsión Traspasos CR-&gt; CL'!O178)*'1.5 Factores Pérdidas'!P8</f>
        <v>242.10595582420146</v>
      </c>
      <c r="P98" s="14">
        <f>+('2.4 Previsión Traspasos CR-&gt; CL'!P107+'2.4 Previsión Traspasos CR-&gt; CL'!P178)*'1.5 Factores Pérdidas'!Q8</f>
        <v>247.8462614826035</v>
      </c>
      <c r="Q98" s="14">
        <f>+('2.4 Previsión Traspasos CR-&gt; CL'!Q107+'2.4 Previsión Traspasos CR-&gt; CL'!Q178)*'1.5 Factores Pérdidas'!R8</f>
        <v>253.70711309184892</v>
      </c>
      <c r="R98" s="14">
        <f>+('2.4 Previsión Traspasos CR-&gt; CL'!R107+'2.4 Previsión Traspasos CR-&gt; CL'!R178)*'1.5 Factores Pérdidas'!S8</f>
        <v>259.69104447997216</v>
      </c>
      <c r="S98" s="14">
        <f>+('2.4 Previsión Traspasos CR-&gt; CL'!S107+'2.4 Previsión Traspasos CR-&gt; CL'!S178)*'1.5 Factores Pérdidas'!T8</f>
        <v>265.80063101394467</v>
      </c>
      <c r="T98" s="14">
        <f>+('2.4 Previsión Traspasos CR-&gt; CL'!T107+'2.4 Previsión Traspasos CR-&gt; CL'!T178)*'1.5 Factores Pérdidas'!U8</f>
        <v>272.03854780646867</v>
      </c>
      <c r="U98" s="14">
        <f>+('2.4 Previsión Traspasos CR-&gt; CL'!U107+'2.4 Previsión Traspasos CR-&gt; CL'!U178)*'1.5 Factores Pérdidas'!V8</f>
        <v>278.40734785838765</v>
      </c>
      <c r="V98" s="14">
        <f>+('2.4 Previsión Traspasos CR-&gt; CL'!V107+'2.4 Previsión Traspasos CR-&gt; CL'!V178)*'1.5 Factores Pérdidas'!W8</f>
        <v>284.91033394809762</v>
      </c>
      <c r="W98" s="14">
        <f>+('2.4 Previsión Traspasos CR-&gt; CL'!W107+'2.4 Previsión Traspasos CR-&gt; CL'!W178)*'1.5 Factores Pérdidas'!X8</f>
        <v>291.54815875183778</v>
      </c>
      <c r="X98" s="14">
        <f>+('2.4 Previsión Traspasos CR-&gt; CL'!X107+'2.4 Previsión Traspasos CR-&gt; CL'!X178)*'1.5 Factores Pérdidas'!Y8</f>
        <v>298.33225921632618</v>
      </c>
      <c r="Z98" s="18">
        <v>9</v>
      </c>
      <c r="AA98" s="29" t="s">
        <v>49</v>
      </c>
      <c r="AB98" s="226">
        <f t="shared" si="23"/>
        <v>0</v>
      </c>
      <c r="AC98" s="227">
        <f t="shared" si="23"/>
        <v>0</v>
      </c>
      <c r="AD98" s="227">
        <f t="shared" si="23"/>
        <v>0.12582598010781951</v>
      </c>
      <c r="AE98" s="227">
        <f t="shared" si="23"/>
        <v>0.1376545366809227</v>
      </c>
      <c r="AF98" s="227">
        <f t="shared" si="23"/>
        <v>0.16929358078119608</v>
      </c>
      <c r="AG98" s="227">
        <f t="shared" si="23"/>
        <v>0.1943289530095362</v>
      </c>
      <c r="AH98" s="227">
        <f t="shared" si="23"/>
        <v>0.21377779676299402</v>
      </c>
      <c r="AI98" s="227">
        <f t="shared" si="23"/>
        <v>0.22030137100251185</v>
      </c>
      <c r="AJ98" s="227">
        <f t="shared" si="23"/>
        <v>0.2255837767677637</v>
      </c>
      <c r="AK98" s="227">
        <f t="shared" si="23"/>
        <v>0.23097711748232413</v>
      </c>
      <c r="AL98" s="272">
        <f t="shared" si="23"/>
        <v>0.23648371722701586</v>
      </c>
      <c r="AM98" s="272">
        <f t="shared" si="23"/>
        <v>0.24210595582420147</v>
      </c>
      <c r="AN98" s="272">
        <f t="shared" si="23"/>
        <v>0.2478462614826035</v>
      </c>
      <c r="AO98" s="272">
        <f t="shared" si="23"/>
        <v>0.2537071130918489</v>
      </c>
      <c r="AP98" s="272">
        <f t="shared" si="23"/>
        <v>0.25969104447997216</v>
      </c>
      <c r="AQ98" s="272">
        <f t="shared" si="23"/>
        <v>0.26580063101394469</v>
      </c>
      <c r="AR98" s="272">
        <f t="shared" si="24"/>
        <v>0.27203854780646869</v>
      </c>
      <c r="AS98" s="272">
        <f t="shared" si="24"/>
        <v>0.27840734785838767</v>
      </c>
      <c r="AT98" s="272">
        <f t="shared" si="24"/>
        <v>0.28491033394809762</v>
      </c>
      <c r="AU98" s="272">
        <f t="shared" si="24"/>
        <v>0.29154815875183776</v>
      </c>
      <c r="AV98" s="227">
        <f t="shared" si="24"/>
        <v>0.29833225921632617</v>
      </c>
    </row>
    <row r="99" spans="2:48" x14ac:dyDescent="0.2">
      <c r="B99" s="18">
        <v>10</v>
      </c>
      <c r="C99" s="29" t="s">
        <v>50</v>
      </c>
      <c r="D99" s="19">
        <f>+('2.4 Previsión Traspasos CR-&gt; CL'!D108+'2.4 Previsión Traspasos CR-&gt; CL'!D179)*'1.5 Factores Pérdidas'!E9</f>
        <v>15308.820072331069</v>
      </c>
      <c r="E99" s="14">
        <f>+('2.4 Previsión Traspasos CR-&gt; CL'!E108+'2.4 Previsión Traspasos CR-&gt; CL'!E179)*'1.5 Factores Pérdidas'!F9</f>
        <v>244378.67084060278</v>
      </c>
      <c r="F99" s="14">
        <f>+('2.4 Previsión Traspasos CR-&gt; CL'!F108+'2.4 Previsión Traspasos CR-&gt; CL'!F179)*'1.5 Factores Pérdidas'!G9</f>
        <v>597470.68552005733</v>
      </c>
      <c r="G99" s="14">
        <f>+('2.4 Previsión Traspasos CR-&gt; CL'!G108+'2.4 Previsión Traspasos CR-&gt; CL'!G179)*'1.5 Factores Pérdidas'!H9</f>
        <v>644764.71870094922</v>
      </c>
      <c r="H99" s="14">
        <f>+('2.4 Previsión Traspasos CR-&gt; CL'!H108+'2.4 Previsión Traspasos CR-&gt; CL'!H179)*'1.5 Factores Pérdidas'!I9</f>
        <v>701817.51978073129</v>
      </c>
      <c r="I99" s="14">
        <f>+('2.4 Previsión Traspasos CR-&gt; CL'!I108+'2.4 Previsión Traspasos CR-&gt; CL'!I179)*'1.5 Factores Pérdidas'!J9</f>
        <v>746198.98261857079</v>
      </c>
      <c r="J99" s="14">
        <f>+('2.4 Previsión Traspasos CR-&gt; CL'!J108+'2.4 Previsión Traspasos CR-&gt; CL'!J179)*'1.5 Factores Pérdidas'!K9</f>
        <v>780129.83704273473</v>
      </c>
      <c r="K99" s="14">
        <f>+('2.4 Previsión Traspasos CR-&gt; CL'!K108+'2.4 Previsión Traspasos CR-&gt; CL'!K179)*'1.5 Factores Pérdidas'!L9</f>
        <v>791567.49971611134</v>
      </c>
      <c r="L99" s="14">
        <f>+('2.4 Previsión Traspasos CR-&gt; CL'!L108+'2.4 Previsión Traspasos CR-&gt; CL'!L179)*'1.5 Factores Pérdidas'!M9</f>
        <v>800882.19697427016</v>
      </c>
      <c r="M99" s="14">
        <f>+('2.4 Previsión Traspasos CR-&gt; CL'!M108+'2.4 Previsión Traspasos CR-&gt; CL'!M179)*'1.5 Factores Pérdidas'!N9</f>
        <v>810392.5106474458</v>
      </c>
      <c r="N99" s="14">
        <f>+('2.4 Previsión Traspasos CR-&gt; CL'!N108+'2.4 Previsión Traspasos CR-&gt; CL'!N179)*'1.5 Factores Pérdidas'!O9</f>
        <v>820102.53893322905</v>
      </c>
      <c r="O99" s="14">
        <f>+('2.4 Previsión Traspasos CR-&gt; CL'!O108+'2.4 Previsión Traspasos CR-&gt; CL'!O179)*'1.5 Factores Pérdidas'!P9</f>
        <v>830016.4782653104</v>
      </c>
      <c r="P99" s="14">
        <f>+('2.4 Previsión Traspasos CR-&gt; CL'!P108+'2.4 Previsión Traspasos CR-&gt; CL'!P179)*'1.5 Factores Pérdidas'!Q9</f>
        <v>840138.610413644</v>
      </c>
      <c r="Q99" s="14">
        <f>+('2.4 Previsión Traspasos CR-&gt; CL'!Q108+'2.4 Previsión Traspasos CR-&gt; CL'!Q179)*'1.5 Factores Pérdidas'!R9</f>
        <v>850473.30651044147</v>
      </c>
      <c r="R99" s="14">
        <f>+('2.4 Previsión Traspasos CR-&gt; CL'!R108+'2.4 Previsión Traspasos CR-&gt; CL'!R179)*'1.5 Factores Pérdidas'!S9</f>
        <v>861025.03457200073</v>
      </c>
      <c r="S99" s="14">
        <f>+('2.4 Previsión Traspasos CR-&gt; CL'!S108+'2.4 Previsión Traspasos CR-&gt; CL'!S179)*'1.5 Factores Pérdidas'!T9</f>
        <v>871798.33583114145</v>
      </c>
      <c r="T99" s="14">
        <f>+('2.4 Previsión Traspasos CR-&gt; CL'!T108+'2.4 Previsión Traspasos CR-&gt; CL'!T179)*'1.5 Factores Pérdidas'!U9</f>
        <v>882797.92752624513</v>
      </c>
      <c r="U99" s="14">
        <f>+('2.4 Previsión Traspasos CR-&gt; CL'!U108+'2.4 Previsión Traspasos CR-&gt; CL'!U179)*'1.5 Factores Pérdidas'!V9</f>
        <v>894028.31110481685</v>
      </c>
      <c r="V99" s="14">
        <f>+('2.4 Previsión Traspasos CR-&gt; CL'!V108+'2.4 Previsión Traspasos CR-&gt; CL'!V179)*'1.5 Factores Pérdidas'!W9</f>
        <v>905495.31194533559</v>
      </c>
      <c r="W99" s="14">
        <f>+('2.4 Previsión Traspasos CR-&gt; CL'!W108+'2.4 Previsión Traspasos CR-&gt; CL'!W179)*'1.5 Factores Pérdidas'!X9</f>
        <v>917200.07529414259</v>
      </c>
      <c r="X99" s="14">
        <f>+('2.4 Previsión Traspasos CR-&gt; CL'!X108+'2.4 Previsión Traspasos CR-&gt; CL'!X179)*'1.5 Factores Pérdidas'!Y9</f>
        <v>929162.79316763324</v>
      </c>
      <c r="Z99" s="18">
        <v>10</v>
      </c>
      <c r="AA99" s="29" t="s">
        <v>50</v>
      </c>
      <c r="AB99" s="226">
        <f t="shared" si="23"/>
        <v>15.30882007233107</v>
      </c>
      <c r="AC99" s="227">
        <f t="shared" si="23"/>
        <v>244.37867084060278</v>
      </c>
      <c r="AD99" s="227">
        <f t="shared" si="23"/>
        <v>597.47068552005737</v>
      </c>
      <c r="AE99" s="227">
        <f t="shared" si="23"/>
        <v>644.76471870094917</v>
      </c>
      <c r="AF99" s="227">
        <f t="shared" si="23"/>
        <v>701.81751978073135</v>
      </c>
      <c r="AG99" s="227">
        <f t="shared" si="23"/>
        <v>746.19898261857077</v>
      </c>
      <c r="AH99" s="227">
        <f t="shared" si="23"/>
        <v>780.12983704273472</v>
      </c>
      <c r="AI99" s="227">
        <f t="shared" si="23"/>
        <v>791.56749971611134</v>
      </c>
      <c r="AJ99" s="227">
        <f t="shared" si="23"/>
        <v>800.88219697427019</v>
      </c>
      <c r="AK99" s="227">
        <f t="shared" si="23"/>
        <v>810.39251064744576</v>
      </c>
      <c r="AL99" s="272">
        <f t="shared" si="23"/>
        <v>820.10253893322908</v>
      </c>
      <c r="AM99" s="272">
        <f t="shared" si="23"/>
        <v>830.01647826531041</v>
      </c>
      <c r="AN99" s="272">
        <f t="shared" si="23"/>
        <v>840.13861041364396</v>
      </c>
      <c r="AO99" s="272">
        <f t="shared" si="23"/>
        <v>850.47330651044149</v>
      </c>
      <c r="AP99" s="272">
        <f t="shared" si="23"/>
        <v>861.02503457200078</v>
      </c>
      <c r="AQ99" s="272">
        <f t="shared" si="23"/>
        <v>871.79833583114146</v>
      </c>
      <c r="AR99" s="272">
        <f t="shared" si="24"/>
        <v>882.79792752624508</v>
      </c>
      <c r="AS99" s="272">
        <f t="shared" si="24"/>
        <v>894.02831110481679</v>
      </c>
      <c r="AT99" s="272">
        <f t="shared" si="24"/>
        <v>905.49531194533563</v>
      </c>
      <c r="AU99" s="272">
        <f t="shared" si="24"/>
        <v>917.20007529414261</v>
      </c>
      <c r="AV99" s="227">
        <f t="shared" si="24"/>
        <v>929.16279316763325</v>
      </c>
    </row>
    <row r="100" spans="2:48" x14ac:dyDescent="0.2">
      <c r="B100" s="18">
        <v>13</v>
      </c>
      <c r="C100" s="29" t="s">
        <v>52</v>
      </c>
      <c r="D100" s="19">
        <f>+('2.4 Previsión Traspasos CR-&gt; CL'!D109+'2.4 Previsión Traspasos CR-&gt; CL'!D180)*'1.5 Factores Pérdidas'!E10</f>
        <v>0</v>
      </c>
      <c r="E100" s="14">
        <f>+('2.4 Previsión Traspasos CR-&gt; CL'!E109+'2.4 Previsión Traspasos CR-&gt; CL'!E180)*'1.5 Factores Pérdidas'!F10</f>
        <v>0</v>
      </c>
      <c r="F100" s="14">
        <f>+('2.4 Previsión Traspasos CR-&gt; CL'!F109+'2.4 Previsión Traspasos CR-&gt; CL'!F180)*'1.5 Factores Pérdidas'!G10</f>
        <v>435.26258674693554</v>
      </c>
      <c r="G100" s="14">
        <f>+('2.4 Previsión Traspasos CR-&gt; CL'!G109+'2.4 Previsión Traspasos CR-&gt; CL'!G180)*'1.5 Factores Pérdidas'!H10</f>
        <v>474.25239164241594</v>
      </c>
      <c r="H100" s="14">
        <f>+('2.4 Previsión Traspasos CR-&gt; CL'!H109+'2.4 Previsión Traspasos CR-&gt; CL'!H180)*'1.5 Factores Pérdidas'!I10</f>
        <v>580.71962333441161</v>
      </c>
      <c r="I100" s="14">
        <f>+('2.4 Previsión Traspasos CR-&gt; CL'!I109+'2.4 Previsión Traspasos CR-&gt; CL'!I180)*'1.5 Factores Pérdidas'!J10</f>
        <v>663.49413283228648</v>
      </c>
      <c r="J100" s="14">
        <f>+('2.4 Previsión Traspasos CR-&gt; CL'!J109+'2.4 Previsión Traspasos CR-&gt; CL'!J180)*'1.5 Factores Pérdidas'!K10</f>
        <v>726.29072632408747</v>
      </c>
      <c r="K100" s="14">
        <f>+('2.4 Previsión Traspasos CR-&gt; CL'!K109+'2.4 Previsión Traspasos CR-&gt; CL'!K180)*'1.5 Factores Pérdidas'!L10</f>
        <v>744.54767633234633</v>
      </c>
      <c r="L100" s="14">
        <f>+('2.4 Previsión Traspasos CR-&gt; CL'!L109+'2.4 Previsión Traspasos CR-&gt; CL'!L180)*'1.5 Factores Pérdidas'!M10</f>
        <v>758.21880154601604</v>
      </c>
      <c r="M100" s="14">
        <f>+('2.4 Previsión Traspasos CR-&gt; CL'!M109+'2.4 Previsión Traspasos CR-&gt; CL'!M180)*'1.5 Factores Pérdidas'!N10</f>
        <v>771.88992675968666</v>
      </c>
      <c r="N100" s="14">
        <f>+('2.4 Previsión Traspasos CR-&gt; CL'!N109+'2.4 Previsión Traspasos CR-&gt; CL'!N180)*'1.5 Factores Pérdidas'!O10</f>
        <v>785.56105197335739</v>
      </c>
      <c r="O100" s="14">
        <f>+('2.4 Previsión Traspasos CR-&gt; CL'!O109+'2.4 Previsión Traspasos CR-&gt; CL'!O180)*'1.5 Factores Pérdidas'!P10</f>
        <v>799.23217718702722</v>
      </c>
      <c r="P100" s="14">
        <f>+('2.4 Previsión Traspasos CR-&gt; CL'!P109+'2.4 Previsión Traspasos CR-&gt; CL'!P180)*'1.5 Factores Pérdidas'!Q10</f>
        <v>812.90330240069738</v>
      </c>
      <c r="Q100" s="14">
        <f>+('2.4 Previsión Traspasos CR-&gt; CL'!Q109+'2.4 Previsión Traspasos CR-&gt; CL'!Q180)*'1.5 Factores Pérdidas'!R10</f>
        <v>826.57442761436778</v>
      </c>
      <c r="R100" s="14">
        <f>+('2.4 Previsión Traspasos CR-&gt; CL'!R109+'2.4 Previsión Traspasos CR-&gt; CL'!R180)*'1.5 Factores Pérdidas'!S10</f>
        <v>840.2455528280376</v>
      </c>
      <c r="S100" s="14">
        <f>+('2.4 Previsión Traspasos CR-&gt; CL'!S109+'2.4 Previsión Traspasos CR-&gt; CL'!S180)*'1.5 Factores Pérdidas'!T10</f>
        <v>853.91667804170822</v>
      </c>
      <c r="T100" s="14">
        <f>+('2.4 Previsión Traspasos CR-&gt; CL'!T109+'2.4 Previsión Traspasos CR-&gt; CL'!T180)*'1.5 Factores Pérdidas'!U10</f>
        <v>867.58780325537884</v>
      </c>
      <c r="U100" s="14">
        <f>+('2.4 Previsión Traspasos CR-&gt; CL'!U109+'2.4 Previsión Traspasos CR-&gt; CL'!U180)*'1.5 Factores Pérdidas'!V10</f>
        <v>881.25892846904856</v>
      </c>
      <c r="V100" s="14">
        <f>+('2.4 Previsión Traspasos CR-&gt; CL'!V109+'2.4 Previsión Traspasos CR-&gt; CL'!V180)*'1.5 Factores Pérdidas'!W10</f>
        <v>894.93005368271906</v>
      </c>
      <c r="W100" s="14">
        <f>+('2.4 Previsión Traspasos CR-&gt; CL'!W109+'2.4 Previsión Traspasos CR-&gt; CL'!W180)*'1.5 Factores Pérdidas'!X10</f>
        <v>908.60117889638934</v>
      </c>
      <c r="X100" s="14">
        <f>+('2.4 Previsión Traspasos CR-&gt; CL'!X109+'2.4 Previsión Traspasos CR-&gt; CL'!X180)*'1.5 Factores Pérdidas'!Y10</f>
        <v>922.27230411005928</v>
      </c>
      <c r="Z100" s="18">
        <v>13</v>
      </c>
      <c r="AA100" s="29" t="s">
        <v>52</v>
      </c>
      <c r="AB100" s="226">
        <f t="shared" si="23"/>
        <v>0</v>
      </c>
      <c r="AC100" s="227">
        <f t="shared" si="23"/>
        <v>0</v>
      </c>
      <c r="AD100" s="227">
        <f t="shared" si="23"/>
        <v>0.43526258674693552</v>
      </c>
      <c r="AE100" s="227">
        <f t="shared" si="23"/>
        <v>0.47425239164241595</v>
      </c>
      <c r="AF100" s="227">
        <f t="shared" si="23"/>
        <v>0.58071962333441163</v>
      </c>
      <c r="AG100" s="227">
        <f t="shared" si="23"/>
        <v>0.66349413283228653</v>
      </c>
      <c r="AH100" s="227">
        <f t="shared" si="23"/>
        <v>0.72629072632408742</v>
      </c>
      <c r="AI100" s="227">
        <f t="shared" si="23"/>
        <v>0.74454767633234631</v>
      </c>
      <c r="AJ100" s="227">
        <f t="shared" si="23"/>
        <v>0.75821880154601606</v>
      </c>
      <c r="AK100" s="227">
        <f t="shared" si="23"/>
        <v>0.77188992675968671</v>
      </c>
      <c r="AL100" s="272">
        <f t="shared" si="23"/>
        <v>0.78556105197335735</v>
      </c>
      <c r="AM100" s="272">
        <f t="shared" si="23"/>
        <v>0.79923217718702722</v>
      </c>
      <c r="AN100" s="272">
        <f t="shared" si="23"/>
        <v>0.81290330240069741</v>
      </c>
      <c r="AO100" s="272">
        <f t="shared" si="23"/>
        <v>0.82657442761436772</v>
      </c>
      <c r="AP100" s="272">
        <f t="shared" si="23"/>
        <v>0.84024555282803759</v>
      </c>
      <c r="AQ100" s="272">
        <f t="shared" si="23"/>
        <v>0.85391667804170823</v>
      </c>
      <c r="AR100" s="272">
        <f t="shared" si="24"/>
        <v>0.86758780325537888</v>
      </c>
      <c r="AS100" s="272">
        <f t="shared" si="24"/>
        <v>0.88125892846904852</v>
      </c>
      <c r="AT100" s="272">
        <f t="shared" si="24"/>
        <v>0.89493005368271905</v>
      </c>
      <c r="AU100" s="272">
        <f t="shared" si="24"/>
        <v>0.90860117889638936</v>
      </c>
      <c r="AV100" s="227">
        <f t="shared" si="24"/>
        <v>0.92227230411005923</v>
      </c>
    </row>
    <row r="101" spans="2:48" x14ac:dyDescent="0.2">
      <c r="B101" s="18">
        <v>14</v>
      </c>
      <c r="C101" s="29" t="s">
        <v>53</v>
      </c>
      <c r="D101" s="19">
        <f>+('2.4 Previsión Traspasos CR-&gt; CL'!D110+'2.4 Previsión Traspasos CR-&gt; CL'!D181)*'1.5 Factores Pérdidas'!E11</f>
        <v>252.84054242517558</v>
      </c>
      <c r="E101" s="14">
        <f>+('2.4 Previsión Traspasos CR-&gt; CL'!E110+'2.4 Previsión Traspasos CR-&gt; CL'!E181)*'1.5 Factores Pérdidas'!F11</f>
        <v>3998.9297990183677</v>
      </c>
      <c r="F101" s="14">
        <f>+('2.4 Previsión Traspasos CR-&gt; CL'!F110+'2.4 Previsión Traspasos CR-&gt; CL'!F181)*'1.5 Factores Pérdidas'!G11</f>
        <v>8906.4233226692522</v>
      </c>
      <c r="G101" s="14">
        <f>+('2.4 Previsión Traspasos CR-&gt; CL'!G110+'2.4 Previsión Traspasos CR-&gt; CL'!G181)*'1.5 Factores Pérdidas'!H11</f>
        <v>9607.0169778574309</v>
      </c>
      <c r="H101" s="14">
        <f>+('2.4 Previsión Traspasos CR-&gt; CL'!H110+'2.4 Previsión Traspasos CR-&gt; CL'!H181)*'1.5 Factores Pérdidas'!I11</f>
        <v>10336.646131701862</v>
      </c>
      <c r="I101" s="14">
        <f>+('2.4 Previsión Traspasos CR-&gt; CL'!I110+'2.4 Previsión Traspasos CR-&gt; CL'!I181)*'1.5 Factores Pérdidas'!J11</f>
        <v>10907.070835811057</v>
      </c>
      <c r="J101" s="14">
        <f>+('2.4 Previsión Traspasos CR-&gt; CL'!J110+'2.4 Previsión Traspasos CR-&gt; CL'!J181)*'1.5 Factores Pérdidas'!K11</f>
        <v>11346.336946709955</v>
      </c>
      <c r="K101" s="14">
        <f>+('2.4 Previsión Traspasos CR-&gt; CL'!K110+'2.4 Previsión Traspasos CR-&gt; CL'!K181)*'1.5 Factores Pérdidas'!L11</f>
        <v>11503.601289663047</v>
      </c>
      <c r="L101" s="14">
        <f>+('2.4 Previsión Traspasos CR-&gt; CL'!L110+'2.4 Previsión Traspasos CR-&gt; CL'!L181)*'1.5 Factores Pérdidas'!M11</f>
        <v>11634.524746175679</v>
      </c>
      <c r="M101" s="14">
        <f>+('2.4 Previsión Traspasos CR-&gt; CL'!M110+'2.4 Previsión Traspasos CR-&gt; CL'!M181)*'1.5 Factores Pérdidas'!N11</f>
        <v>11768.197704522256</v>
      </c>
      <c r="N101" s="14">
        <f>+('2.4 Previsión Traspasos CR-&gt; CL'!N110+'2.4 Previsión Traspasos CR-&gt; CL'!N181)*'1.5 Factores Pérdidas'!O11</f>
        <v>11904.677767241306</v>
      </c>
      <c r="O101" s="14">
        <f>+('2.4 Previsión Traspasos CR-&gt; CL'!O110+'2.4 Previsión Traspasos CR-&gt; CL'!O181)*'1.5 Factores Pérdidas'!P11</f>
        <v>12044.023917634644</v>
      </c>
      <c r="P101" s="14">
        <f>+('2.4 Previsión Traspasos CR-&gt; CL'!P110+'2.4 Previsión Traspasos CR-&gt; CL'!P181)*'1.5 Factores Pérdidas'!Q11</f>
        <v>12186.296338455113</v>
      </c>
      <c r="Q101" s="14">
        <f>+('2.4 Previsión Traspasos CR-&gt; CL'!Q110+'2.4 Previsión Traspasos CR-&gt; CL'!Q181)*'1.5 Factores Pérdidas'!R11</f>
        <v>12331.556468493976</v>
      </c>
      <c r="R101" s="14">
        <f>+('2.4 Previsión Traspasos CR-&gt; CL'!R110+'2.4 Previsión Traspasos CR-&gt; CL'!R181)*'1.5 Factores Pérdidas'!S11</f>
        <v>12479.867108302973</v>
      </c>
      <c r="S101" s="14">
        <f>+('2.4 Previsión Traspasos CR-&gt; CL'!S110+'2.4 Previsión Traspasos CR-&gt; CL'!S181)*'1.5 Factores Pérdidas'!T11</f>
        <v>12631.292087539896</v>
      </c>
      <c r="T101" s="14">
        <f>+('2.4 Previsión Traspasos CR-&gt; CL'!T110+'2.4 Previsión Traspasos CR-&gt; CL'!T181)*'1.5 Factores Pérdidas'!U11</f>
        <v>12785.897709700959</v>
      </c>
      <c r="U101" s="14">
        <f>+('2.4 Previsión Traspasos CR-&gt; CL'!U110+'2.4 Previsión Traspasos CR-&gt; CL'!U181)*'1.5 Factores Pérdidas'!V11</f>
        <v>12943.747245301032</v>
      </c>
      <c r="V101" s="14">
        <f>+('2.4 Previsión Traspasos CR-&gt; CL'!V110+'2.4 Previsión Traspasos CR-&gt; CL'!V181)*'1.5 Factores Pérdidas'!W11</f>
        <v>13104.922573141208</v>
      </c>
      <c r="W101" s="14">
        <f>+('2.4 Previsión Traspasos CR-&gt; CL'!W110+'2.4 Previsión Traspasos CR-&gt; CL'!W181)*'1.5 Factores Pérdidas'!X11</f>
        <v>13269.439791345165</v>
      </c>
      <c r="X101" s="14">
        <f>+('2.4 Previsión Traspasos CR-&gt; CL'!X110+'2.4 Previsión Traspasos CR-&gt; CL'!X181)*'1.5 Factores Pérdidas'!Y11</f>
        <v>13437.582706417052</v>
      </c>
      <c r="Z101" s="18">
        <v>14</v>
      </c>
      <c r="AA101" s="29" t="s">
        <v>53</v>
      </c>
      <c r="AB101" s="226">
        <f t="shared" si="23"/>
        <v>0.25284054242517556</v>
      </c>
      <c r="AC101" s="227">
        <f t="shared" si="23"/>
        <v>3.9989297990183679</v>
      </c>
      <c r="AD101" s="227">
        <f t="shared" si="23"/>
        <v>8.9064233226692515</v>
      </c>
      <c r="AE101" s="227">
        <f t="shared" si="23"/>
        <v>9.6070169778574304</v>
      </c>
      <c r="AF101" s="227">
        <f t="shared" si="23"/>
        <v>10.336646131701862</v>
      </c>
      <c r="AG101" s="227">
        <f t="shared" si="23"/>
        <v>10.907070835811057</v>
      </c>
      <c r="AH101" s="227">
        <f t="shared" si="23"/>
        <v>11.346336946709954</v>
      </c>
      <c r="AI101" s="227">
        <f t="shared" si="23"/>
        <v>11.503601289663047</v>
      </c>
      <c r="AJ101" s="227">
        <f t="shared" si="23"/>
        <v>11.634524746175678</v>
      </c>
      <c r="AK101" s="227">
        <f t="shared" si="23"/>
        <v>11.768197704522256</v>
      </c>
      <c r="AL101" s="272">
        <f t="shared" si="23"/>
        <v>11.904677767241306</v>
      </c>
      <c r="AM101" s="272">
        <f t="shared" si="23"/>
        <v>12.044023917634645</v>
      </c>
      <c r="AN101" s="272">
        <f t="shared" si="23"/>
        <v>12.186296338455113</v>
      </c>
      <c r="AO101" s="272">
        <f t="shared" si="23"/>
        <v>12.331556468493977</v>
      </c>
      <c r="AP101" s="272">
        <f t="shared" si="23"/>
        <v>12.479867108302972</v>
      </c>
      <c r="AQ101" s="272">
        <f t="shared" si="23"/>
        <v>12.631292087539896</v>
      </c>
      <c r="AR101" s="272">
        <f t="shared" si="24"/>
        <v>12.78589770970096</v>
      </c>
      <c r="AS101" s="272">
        <f t="shared" si="24"/>
        <v>12.943747245301033</v>
      </c>
      <c r="AT101" s="272">
        <f t="shared" si="24"/>
        <v>13.104922573141208</v>
      </c>
      <c r="AU101" s="272">
        <f t="shared" si="24"/>
        <v>13.269439791345166</v>
      </c>
      <c r="AV101" s="227">
        <f t="shared" si="24"/>
        <v>13.437582706417052</v>
      </c>
    </row>
    <row r="102" spans="2:48" x14ac:dyDescent="0.2">
      <c r="B102" s="18">
        <v>18</v>
      </c>
      <c r="C102" s="29" t="s">
        <v>55</v>
      </c>
      <c r="D102" s="19">
        <f>+('2.4 Previsión Traspasos CR-&gt; CL'!D111+'2.4 Previsión Traspasos CR-&gt; CL'!D182)*'1.5 Factores Pérdidas'!E12</f>
        <v>28003.080294311108</v>
      </c>
      <c r="E102" s="14">
        <f>+('2.4 Previsión Traspasos CR-&gt; CL'!E111+'2.4 Previsión Traspasos CR-&gt; CL'!E182)*'1.5 Factores Pérdidas'!F12</f>
        <v>299220.21232378832</v>
      </c>
      <c r="F102" s="14">
        <f>+('2.4 Previsión Traspasos CR-&gt; CL'!F111+'2.4 Previsión Traspasos CR-&gt; CL'!F182)*'1.5 Factores Pérdidas'!G12</f>
        <v>667342.10690702498</v>
      </c>
      <c r="G102" s="14">
        <f>+('2.4 Previsión Traspasos CR-&gt; CL'!G111+'2.4 Previsión Traspasos CR-&gt; CL'!G182)*'1.5 Factores Pérdidas'!H12</f>
        <v>732987.7600529606</v>
      </c>
      <c r="H102" s="14">
        <f>+('2.4 Previsión Traspasos CR-&gt; CL'!H111+'2.4 Previsión Traspasos CR-&gt; CL'!H182)*'1.5 Factores Pérdidas'!I12</f>
        <v>810561.93845122086</v>
      </c>
      <c r="I102" s="14">
        <f>+('2.4 Previsión Traspasos CR-&gt; CL'!I111+'2.4 Previsión Traspasos CR-&gt; CL'!I182)*'1.5 Factores Pérdidas'!J12</f>
        <v>875305.36875563755</v>
      </c>
      <c r="J102" s="14">
        <f>+('2.4 Previsión Traspasos CR-&gt; CL'!J111+'2.4 Previsión Traspasos CR-&gt; CL'!J182)*'1.5 Factores Pérdidas'!K12</f>
        <v>928900.41998759226</v>
      </c>
      <c r="K102" s="14">
        <f>+('2.4 Previsión Traspasos CR-&gt; CL'!K111+'2.4 Previsión Traspasos CR-&gt; CL'!K182)*'1.5 Factores Pérdidas'!L12</f>
        <v>956253.47224447865</v>
      </c>
      <c r="L102" s="14">
        <f>+('2.4 Previsión Traspasos CR-&gt; CL'!L111+'2.4 Previsión Traspasos CR-&gt; CL'!L182)*'1.5 Factores Pérdidas'!M12</f>
        <v>981051.41684108053</v>
      </c>
      <c r="M102" s="14">
        <f>+('2.4 Previsión Traspasos CR-&gt; CL'!M111+'2.4 Previsión Traspasos CR-&gt; CL'!M182)*'1.5 Factores Pérdidas'!N12</f>
        <v>1006008.8421059898</v>
      </c>
      <c r="N102" s="14">
        <f>+('2.4 Previsión Traspasos CR-&gt; CL'!N111+'2.4 Previsión Traspasos CR-&gt; CL'!N182)*'1.5 Factores Pérdidas'!O12</f>
        <v>1031145.362101179</v>
      </c>
      <c r="O102" s="14">
        <f>+('2.4 Previsión Traspasos CR-&gt; CL'!O111+'2.4 Previsión Traspasos CR-&gt; CL'!O182)*'1.5 Factores Pérdidas'!P12</f>
        <v>1056458.8208793846</v>
      </c>
      <c r="P102" s="14">
        <f>+('2.4 Previsión Traspasos CR-&gt; CL'!P111+'2.4 Previsión Traspasos CR-&gt; CL'!P182)*'1.5 Factores Pérdidas'!Q12</f>
        <v>1081954.1486442597</v>
      </c>
      <c r="Q102" s="14">
        <f>+('2.4 Previsión Traspasos CR-&gt; CL'!Q111+'2.4 Previsión Traspasos CR-&gt; CL'!Q182)*'1.5 Factores Pérdidas'!R12</f>
        <v>1107635.441389807</v>
      </c>
      <c r="R102" s="14">
        <f>+('2.4 Previsión Traspasos CR-&gt; CL'!R111+'2.4 Previsión Traspasos CR-&gt; CL'!R182)*'1.5 Factores Pérdidas'!S12</f>
        <v>1133506.1467774005</v>
      </c>
      <c r="S102" s="14">
        <f>+('2.4 Previsión Traspasos CR-&gt; CL'!S111+'2.4 Previsión Traspasos CR-&gt; CL'!S182)*'1.5 Factores Pérdidas'!T12</f>
        <v>1159570.5252608203</v>
      </c>
      <c r="T102" s="14">
        <f>+('2.4 Previsión Traspasos CR-&gt; CL'!T111+'2.4 Previsión Traspasos CR-&gt; CL'!T182)*'1.5 Factores Pérdidas'!U12</f>
        <v>1185832.5664237181</v>
      </c>
      <c r="U102" s="14">
        <f>+('2.4 Previsión Traspasos CR-&gt; CL'!U111+'2.4 Previsión Traspasos CR-&gt; CL'!U182)*'1.5 Factores Pérdidas'!V12</f>
        <v>1212296.2436899545</v>
      </c>
      <c r="V102" s="14">
        <f>+('2.4 Previsión Traspasos CR-&gt; CL'!V111+'2.4 Previsión Traspasos CR-&gt; CL'!V182)*'1.5 Factores Pérdidas'!W12</f>
        <v>1238966.6432176013</v>
      </c>
      <c r="W102" s="14">
        <f>+('2.4 Previsión Traspasos CR-&gt; CL'!W111+'2.4 Previsión Traspasos CR-&gt; CL'!W182)*'1.5 Factores Pérdidas'!X12</f>
        <v>1265844.7547991194</v>
      </c>
      <c r="X102" s="14">
        <f>+('2.4 Previsión Traspasos CR-&gt; CL'!X111+'2.4 Previsión Traspasos CR-&gt; CL'!X182)*'1.5 Factores Pérdidas'!Y12</f>
        <v>1292948.2467694874</v>
      </c>
      <c r="Z102" s="18">
        <v>18</v>
      </c>
      <c r="AA102" s="29" t="s">
        <v>55</v>
      </c>
      <c r="AB102" s="226">
        <f t="shared" si="23"/>
        <v>28.003080294311108</v>
      </c>
      <c r="AC102" s="227">
        <f t="shared" si="23"/>
        <v>299.2202123237883</v>
      </c>
      <c r="AD102" s="227">
        <f t="shared" si="23"/>
        <v>667.34210690702503</v>
      </c>
      <c r="AE102" s="227">
        <f t="shared" si="23"/>
        <v>732.98776005296065</v>
      </c>
      <c r="AF102" s="227">
        <f t="shared" si="23"/>
        <v>810.56193845122084</v>
      </c>
      <c r="AG102" s="227">
        <f t="shared" si="23"/>
        <v>875.30536875563757</v>
      </c>
      <c r="AH102" s="227">
        <f t="shared" si="23"/>
        <v>928.90041998759227</v>
      </c>
      <c r="AI102" s="227">
        <f t="shared" si="23"/>
        <v>956.25347224447864</v>
      </c>
      <c r="AJ102" s="227">
        <f t="shared" si="23"/>
        <v>981.05141684108048</v>
      </c>
      <c r="AK102" s="227">
        <f t="shared" si="23"/>
        <v>1006.0088421059899</v>
      </c>
      <c r="AL102" s="272">
        <f t="shared" si="23"/>
        <v>1031.145362101179</v>
      </c>
      <c r="AM102" s="272">
        <f t="shared" si="23"/>
        <v>1056.4588208793846</v>
      </c>
      <c r="AN102" s="272">
        <f t="shared" si="23"/>
        <v>1081.9541486442597</v>
      </c>
      <c r="AO102" s="272">
        <f t="shared" si="23"/>
        <v>1107.6354413898071</v>
      </c>
      <c r="AP102" s="272">
        <f t="shared" si="23"/>
        <v>1133.5061467774005</v>
      </c>
      <c r="AQ102" s="272">
        <f t="shared" si="23"/>
        <v>1159.5705252608202</v>
      </c>
      <c r="AR102" s="272">
        <f t="shared" si="24"/>
        <v>1185.8325664237182</v>
      </c>
      <c r="AS102" s="272">
        <f t="shared" si="24"/>
        <v>1212.2962436899545</v>
      </c>
      <c r="AT102" s="272">
        <f t="shared" si="24"/>
        <v>1238.9666432176014</v>
      </c>
      <c r="AU102" s="272">
        <f t="shared" si="24"/>
        <v>1265.8447547991195</v>
      </c>
      <c r="AV102" s="227">
        <f t="shared" si="24"/>
        <v>1292.9482467694875</v>
      </c>
    </row>
    <row r="103" spans="2:48" x14ac:dyDescent="0.2">
      <c r="B103" s="18">
        <v>20</v>
      </c>
      <c r="C103" s="29" t="s">
        <v>56</v>
      </c>
      <c r="D103" s="19">
        <f>+('2.4 Previsión Traspasos CR-&gt; CL'!D112+'2.4 Previsión Traspasos CR-&gt; CL'!D183)*'1.5 Factores Pérdidas'!E13</f>
        <v>0</v>
      </c>
      <c r="E103" s="14">
        <f>+('2.4 Previsión Traspasos CR-&gt; CL'!E112+'2.4 Previsión Traspasos CR-&gt; CL'!E183)*'1.5 Factores Pérdidas'!F13</f>
        <v>0</v>
      </c>
      <c r="F103" s="14">
        <f>+('2.4 Previsión Traspasos CR-&gt; CL'!F112+'2.4 Previsión Traspasos CR-&gt; CL'!F183)*'1.5 Factores Pérdidas'!G13</f>
        <v>0</v>
      </c>
      <c r="G103" s="14">
        <f>+('2.4 Previsión Traspasos CR-&gt; CL'!G112+'2.4 Previsión Traspasos CR-&gt; CL'!G183)*'1.5 Factores Pérdidas'!H13</f>
        <v>0</v>
      </c>
      <c r="H103" s="14">
        <f>+('2.4 Previsión Traspasos CR-&gt; CL'!H112+'2.4 Previsión Traspasos CR-&gt; CL'!H183)*'1.5 Factores Pérdidas'!I13</f>
        <v>0</v>
      </c>
      <c r="I103" s="14">
        <f>+('2.4 Previsión Traspasos CR-&gt; CL'!I112+'2.4 Previsión Traspasos CR-&gt; CL'!I183)*'1.5 Factores Pérdidas'!J13</f>
        <v>0</v>
      </c>
      <c r="J103" s="14">
        <f>+('2.4 Previsión Traspasos CR-&gt; CL'!J112+'2.4 Previsión Traspasos CR-&gt; CL'!J183)*'1.5 Factores Pérdidas'!K13</f>
        <v>0</v>
      </c>
      <c r="K103" s="14">
        <f>+('2.4 Previsión Traspasos CR-&gt; CL'!K112+'2.4 Previsión Traspasos CR-&gt; CL'!K183)*'1.5 Factores Pérdidas'!L13</f>
        <v>0</v>
      </c>
      <c r="L103" s="14">
        <f>+('2.4 Previsión Traspasos CR-&gt; CL'!L112+'2.4 Previsión Traspasos CR-&gt; CL'!L183)*'1.5 Factores Pérdidas'!M13</f>
        <v>0</v>
      </c>
      <c r="M103" s="14">
        <f>+('2.4 Previsión Traspasos CR-&gt; CL'!M112+'2.4 Previsión Traspasos CR-&gt; CL'!M183)*'1.5 Factores Pérdidas'!N13</f>
        <v>0</v>
      </c>
      <c r="N103" s="14">
        <f>+('2.4 Previsión Traspasos CR-&gt; CL'!N112+'2.4 Previsión Traspasos CR-&gt; CL'!N183)*'1.5 Factores Pérdidas'!O13</f>
        <v>0</v>
      </c>
      <c r="O103" s="14">
        <f>+('2.4 Previsión Traspasos CR-&gt; CL'!O112+'2.4 Previsión Traspasos CR-&gt; CL'!O183)*'1.5 Factores Pérdidas'!P13</f>
        <v>0</v>
      </c>
      <c r="P103" s="14">
        <f>+('2.4 Previsión Traspasos CR-&gt; CL'!P112+'2.4 Previsión Traspasos CR-&gt; CL'!P183)*'1.5 Factores Pérdidas'!Q13</f>
        <v>0</v>
      </c>
      <c r="Q103" s="14">
        <f>+('2.4 Previsión Traspasos CR-&gt; CL'!Q112+'2.4 Previsión Traspasos CR-&gt; CL'!Q183)*'1.5 Factores Pérdidas'!R13</f>
        <v>0</v>
      </c>
      <c r="R103" s="14">
        <f>+('2.4 Previsión Traspasos CR-&gt; CL'!R112+'2.4 Previsión Traspasos CR-&gt; CL'!R183)*'1.5 Factores Pérdidas'!S13</f>
        <v>0</v>
      </c>
      <c r="S103" s="14">
        <f>+('2.4 Previsión Traspasos CR-&gt; CL'!S112+'2.4 Previsión Traspasos CR-&gt; CL'!S183)*'1.5 Factores Pérdidas'!T13</f>
        <v>0</v>
      </c>
      <c r="T103" s="14">
        <f>+('2.4 Previsión Traspasos CR-&gt; CL'!T112+'2.4 Previsión Traspasos CR-&gt; CL'!T183)*'1.5 Factores Pérdidas'!U13</f>
        <v>0</v>
      </c>
      <c r="U103" s="14">
        <f>+('2.4 Previsión Traspasos CR-&gt; CL'!U112+'2.4 Previsión Traspasos CR-&gt; CL'!U183)*'1.5 Factores Pérdidas'!V13</f>
        <v>0</v>
      </c>
      <c r="V103" s="14">
        <f>+('2.4 Previsión Traspasos CR-&gt; CL'!V112+'2.4 Previsión Traspasos CR-&gt; CL'!V183)*'1.5 Factores Pérdidas'!W13</f>
        <v>0</v>
      </c>
      <c r="W103" s="14">
        <f>+('2.4 Previsión Traspasos CR-&gt; CL'!W112+'2.4 Previsión Traspasos CR-&gt; CL'!W183)*'1.5 Factores Pérdidas'!X13</f>
        <v>0</v>
      </c>
      <c r="X103" s="14">
        <f>+('2.4 Previsión Traspasos CR-&gt; CL'!X112+'2.4 Previsión Traspasos CR-&gt; CL'!X183)*'1.5 Factores Pérdidas'!Y13</f>
        <v>0</v>
      </c>
      <c r="Z103" s="18">
        <v>20</v>
      </c>
      <c r="AA103" s="29" t="s">
        <v>56</v>
      </c>
      <c r="AB103" s="226">
        <f t="shared" si="23"/>
        <v>0</v>
      </c>
      <c r="AC103" s="227">
        <f t="shared" si="23"/>
        <v>0</v>
      </c>
      <c r="AD103" s="227">
        <f t="shared" si="23"/>
        <v>0</v>
      </c>
      <c r="AE103" s="227">
        <f t="shared" si="23"/>
        <v>0</v>
      </c>
      <c r="AF103" s="227">
        <f t="shared" si="23"/>
        <v>0</v>
      </c>
      <c r="AG103" s="227">
        <f t="shared" si="23"/>
        <v>0</v>
      </c>
      <c r="AH103" s="227">
        <f t="shared" si="23"/>
        <v>0</v>
      </c>
      <c r="AI103" s="227">
        <f t="shared" si="23"/>
        <v>0</v>
      </c>
      <c r="AJ103" s="227">
        <f t="shared" si="23"/>
        <v>0</v>
      </c>
      <c r="AK103" s="227">
        <f t="shared" si="23"/>
        <v>0</v>
      </c>
      <c r="AL103" s="272">
        <f t="shared" si="23"/>
        <v>0</v>
      </c>
      <c r="AM103" s="272">
        <f t="shared" si="23"/>
        <v>0</v>
      </c>
      <c r="AN103" s="272">
        <f t="shared" si="23"/>
        <v>0</v>
      </c>
      <c r="AO103" s="272">
        <f t="shared" si="23"/>
        <v>0</v>
      </c>
      <c r="AP103" s="272">
        <f t="shared" si="23"/>
        <v>0</v>
      </c>
      <c r="AQ103" s="272">
        <f t="shared" si="23"/>
        <v>0</v>
      </c>
      <c r="AR103" s="272">
        <f t="shared" si="24"/>
        <v>0</v>
      </c>
      <c r="AS103" s="272">
        <f t="shared" si="24"/>
        <v>0</v>
      </c>
      <c r="AT103" s="272">
        <f t="shared" si="24"/>
        <v>0</v>
      </c>
      <c r="AU103" s="272">
        <f t="shared" si="24"/>
        <v>0</v>
      </c>
      <c r="AV103" s="227">
        <f t="shared" si="24"/>
        <v>0</v>
      </c>
    </row>
    <row r="104" spans="2:48" x14ac:dyDescent="0.2">
      <c r="B104" s="18">
        <v>21</v>
      </c>
      <c r="C104" s="29" t="s">
        <v>57</v>
      </c>
      <c r="D104" s="19">
        <f>+('2.4 Previsión Traspasos CR-&gt; CL'!D113+'2.4 Previsión Traspasos CR-&gt; CL'!D184)*'1.5 Factores Pérdidas'!E14</f>
        <v>9.457370368202783</v>
      </c>
      <c r="E104" s="14">
        <f>+('2.4 Previsión Traspasos CR-&gt; CL'!E113+'2.4 Previsión Traspasos CR-&gt; CL'!E184)*'1.5 Factores Pérdidas'!F14</f>
        <v>152.284716446982</v>
      </c>
      <c r="F104" s="14">
        <f>+('2.4 Previsión Traspasos CR-&gt; CL'!F113+'2.4 Previsión Traspasos CR-&gt; CL'!F184)*'1.5 Factores Pérdidas'!G14</f>
        <v>668.50683850249106</v>
      </c>
      <c r="G104" s="14">
        <f>+('2.4 Previsión Traspasos CR-&gt; CL'!G113+'2.4 Previsión Traspasos CR-&gt; CL'!G184)*'1.5 Factores Pérdidas'!H14</f>
        <v>743.30156390225864</v>
      </c>
      <c r="H104" s="14">
        <f>+('2.4 Previsión Traspasos CR-&gt; CL'!H113+'2.4 Previsión Traspasos CR-&gt; CL'!H184)*'1.5 Factores Pérdidas'!I14</f>
        <v>872.84489134497744</v>
      </c>
      <c r="I104" s="14">
        <f>+('2.4 Previsión Traspasos CR-&gt; CL'!I113+'2.4 Previsión Traspasos CR-&gt; CL'!I184)*'1.5 Factores Pérdidas'!J14</f>
        <v>981.27154668655282</v>
      </c>
      <c r="J104" s="14">
        <f>+('2.4 Previsión Traspasos CR-&gt; CL'!J113+'2.4 Previsión Traspasos CR-&gt; CL'!J184)*'1.5 Factores Pérdidas'!K14</f>
        <v>1071.0760173505573</v>
      </c>
      <c r="K104" s="14">
        <f>+('2.4 Previsión Traspasos CR-&gt; CL'!K113+'2.4 Previsión Traspasos CR-&gt; CL'!K184)*'1.5 Factores Pérdidas'!L14</f>
        <v>1114.4494870991168</v>
      </c>
      <c r="L104" s="14">
        <f>+('2.4 Previsión Traspasos CR-&gt; CL'!L113+'2.4 Previsión Traspasos CR-&gt; CL'!L184)*'1.5 Factores Pérdidas'!M14</f>
        <v>1152.9493779075092</v>
      </c>
      <c r="M104" s="14">
        <f>+('2.4 Previsión Traspasos CR-&gt; CL'!M113+'2.4 Previsión Traspasos CR-&gt; CL'!M184)*'1.5 Factores Pérdidas'!N14</f>
        <v>1191.4492687159011</v>
      </c>
      <c r="N104" s="14">
        <f>+('2.4 Previsión Traspasos CR-&gt; CL'!N113+'2.4 Previsión Traspasos CR-&gt; CL'!N184)*'1.5 Factores Pérdidas'!O14</f>
        <v>1229.9491595242916</v>
      </c>
      <c r="O104" s="14">
        <f>+('2.4 Previsión Traspasos CR-&gt; CL'!O113+'2.4 Previsión Traspasos CR-&gt; CL'!O184)*'1.5 Factores Pérdidas'!P14</f>
        <v>1268.4490503326811</v>
      </c>
      <c r="P104" s="14">
        <f>+('2.4 Previsión Traspasos CR-&gt; CL'!P113+'2.4 Previsión Traspasos CR-&gt; CL'!P184)*'1.5 Factores Pérdidas'!Q14</f>
        <v>1306.948941141073</v>
      </c>
      <c r="Q104" s="14">
        <f>+('2.4 Previsión Traspasos CR-&gt; CL'!Q113+'2.4 Previsión Traspasos CR-&gt; CL'!Q184)*'1.5 Factores Pérdidas'!R14</f>
        <v>1345.4488319494656</v>
      </c>
      <c r="R104" s="14">
        <f>+('2.4 Previsión Traspasos CR-&gt; CL'!R113+'2.4 Previsión Traspasos CR-&gt; CL'!R184)*'1.5 Factores Pérdidas'!S14</f>
        <v>1383.9487227578586</v>
      </c>
      <c r="S104" s="14">
        <f>+('2.4 Previsión Traspasos CR-&gt; CL'!S113+'2.4 Previsión Traspasos CR-&gt; CL'!S184)*'1.5 Factores Pérdidas'!T14</f>
        <v>1422.4486135662498</v>
      </c>
      <c r="T104" s="14">
        <f>+('2.4 Previsión Traspasos CR-&gt; CL'!T113+'2.4 Previsión Traspasos CR-&gt; CL'!T184)*'1.5 Factores Pérdidas'!U14</f>
        <v>1460.9485043746395</v>
      </c>
      <c r="U104" s="14">
        <f>+('2.4 Previsión Traspasos CR-&gt; CL'!U113+'2.4 Previsión Traspasos CR-&gt; CL'!U184)*'1.5 Factores Pérdidas'!V14</f>
        <v>1499.44839518303</v>
      </c>
      <c r="V104" s="14">
        <f>+('2.4 Previsión Traspasos CR-&gt; CL'!V113+'2.4 Previsión Traspasos CR-&gt; CL'!V184)*'1.5 Factores Pérdidas'!W14</f>
        <v>1537.9482859914212</v>
      </c>
      <c r="W104" s="14">
        <f>+('2.4 Previsión Traspasos CR-&gt; CL'!W113+'2.4 Previsión Traspasos CR-&gt; CL'!W184)*'1.5 Factores Pérdidas'!X14</f>
        <v>1576.4481767998138</v>
      </c>
      <c r="X104" s="14">
        <f>+('2.4 Previsión Traspasos CR-&gt; CL'!X113+'2.4 Previsión Traspasos CR-&gt; CL'!X184)*'1.5 Factores Pérdidas'!Y14</f>
        <v>1614.9480676082064</v>
      </c>
      <c r="Z104" s="18">
        <v>21</v>
      </c>
      <c r="AA104" s="29" t="s">
        <v>57</v>
      </c>
      <c r="AB104" s="226">
        <f t="shared" si="23"/>
        <v>9.4573703682027822E-3</v>
      </c>
      <c r="AC104" s="227">
        <f t="shared" si="23"/>
        <v>0.15228471644698199</v>
      </c>
      <c r="AD104" s="227">
        <f t="shared" si="23"/>
        <v>0.66850683850249104</v>
      </c>
      <c r="AE104" s="227">
        <f t="shared" si="23"/>
        <v>0.74330156390225866</v>
      </c>
      <c r="AF104" s="227">
        <f t="shared" si="23"/>
        <v>0.87284489134497745</v>
      </c>
      <c r="AG104" s="227">
        <f t="shared" si="23"/>
        <v>0.98127154668655281</v>
      </c>
      <c r="AH104" s="227">
        <f t="shared" si="23"/>
        <v>1.0710760173505574</v>
      </c>
      <c r="AI104" s="227">
        <f t="shared" si="23"/>
        <v>1.1144494870991168</v>
      </c>
      <c r="AJ104" s="227">
        <f t="shared" si="23"/>
        <v>1.1529493779075093</v>
      </c>
      <c r="AK104" s="227">
        <f t="shared" si="23"/>
        <v>1.1914492687159011</v>
      </c>
      <c r="AL104" s="272">
        <f t="shared" si="23"/>
        <v>1.2299491595242917</v>
      </c>
      <c r="AM104" s="272">
        <f t="shared" si="23"/>
        <v>1.2684490503326811</v>
      </c>
      <c r="AN104" s="272">
        <f t="shared" si="23"/>
        <v>1.3069489411410731</v>
      </c>
      <c r="AO104" s="272">
        <f t="shared" si="23"/>
        <v>1.3454488319494655</v>
      </c>
      <c r="AP104" s="272">
        <f t="shared" si="23"/>
        <v>1.3839487227578586</v>
      </c>
      <c r="AQ104" s="272">
        <f t="shared" si="23"/>
        <v>1.4224486135662497</v>
      </c>
      <c r="AR104" s="272">
        <f t="shared" si="24"/>
        <v>1.4609485043746395</v>
      </c>
      <c r="AS104" s="272">
        <f t="shared" si="24"/>
        <v>1.49944839518303</v>
      </c>
      <c r="AT104" s="272">
        <f t="shared" si="24"/>
        <v>1.5379482859914213</v>
      </c>
      <c r="AU104" s="272">
        <f t="shared" si="24"/>
        <v>1.5764481767998137</v>
      </c>
      <c r="AV104" s="227">
        <f t="shared" si="24"/>
        <v>1.6149480676082064</v>
      </c>
    </row>
    <row r="105" spans="2:48" x14ac:dyDescent="0.2">
      <c r="B105" s="18">
        <v>22</v>
      </c>
      <c r="C105" s="29" t="s">
        <v>58</v>
      </c>
      <c r="D105" s="19">
        <f>+('2.4 Previsión Traspasos CR-&gt; CL'!D114+'2.4 Previsión Traspasos CR-&gt; CL'!D185)*'1.5 Factores Pérdidas'!E15</f>
        <v>1155.0024909597553</v>
      </c>
      <c r="E105" s="14">
        <f>+('2.4 Previsión Traspasos CR-&gt; CL'!E114+'2.4 Previsión Traspasos CR-&gt; CL'!E185)*'1.5 Factores Pérdidas'!F15</f>
        <v>18591.718534555344</v>
      </c>
      <c r="F105" s="14">
        <f>+('2.4 Previsión Traspasos CR-&gt; CL'!F114+'2.4 Previsión Traspasos CR-&gt; CL'!F185)*'1.5 Factores Pérdidas'!G15</f>
        <v>38527.700789704904</v>
      </c>
      <c r="G105" s="14">
        <f>+('2.4 Previsión Traspasos CR-&gt; CL'!G114+'2.4 Previsión Traspasos CR-&gt; CL'!G185)*'1.5 Factores Pérdidas'!H15</f>
        <v>42445.897387529258</v>
      </c>
      <c r="H105" s="14">
        <f>+('2.4 Previsión Traspasos CR-&gt; CL'!H114+'2.4 Previsión Traspasos CR-&gt; CL'!H185)*'1.5 Factores Pérdidas'!I15</f>
        <v>46220.072489655569</v>
      </c>
      <c r="I105" s="14">
        <f>+('2.4 Previsión Traspasos CR-&gt; CL'!I114+'2.4 Previsión Traspasos CR-&gt; CL'!I185)*'1.5 Factores Pérdidas'!J15</f>
        <v>49458.426494891602</v>
      </c>
      <c r="J105" s="14">
        <f>+('2.4 Previsión Traspasos CR-&gt; CL'!J114+'2.4 Previsión Traspasos CR-&gt; CL'!J185)*'1.5 Factores Pérdidas'!K15</f>
        <v>52234.883198410185</v>
      </c>
      <c r="K105" s="14">
        <f>+('2.4 Previsión Traspasos CR-&gt; CL'!K114+'2.4 Previsión Traspasos CR-&gt; CL'!K185)*'1.5 Factores Pérdidas'!L15</f>
        <v>53897.114415369702</v>
      </c>
      <c r="L105" s="14">
        <f>+('2.4 Previsión Traspasos CR-&gt; CL'!L114+'2.4 Previsión Traspasos CR-&gt; CL'!L185)*'1.5 Factores Pérdidas'!M15</f>
        <v>55452.958938068638</v>
      </c>
      <c r="M105" s="14">
        <f>+('2.4 Previsión Traspasos CR-&gt; CL'!M114+'2.4 Previsión Traspasos CR-&gt; CL'!M185)*'1.5 Factores Pérdidas'!N15</f>
        <v>57020.006133976203</v>
      </c>
      <c r="N105" s="14">
        <f>+('2.4 Previsión Traspasos CR-&gt; CL'!N114+'2.4 Previsión Traspasos CR-&gt; CL'!N185)*'1.5 Factores Pérdidas'!O15</f>
        <v>58598.490700746581</v>
      </c>
      <c r="O105" s="14">
        <f>+('2.4 Previsión Traspasos CR-&gt; CL'!O114+'2.4 Previsión Traspasos CR-&gt; CL'!O185)*'1.5 Factores Pérdidas'!P15</f>
        <v>60188.652962221313</v>
      </c>
      <c r="P105" s="14">
        <f>+('2.4 Previsión Traspasos CR-&gt; CL'!P114+'2.4 Previsión Traspasos CR-&gt; CL'!P185)*'1.5 Factores Pérdidas'!Q15</f>
        <v>61790.738129232413</v>
      </c>
      <c r="Q105" s="14">
        <f>+('2.4 Previsión Traspasos CR-&gt; CL'!Q114+'2.4 Previsión Traspasos CR-&gt; CL'!Q185)*'1.5 Factores Pérdidas'!R15</f>
        <v>63404.996530315388</v>
      </c>
      <c r="R105" s="14">
        <f>+('2.4 Previsión Traspasos CR-&gt; CL'!R114+'2.4 Previsión Traspasos CR-&gt; CL'!R185)*'1.5 Factores Pérdidas'!S15</f>
        <v>65031.684042287561</v>
      </c>
      <c r="S105" s="14">
        <f>+('2.4 Previsión Traspasos CR-&gt; CL'!S114+'2.4 Previsión Traspasos CR-&gt; CL'!S185)*'1.5 Factores Pérdidas'!T15</f>
        <v>66671.060735462757</v>
      </c>
      <c r="T105" s="14">
        <f>+('2.4 Previsión Traspasos CR-&gt; CL'!T114+'2.4 Previsión Traspasos CR-&gt; CL'!T185)*'1.5 Factores Pérdidas'!U15</f>
        <v>68323.396757835901</v>
      </c>
      <c r="U105" s="14">
        <f>+('2.4 Previsión Traspasos CR-&gt; CL'!U114+'2.4 Previsión Traspasos CR-&gt; CL'!U185)*'1.5 Factores Pérdidas'!V15</f>
        <v>69988.949906798603</v>
      </c>
      <c r="V105" s="14">
        <f>+('2.4 Previsión Traspasos CR-&gt; CL'!V114+'2.4 Previsión Traspasos CR-&gt; CL'!V185)*'1.5 Factores Pérdidas'!W15</f>
        <v>71668.053770385755</v>
      </c>
      <c r="W105" s="14">
        <f>+('2.4 Previsión Traspasos CR-&gt; CL'!W114+'2.4 Previsión Traspasos CR-&gt; CL'!W185)*'1.5 Factores Pérdidas'!X15</f>
        <v>73360.77402539349</v>
      </c>
      <c r="X105" s="14">
        <f>+('2.4 Previsión Traspasos CR-&gt; CL'!X114+'2.4 Previsión Traspasos CR-&gt; CL'!X185)*'1.5 Factores Pérdidas'!Y15</f>
        <v>75068.26666302103</v>
      </c>
      <c r="Z105" s="18">
        <v>22</v>
      </c>
      <c r="AA105" s="29" t="s">
        <v>58</v>
      </c>
      <c r="AB105" s="226">
        <f t="shared" si="23"/>
        <v>1.1550024909597554</v>
      </c>
      <c r="AC105" s="227">
        <f t="shared" si="23"/>
        <v>18.591718534555344</v>
      </c>
      <c r="AD105" s="227">
        <f t="shared" si="23"/>
        <v>38.527700789704902</v>
      </c>
      <c r="AE105" s="227">
        <f t="shared" si="23"/>
        <v>42.445897387529257</v>
      </c>
      <c r="AF105" s="227">
        <f t="shared" si="23"/>
        <v>46.220072489655571</v>
      </c>
      <c r="AG105" s="227">
        <f t="shared" si="23"/>
        <v>49.458426494891604</v>
      </c>
      <c r="AH105" s="227">
        <f t="shared" si="23"/>
        <v>52.234883198410188</v>
      </c>
      <c r="AI105" s="227">
        <f t="shared" si="23"/>
        <v>53.8971144153697</v>
      </c>
      <c r="AJ105" s="227">
        <f t="shared" si="23"/>
        <v>55.45295893806864</v>
      </c>
      <c r="AK105" s="227">
        <f t="shared" si="23"/>
        <v>57.020006133976203</v>
      </c>
      <c r="AL105" s="272">
        <f t="shared" si="23"/>
        <v>58.598490700746581</v>
      </c>
      <c r="AM105" s="272">
        <f t="shared" si="23"/>
        <v>60.188652962221312</v>
      </c>
      <c r="AN105" s="272">
        <f t="shared" si="23"/>
        <v>61.790738129232416</v>
      </c>
      <c r="AO105" s="272">
        <f t="shared" si="23"/>
        <v>63.404996530315387</v>
      </c>
      <c r="AP105" s="272">
        <f t="shared" si="23"/>
        <v>65.031684042287566</v>
      </c>
      <c r="AQ105" s="272">
        <f t="shared" si="23"/>
        <v>66.67106073546276</v>
      </c>
      <c r="AR105" s="272">
        <f t="shared" si="24"/>
        <v>68.323396757835894</v>
      </c>
      <c r="AS105" s="272">
        <f t="shared" si="24"/>
        <v>69.988949906798609</v>
      </c>
      <c r="AT105" s="272">
        <f t="shared" si="24"/>
        <v>71.668053770385754</v>
      </c>
      <c r="AU105" s="272">
        <f t="shared" si="24"/>
        <v>73.360774025393496</v>
      </c>
      <c r="AV105" s="227">
        <f t="shared" si="24"/>
        <v>75.068266663021035</v>
      </c>
    </row>
    <row r="106" spans="2:48" x14ac:dyDescent="0.2">
      <c r="B106" s="18">
        <v>23</v>
      </c>
      <c r="C106" s="29" t="s">
        <v>59</v>
      </c>
      <c r="D106" s="19">
        <f>+('2.4 Previsión Traspasos CR-&gt; CL'!D115+'2.4 Previsión Traspasos CR-&gt; CL'!D186)*'1.5 Factores Pérdidas'!E16</f>
        <v>3360.8324645116845</v>
      </c>
      <c r="E106" s="14">
        <f>+('2.4 Previsión Traspasos CR-&gt; CL'!E115+'2.4 Previsión Traspasos CR-&gt; CL'!E186)*'1.5 Factores Pérdidas'!F16</f>
        <v>55418.269008192758</v>
      </c>
      <c r="F106" s="14">
        <f>+('2.4 Previsión Traspasos CR-&gt; CL'!F115+'2.4 Previsión Traspasos CR-&gt; CL'!F186)*'1.5 Factores Pérdidas'!G16</f>
        <v>127080.92543597658</v>
      </c>
      <c r="G106" s="14">
        <f>+('2.4 Previsión Traspasos CR-&gt; CL'!G115+'2.4 Previsión Traspasos CR-&gt; CL'!G186)*'1.5 Factores Pérdidas'!H16</f>
        <v>142158.85867893821</v>
      </c>
      <c r="H106" s="14">
        <f>+('2.4 Previsión Traspasos CR-&gt; CL'!H115+'2.4 Previsión Traspasos CR-&gt; CL'!H186)*'1.5 Factores Pérdidas'!I16</f>
        <v>158069.21736065415</v>
      </c>
      <c r="I106" s="14">
        <f>+('2.4 Previsión Traspasos CR-&gt; CL'!I115+'2.4 Previsión Traspasos CR-&gt; CL'!I186)*'1.5 Factores Pérdidas'!J16</f>
        <v>172118.94523706747</v>
      </c>
      <c r="J106" s="14">
        <f>+('2.4 Previsión Traspasos CR-&gt; CL'!J115+'2.4 Previsión Traspasos CR-&gt; CL'!J186)*'1.5 Factores Pérdidas'!K16</f>
        <v>184501.45440317044</v>
      </c>
      <c r="K106" s="14">
        <f>+('2.4 Previsión Traspasos CR-&gt; CL'!K115+'2.4 Previsión Traspasos CR-&gt; CL'!K186)*'1.5 Factores Pérdidas'!L16</f>
        <v>192539.38567796053</v>
      </c>
      <c r="L106" s="14">
        <f>+('2.4 Previsión Traspasos CR-&gt; CL'!L115+'2.4 Previsión Traspasos CR-&gt; CL'!L186)*'1.5 Factores Pérdidas'!M16</f>
        <v>200141.6905128808</v>
      </c>
      <c r="M106" s="14">
        <f>+('2.4 Previsión Traspasos CR-&gt; CL'!M115+'2.4 Previsión Traspasos CR-&gt; CL'!M186)*'1.5 Factores Pérdidas'!N16</f>
        <v>207771.63518881385</v>
      </c>
      <c r="N106" s="14">
        <f>+('2.4 Previsión Traspasos CR-&gt; CL'!N115+'2.4 Previsión Traspasos CR-&gt; CL'!N186)*'1.5 Factores Pérdidas'!O16</f>
        <v>215429.8440855798</v>
      </c>
      <c r="O106" s="14">
        <f>+('2.4 Previsión Traspasos CR-&gt; CL'!O115+'2.4 Previsión Traspasos CR-&gt; CL'!O186)*'1.5 Factores Pérdidas'!P16</f>
        <v>223116.92870339731</v>
      </c>
      <c r="P106" s="14">
        <f>+('2.4 Previsión Traspasos CR-&gt; CL'!P115+'2.4 Previsión Traspasos CR-&gt; CL'!P186)*'1.5 Factores Pérdidas'!Q16</f>
        <v>230833.50222153839</v>
      </c>
      <c r="Q106" s="14">
        <f>+('2.4 Previsión Traspasos CR-&gt; CL'!Q115+'2.4 Previsión Traspasos CR-&gt; CL'!Q186)*'1.5 Factores Pérdidas'!R16</f>
        <v>238580.18643443362</v>
      </c>
      <c r="R106" s="14">
        <f>+('2.4 Previsión Traspasos CR-&gt; CL'!R115+'2.4 Previsión Traspasos CR-&gt; CL'!R186)*'1.5 Factores Pérdidas'!S16</f>
        <v>246357.61529024705</v>
      </c>
      <c r="S106" s="14">
        <f>+('2.4 Previsión Traspasos CR-&gt; CL'!S115+'2.4 Previsión Traspasos CR-&gt; CL'!S186)*'1.5 Factores Pérdidas'!T16</f>
        <v>254166.43249887944</v>
      </c>
      <c r="T106" s="14">
        <f>+('2.4 Previsión Traspasos CR-&gt; CL'!T115+'2.4 Previsión Traspasos CR-&gt; CL'!T186)*'1.5 Factores Pérdidas'!U16</f>
        <v>262007.30646627751</v>
      </c>
      <c r="U106" s="14">
        <f>+('2.4 Previsión Traspasos CR-&gt; CL'!U115+'2.4 Previsión Traspasos CR-&gt; CL'!U186)*'1.5 Factores Pérdidas'!V16</f>
        <v>269880.87493766029</v>
      </c>
      <c r="V106" s="14">
        <f>+('2.4 Previsión Traspasos CR-&gt; CL'!V115+'2.4 Previsión Traspasos CR-&gt; CL'!V186)*'1.5 Factores Pérdidas'!W16</f>
        <v>277787.96317043126</v>
      </c>
      <c r="W106" s="14">
        <f>+('2.4 Previsión Traspasos CR-&gt; CL'!W115+'2.4 Previsión Traspasos CR-&gt; CL'!W186)*'1.5 Factores Pérdidas'!X16</f>
        <v>285728.73342213139</v>
      </c>
      <c r="X106" s="14">
        <f>+('2.4 Previsión Traspasos CR-&gt; CL'!X115+'2.4 Previsión Traspasos CR-&gt; CL'!X186)*'1.5 Factores Pérdidas'!Y16</f>
        <v>293706.04610649718</v>
      </c>
      <c r="Z106" s="18">
        <v>23</v>
      </c>
      <c r="AA106" s="29" t="s">
        <v>59</v>
      </c>
      <c r="AB106" s="226">
        <f t="shared" si="23"/>
        <v>3.3608324645116845</v>
      </c>
      <c r="AC106" s="227">
        <f t="shared" si="23"/>
        <v>55.418269008192759</v>
      </c>
      <c r="AD106" s="227">
        <f t="shared" si="23"/>
        <v>127.08092543597658</v>
      </c>
      <c r="AE106" s="227">
        <f t="shared" si="23"/>
        <v>142.1588586789382</v>
      </c>
      <c r="AF106" s="227">
        <f t="shared" si="23"/>
        <v>158.06921736065414</v>
      </c>
      <c r="AG106" s="227">
        <f t="shared" si="23"/>
        <v>172.11894523706746</v>
      </c>
      <c r="AH106" s="227">
        <f t="shared" si="23"/>
        <v>184.50145440317044</v>
      </c>
      <c r="AI106" s="227">
        <f t="shared" si="23"/>
        <v>192.53938567796052</v>
      </c>
      <c r="AJ106" s="227">
        <f t="shared" si="23"/>
        <v>200.14169051288079</v>
      </c>
      <c r="AK106" s="227">
        <f t="shared" si="23"/>
        <v>207.77163518881383</v>
      </c>
      <c r="AL106" s="272">
        <f t="shared" si="23"/>
        <v>215.42984408557979</v>
      </c>
      <c r="AM106" s="272">
        <f t="shared" si="23"/>
        <v>223.11692870339732</v>
      </c>
      <c r="AN106" s="272">
        <f t="shared" si="23"/>
        <v>230.8335022215384</v>
      </c>
      <c r="AO106" s="272">
        <f t="shared" si="23"/>
        <v>238.58018643443361</v>
      </c>
      <c r="AP106" s="272">
        <f t="shared" si="23"/>
        <v>246.35761529024705</v>
      </c>
      <c r="AQ106" s="272">
        <f t="shared" si="23"/>
        <v>254.16643249887943</v>
      </c>
      <c r="AR106" s="272">
        <f t="shared" si="24"/>
        <v>262.0073064662775</v>
      </c>
      <c r="AS106" s="272">
        <f t="shared" si="24"/>
        <v>269.88087493766028</v>
      </c>
      <c r="AT106" s="272">
        <f t="shared" si="24"/>
        <v>277.78796317043128</v>
      </c>
      <c r="AU106" s="272">
        <f t="shared" si="24"/>
        <v>285.72873342213137</v>
      </c>
      <c r="AV106" s="227">
        <f t="shared" si="24"/>
        <v>293.70604610649718</v>
      </c>
    </row>
    <row r="107" spans="2:48" x14ac:dyDescent="0.2">
      <c r="B107" s="18">
        <v>26</v>
      </c>
      <c r="C107" s="29" t="s">
        <v>60</v>
      </c>
      <c r="D107" s="19">
        <f>+('2.4 Previsión Traspasos CR-&gt; CL'!D116+'2.4 Previsión Traspasos CR-&gt; CL'!D187)*'1.5 Factores Pérdidas'!E17</f>
        <v>58.256695529253903</v>
      </c>
      <c r="E107" s="14">
        <f>+('2.4 Previsión Traspasos CR-&gt; CL'!E116+'2.4 Previsión Traspasos CR-&gt; CL'!E187)*'1.5 Factores Pérdidas'!F17</f>
        <v>937.64944140796229</v>
      </c>
      <c r="F107" s="14">
        <f>+('2.4 Previsión Traspasos CR-&gt; CL'!F116+'2.4 Previsión Traspasos CR-&gt; CL'!F187)*'1.5 Factores Pérdidas'!G17</f>
        <v>4669.2090555649183</v>
      </c>
      <c r="G107" s="14">
        <f>+('2.4 Previsión Traspasos CR-&gt; CL'!G116+'2.4 Previsión Traspasos CR-&gt; CL'!G187)*'1.5 Factores Pérdidas'!H17</f>
        <v>5074.9918281087466</v>
      </c>
      <c r="H107" s="14">
        <f>+('2.4 Previsión Traspasos CR-&gt; CL'!H116+'2.4 Previsión Traspasos CR-&gt; CL'!H187)*'1.5 Factores Pérdidas'!I17</f>
        <v>5831.1962186150959</v>
      </c>
      <c r="I107" s="14">
        <f>+('2.4 Previsión Traspasos CR-&gt; CL'!I116+'2.4 Previsión Traspasos CR-&gt; CL'!I187)*'1.5 Factores Pérdidas'!J17</f>
        <v>6548.3298363490248</v>
      </c>
      <c r="J107" s="14">
        <f>+('2.4 Previsión Traspasos CR-&gt; CL'!J116+'2.4 Previsión Traspasos CR-&gt; CL'!J187)*'1.5 Factores Pérdidas'!K17</f>
        <v>7002.3721545692952</v>
      </c>
      <c r="K107" s="14">
        <f>+('2.4 Previsión Traspasos CR-&gt; CL'!K116+'2.4 Previsión Traspasos CR-&gt; CL'!K187)*'1.5 Factores Pérdidas'!L17</f>
        <v>7177.448048317855</v>
      </c>
      <c r="L107" s="14">
        <f>+('2.4 Previsión Traspasos CR-&gt; CL'!L116+'2.4 Previsión Traspasos CR-&gt; CL'!L187)*'1.5 Factores Pérdidas'!M17</f>
        <v>7268.1693791643493</v>
      </c>
      <c r="M107" s="14">
        <f>+('2.4 Previsión Traspasos CR-&gt; CL'!M116+'2.4 Previsión Traspasos CR-&gt; CL'!M187)*'1.5 Factores Pérdidas'!N17</f>
        <v>7386.7035858479385</v>
      </c>
      <c r="N107" s="14">
        <f>+('2.4 Previsión Traspasos CR-&gt; CL'!N116+'2.4 Previsión Traspasos CR-&gt; CL'!N187)*'1.5 Factores Pérdidas'!O17</f>
        <v>7505.3121585097069</v>
      </c>
      <c r="O107" s="14">
        <f>+('2.4 Previsión Traspasos CR-&gt; CL'!O116+'2.4 Previsión Traspasos CR-&gt; CL'!O187)*'1.5 Factores Pérdidas'!P17</f>
        <v>7623.9950971496455</v>
      </c>
      <c r="P107" s="14">
        <f>+('2.4 Previsión Traspasos CR-&gt; CL'!P116+'2.4 Previsión Traspasos CR-&gt; CL'!P187)*'1.5 Factores Pérdidas'!Q17</f>
        <v>7749.8915356724674</v>
      </c>
      <c r="Q107" s="14">
        <f>+('2.4 Previsión Traspasos CR-&gt; CL'!Q116+'2.4 Previsión Traspasos CR-&gt; CL'!Q187)*'1.5 Factores Pérdidas'!R17</f>
        <v>7873.8544587627657</v>
      </c>
      <c r="R107" s="14">
        <f>+('2.4 Previsión Traspasos CR-&gt; CL'!R116+'2.4 Previsión Traspasos CR-&gt; CL'!R187)*'1.5 Factores Pérdidas'!S17</f>
        <v>8048.8769610902673</v>
      </c>
      <c r="S107" s="14">
        <f>+('2.4 Previsión Traspasos CR-&gt; CL'!S116+'2.4 Previsión Traspasos CR-&gt; CL'!S187)*'1.5 Factores Pérdidas'!T17</f>
        <v>8227.8659170015126</v>
      </c>
      <c r="T107" s="14">
        <f>+('2.4 Previsión Traspasos CR-&gt; CL'!T116+'2.4 Previsión Traspasos CR-&gt; CL'!T187)*'1.5 Factores Pérdidas'!U17</f>
        <v>8407.7546209945758</v>
      </c>
      <c r="U107" s="14">
        <f>+('2.4 Previsión Traspasos CR-&gt; CL'!U116+'2.4 Previsión Traspasos CR-&gt; CL'!U187)*'1.5 Factores Pérdidas'!V17</f>
        <v>8591.5115316228948</v>
      </c>
      <c r="V107" s="14">
        <f>+('2.4 Previsión Traspasos CR-&gt; CL'!V116+'2.4 Previsión Traspasos CR-&gt; CL'!V187)*'1.5 Factores Pérdidas'!W17</f>
        <v>8650.3253694286705</v>
      </c>
      <c r="W107" s="14">
        <f>+('2.4 Previsión Traspasos CR-&gt; CL'!W116+'2.4 Previsión Traspasos CR-&gt; CL'!W187)*'1.5 Factores Pérdidas'!X17</f>
        <v>8722.4452236461166</v>
      </c>
      <c r="X107" s="14">
        <f>+('2.4 Previsión Traspasos CR-&gt; CL'!X116+'2.4 Previsión Traspasos CR-&gt; CL'!X187)*'1.5 Factores Pérdidas'!Y17</f>
        <v>8795.1873645497308</v>
      </c>
      <c r="Z107" s="18">
        <v>26</v>
      </c>
      <c r="AA107" s="29" t="s">
        <v>60</v>
      </c>
      <c r="AB107" s="226">
        <f t="shared" si="23"/>
        <v>5.8256695529253902E-2</v>
      </c>
      <c r="AC107" s="227">
        <f t="shared" si="23"/>
        <v>0.93764944140796225</v>
      </c>
      <c r="AD107" s="227">
        <f t="shared" si="23"/>
        <v>4.6692090555649184</v>
      </c>
      <c r="AE107" s="227">
        <f t="shared" si="23"/>
        <v>5.0749918281087467</v>
      </c>
      <c r="AF107" s="227">
        <f t="shared" si="23"/>
        <v>5.8311962186150961</v>
      </c>
      <c r="AG107" s="227">
        <f t="shared" si="23"/>
        <v>6.5483298363490245</v>
      </c>
      <c r="AH107" s="227">
        <f t="shared" si="23"/>
        <v>7.0023721545692954</v>
      </c>
      <c r="AI107" s="227">
        <f t="shared" si="23"/>
        <v>7.1774480483178547</v>
      </c>
      <c r="AJ107" s="227">
        <f t="shared" si="23"/>
        <v>7.2681693791643491</v>
      </c>
      <c r="AK107" s="227">
        <f t="shared" si="23"/>
        <v>7.3867035858479388</v>
      </c>
      <c r="AL107" s="272">
        <f t="shared" si="23"/>
        <v>7.5053121585097067</v>
      </c>
      <c r="AM107" s="272">
        <f t="shared" si="23"/>
        <v>7.6239950971496455</v>
      </c>
      <c r="AN107" s="272">
        <f t="shared" si="23"/>
        <v>7.7498915356724671</v>
      </c>
      <c r="AO107" s="272">
        <f t="shared" si="23"/>
        <v>7.8738544587627661</v>
      </c>
      <c r="AP107" s="272">
        <f t="shared" si="23"/>
        <v>8.0488769610902668</v>
      </c>
      <c r="AQ107" s="272">
        <f t="shared" si="23"/>
        <v>8.2278659170015125</v>
      </c>
      <c r="AR107" s="272">
        <f t="shared" si="24"/>
        <v>8.4077546209945755</v>
      </c>
      <c r="AS107" s="272">
        <f t="shared" si="24"/>
        <v>8.5915115316228956</v>
      </c>
      <c r="AT107" s="272">
        <f t="shared" si="24"/>
        <v>8.6503253694286713</v>
      </c>
      <c r="AU107" s="272">
        <f t="shared" si="24"/>
        <v>8.7224452236461172</v>
      </c>
      <c r="AV107" s="227">
        <f t="shared" si="24"/>
        <v>8.7951873645497312</v>
      </c>
    </row>
    <row r="108" spans="2:48" x14ac:dyDescent="0.2">
      <c r="B108" s="18">
        <v>28</v>
      </c>
      <c r="C108" s="29" t="s">
        <v>61</v>
      </c>
      <c r="D108" s="19">
        <f>+('2.4 Previsión Traspasos CR-&gt; CL'!D117+'2.4 Previsión Traspasos CR-&gt; CL'!D188)*'1.5 Factores Pérdidas'!E18</f>
        <v>0</v>
      </c>
      <c r="E108" s="14">
        <f>+('2.4 Previsión Traspasos CR-&gt; CL'!E117+'2.4 Previsión Traspasos CR-&gt; CL'!E188)*'1.5 Factores Pérdidas'!F18</f>
        <v>0</v>
      </c>
      <c r="F108" s="14">
        <f>+('2.4 Previsión Traspasos CR-&gt; CL'!F117+'2.4 Previsión Traspasos CR-&gt; CL'!F188)*'1.5 Factores Pérdidas'!G18</f>
        <v>1498.1097436997688</v>
      </c>
      <c r="G108" s="14">
        <f>+('2.4 Previsión Traspasos CR-&gt; CL'!G117+'2.4 Previsión Traspasos CR-&gt; CL'!G188)*'1.5 Factores Pérdidas'!H18</f>
        <v>1599.9633618474988</v>
      </c>
      <c r="H108" s="14">
        <f>+('2.4 Previsión Traspasos CR-&gt; CL'!H117+'2.4 Previsión Traspasos CR-&gt; CL'!H188)*'1.5 Factores Pérdidas'!I18</f>
        <v>1921.0767239445643</v>
      </c>
      <c r="I108" s="14">
        <f>+('2.4 Previsión Traspasos CR-&gt; CL'!I117+'2.4 Previsión Traspasos CR-&gt; CL'!I188)*'1.5 Factores Pérdidas'!J18</f>
        <v>2153.0643253947451</v>
      </c>
      <c r="J108" s="14">
        <f>+('2.4 Previsión Traspasos CR-&gt; CL'!J117+'2.4 Previsión Traspasos CR-&gt; CL'!J188)*'1.5 Factores Pérdidas'!K18</f>
        <v>2312.7567390699119</v>
      </c>
      <c r="K108" s="14">
        <f>+('2.4 Previsión Traspasos CR-&gt; CL'!K117+'2.4 Previsión Traspasos CR-&gt; CL'!K188)*'1.5 Factores Pérdidas'!L18</f>
        <v>2327.3595652021568</v>
      </c>
      <c r="L108" s="14">
        <f>+('2.4 Previsión Traspasos CR-&gt; CL'!L117+'2.4 Previsión Traspasos CR-&gt; CL'!L188)*'1.5 Factores Pérdidas'!M18</f>
        <v>2327.3595652021568</v>
      </c>
      <c r="M108" s="14">
        <f>+('2.4 Previsión Traspasos CR-&gt; CL'!M117+'2.4 Previsión Traspasos CR-&gt; CL'!M188)*'1.5 Factores Pérdidas'!N18</f>
        <v>2327.3595652021568</v>
      </c>
      <c r="N108" s="14">
        <f>+('2.4 Previsión Traspasos CR-&gt; CL'!N117+'2.4 Previsión Traspasos CR-&gt; CL'!N188)*'1.5 Factores Pérdidas'!O18</f>
        <v>2327.3595652021568</v>
      </c>
      <c r="O108" s="14">
        <f>+('2.4 Previsión Traspasos CR-&gt; CL'!O117+'2.4 Previsión Traspasos CR-&gt; CL'!O188)*'1.5 Factores Pérdidas'!P18</f>
        <v>2327.3595652021568</v>
      </c>
      <c r="P108" s="14">
        <f>+('2.4 Previsión Traspasos CR-&gt; CL'!P117+'2.4 Previsión Traspasos CR-&gt; CL'!P188)*'1.5 Factores Pérdidas'!Q18</f>
        <v>2327.3595652021568</v>
      </c>
      <c r="Q108" s="14">
        <f>+('2.4 Previsión Traspasos CR-&gt; CL'!Q117+'2.4 Previsión Traspasos CR-&gt; CL'!Q188)*'1.5 Factores Pérdidas'!R18</f>
        <v>2327.3595652021568</v>
      </c>
      <c r="R108" s="14">
        <f>+('2.4 Previsión Traspasos CR-&gt; CL'!R117+'2.4 Previsión Traspasos CR-&gt; CL'!R188)*'1.5 Factores Pérdidas'!S18</f>
        <v>2327.3595652021568</v>
      </c>
      <c r="S108" s="14">
        <f>+('2.4 Previsión Traspasos CR-&gt; CL'!S117+'2.4 Previsión Traspasos CR-&gt; CL'!S188)*'1.5 Factores Pérdidas'!T18</f>
        <v>2327.3595652021568</v>
      </c>
      <c r="T108" s="14">
        <f>+('2.4 Previsión Traspasos CR-&gt; CL'!T117+'2.4 Previsión Traspasos CR-&gt; CL'!T188)*'1.5 Factores Pérdidas'!U18</f>
        <v>2327.3595652021568</v>
      </c>
      <c r="U108" s="14">
        <f>+('2.4 Previsión Traspasos CR-&gt; CL'!U117+'2.4 Previsión Traspasos CR-&gt; CL'!U188)*'1.5 Factores Pérdidas'!V18</f>
        <v>2327.3595652021568</v>
      </c>
      <c r="V108" s="14">
        <f>+('2.4 Previsión Traspasos CR-&gt; CL'!V117+'2.4 Previsión Traspasos CR-&gt; CL'!V188)*'1.5 Factores Pérdidas'!W18</f>
        <v>2327.3595652021568</v>
      </c>
      <c r="W108" s="14">
        <f>+('2.4 Previsión Traspasos CR-&gt; CL'!W117+'2.4 Previsión Traspasos CR-&gt; CL'!W188)*'1.5 Factores Pérdidas'!X18</f>
        <v>2327.3595652021568</v>
      </c>
      <c r="X108" s="14">
        <f>+('2.4 Previsión Traspasos CR-&gt; CL'!X117+'2.4 Previsión Traspasos CR-&gt; CL'!X188)*'1.5 Factores Pérdidas'!Y18</f>
        <v>2327.3595652021568</v>
      </c>
      <c r="Z108" s="18">
        <v>28</v>
      </c>
      <c r="AA108" s="29" t="s">
        <v>61</v>
      </c>
      <c r="AB108" s="226">
        <f t="shared" si="23"/>
        <v>0</v>
      </c>
      <c r="AC108" s="227">
        <f t="shared" si="23"/>
        <v>0</v>
      </c>
      <c r="AD108" s="227">
        <f t="shared" si="23"/>
        <v>1.4981097436997688</v>
      </c>
      <c r="AE108" s="227">
        <f t="shared" si="23"/>
        <v>1.5999633618474989</v>
      </c>
      <c r="AF108" s="227">
        <f t="shared" si="23"/>
        <v>1.9210767239445643</v>
      </c>
      <c r="AG108" s="227">
        <f t="shared" si="23"/>
        <v>2.153064325394745</v>
      </c>
      <c r="AH108" s="227">
        <f t="shared" si="23"/>
        <v>2.3127567390699117</v>
      </c>
      <c r="AI108" s="227">
        <f t="shared" si="23"/>
        <v>2.3273595652021566</v>
      </c>
      <c r="AJ108" s="227">
        <f t="shared" si="23"/>
        <v>2.3273595652021566</v>
      </c>
      <c r="AK108" s="227">
        <f t="shared" si="23"/>
        <v>2.3273595652021566</v>
      </c>
      <c r="AL108" s="272">
        <f t="shared" si="23"/>
        <v>2.3273595652021566</v>
      </c>
      <c r="AM108" s="272">
        <f t="shared" si="23"/>
        <v>2.3273595652021566</v>
      </c>
      <c r="AN108" s="272">
        <f t="shared" si="23"/>
        <v>2.3273595652021566</v>
      </c>
      <c r="AO108" s="272">
        <f t="shared" si="23"/>
        <v>2.3273595652021566</v>
      </c>
      <c r="AP108" s="272">
        <f t="shared" si="23"/>
        <v>2.3273595652021566</v>
      </c>
      <c r="AQ108" s="272">
        <f t="shared" si="23"/>
        <v>2.3273595652021566</v>
      </c>
      <c r="AR108" s="272">
        <f t="shared" si="24"/>
        <v>2.3273595652021566</v>
      </c>
      <c r="AS108" s="272">
        <f t="shared" si="24"/>
        <v>2.3273595652021566</v>
      </c>
      <c r="AT108" s="272">
        <f t="shared" si="24"/>
        <v>2.3273595652021566</v>
      </c>
      <c r="AU108" s="272">
        <f t="shared" si="24"/>
        <v>2.3273595652021566</v>
      </c>
      <c r="AV108" s="227">
        <f t="shared" si="24"/>
        <v>2.3273595652021566</v>
      </c>
    </row>
    <row r="109" spans="2:48" x14ac:dyDescent="0.2">
      <c r="B109" s="18">
        <v>29</v>
      </c>
      <c r="C109" s="29" t="s">
        <v>62</v>
      </c>
      <c r="D109" s="19">
        <f>+('2.4 Previsión Traspasos CR-&gt; CL'!D118+'2.4 Previsión Traspasos CR-&gt; CL'!D189)*'1.5 Factores Pérdidas'!E19</f>
        <v>217.50648974666731</v>
      </c>
      <c r="E109" s="14">
        <f>+('2.4 Previsión Traspasos CR-&gt; CL'!E118+'2.4 Previsión Traspasos CR-&gt; CL'!E189)*'1.5 Factores Pérdidas'!F19</f>
        <v>3885.4800682696368</v>
      </c>
      <c r="F109" s="14">
        <f>+('2.4 Previsión Traspasos CR-&gt; CL'!F118+'2.4 Previsión Traspasos CR-&gt; CL'!F189)*'1.5 Factores Pérdidas'!G19</f>
        <v>8622.0553625722914</v>
      </c>
      <c r="G109" s="14">
        <f>+('2.4 Previsión Traspasos CR-&gt; CL'!G118+'2.4 Previsión Traspasos CR-&gt; CL'!G189)*'1.5 Factores Pérdidas'!H19</f>
        <v>9378.9234905462345</v>
      </c>
      <c r="H109" s="14">
        <f>+('2.4 Previsión Traspasos CR-&gt; CL'!H118+'2.4 Previsión Traspasos CR-&gt; CL'!H189)*'1.5 Factores Pérdidas'!I19</f>
        <v>10161.663571393839</v>
      </c>
      <c r="I109" s="14">
        <f>+('2.4 Previsión Traspasos CR-&gt; CL'!I118+'2.4 Previsión Traspasos CR-&gt; CL'!I189)*'1.5 Factores Pérdidas'!J19</f>
        <v>10795.170910331928</v>
      </c>
      <c r="J109" s="14">
        <f>+('2.4 Previsión Traspasos CR-&gt; CL'!J118+'2.4 Previsión Traspasos CR-&gt; CL'!J189)*'1.5 Factores Pérdidas'!K19</f>
        <v>11308.620624277282</v>
      </c>
      <c r="K109" s="14">
        <f>+('2.4 Previsión Traspasos CR-&gt; CL'!K118+'2.4 Previsión Traspasos CR-&gt; CL'!K189)*'1.5 Factores Pérdidas'!L19</f>
        <v>11549.249332119023</v>
      </c>
      <c r="L109" s="14">
        <f>+('2.4 Previsión Traspasos CR-&gt; CL'!L118+'2.4 Previsión Traspasos CR-&gt; CL'!L189)*'1.5 Factores Pérdidas'!M19</f>
        <v>11762.179156431344</v>
      </c>
      <c r="M109" s="14">
        <f>+('2.4 Previsión Traspasos CR-&gt; CL'!M118+'2.4 Previsión Traspasos CR-&gt; CL'!M189)*'1.5 Factores Pérdidas'!N19</f>
        <v>11974.985186106853</v>
      </c>
      <c r="N109" s="14">
        <f>+('2.4 Previsión Traspasos CR-&gt; CL'!N118+'2.4 Previsión Traspasos CR-&gt; CL'!N189)*'1.5 Factores Pérdidas'!O19</f>
        <v>12187.84012157607</v>
      </c>
      <c r="O109" s="14">
        <f>+('2.4 Previsión Traspasos CR-&gt; CL'!O118+'2.4 Previsión Traspasos CR-&gt; CL'!O189)*'1.5 Factores Pérdidas'!P19</f>
        <v>12400.675736526071</v>
      </c>
      <c r="P109" s="14">
        <f>+('2.4 Previsión Traspasos CR-&gt; CL'!P118+'2.4 Previsión Traspasos CR-&gt; CL'!P189)*'1.5 Factores Pérdidas'!Q19</f>
        <v>12613.518984159928</v>
      </c>
      <c r="Q109" s="14">
        <f>+('2.4 Previsión Traspasos CR-&gt; CL'!Q118+'2.4 Previsión Traspasos CR-&gt; CL'!Q189)*'1.5 Factores Pérdidas'!R19</f>
        <v>12826.359216457506</v>
      </c>
      <c r="R109" s="14">
        <f>+('2.4 Previsión Traspasos CR-&gt; CL'!R118+'2.4 Previsión Traspasos CR-&gt; CL'!R189)*'1.5 Factores Pérdidas'!S19</f>
        <v>13039.200639981254</v>
      </c>
      <c r="S109" s="14">
        <f>+('2.4 Previsión Traspasos CR-&gt; CL'!S118+'2.4 Previsión Traspasos CR-&gt; CL'!S189)*'1.5 Factores Pérdidas'!T19</f>
        <v>13252.041592904179</v>
      </c>
      <c r="T109" s="14">
        <f>+('2.4 Previsión Traspasos CR-&gt; CL'!T118+'2.4 Previsión Traspasos CR-&gt; CL'!T189)*'1.5 Factores Pérdidas'!U19</f>
        <v>13464.882731740678</v>
      </c>
      <c r="U109" s="14">
        <f>+('2.4 Previsión Traspasos CR-&gt; CL'!U118+'2.4 Previsión Traspasos CR-&gt; CL'!U189)*'1.5 Factores Pérdidas'!V19</f>
        <v>13677.723797130948</v>
      </c>
      <c r="V109" s="14">
        <f>+('2.4 Previsión Traspasos CR-&gt; CL'!V118+'2.4 Previsión Traspasos CR-&gt; CL'!V189)*'1.5 Factores Pérdidas'!W19</f>
        <v>13890.564891536593</v>
      </c>
      <c r="W109" s="14">
        <f>+('2.4 Previsión Traspasos CR-&gt; CL'!W118+'2.4 Previsión Traspasos CR-&gt; CL'!W189)*'1.5 Factores Pérdidas'!X19</f>
        <v>14103.405974479543</v>
      </c>
      <c r="X109" s="14">
        <f>+('2.4 Previsión Traspasos CR-&gt; CL'!X118+'2.4 Previsión Traspasos CR-&gt; CL'!X189)*'1.5 Factores Pérdidas'!Y19</f>
        <v>14316.247061950873</v>
      </c>
      <c r="Z109" s="18">
        <v>29</v>
      </c>
      <c r="AA109" s="29" t="s">
        <v>62</v>
      </c>
      <c r="AB109" s="226">
        <f t="shared" si="23"/>
        <v>0.21750648974666731</v>
      </c>
      <c r="AC109" s="227">
        <f t="shared" si="23"/>
        <v>3.8854800682696369</v>
      </c>
      <c r="AD109" s="227">
        <f t="shared" si="23"/>
        <v>8.6220553625722918</v>
      </c>
      <c r="AE109" s="227">
        <f t="shared" si="23"/>
        <v>9.3789234905462351</v>
      </c>
      <c r="AF109" s="227">
        <f t="shared" si="23"/>
        <v>10.16166357139384</v>
      </c>
      <c r="AG109" s="227">
        <f t="shared" si="23"/>
        <v>10.795170910331928</v>
      </c>
      <c r="AH109" s="227">
        <f t="shared" si="23"/>
        <v>11.308620624277282</v>
      </c>
      <c r="AI109" s="227">
        <f t="shared" si="23"/>
        <v>11.549249332119023</v>
      </c>
      <c r="AJ109" s="227">
        <f t="shared" si="23"/>
        <v>11.762179156431344</v>
      </c>
      <c r="AK109" s="227">
        <f t="shared" si="23"/>
        <v>11.974985186106853</v>
      </c>
      <c r="AL109" s="272">
        <f t="shared" si="23"/>
        <v>12.18784012157607</v>
      </c>
      <c r="AM109" s="272">
        <f t="shared" si="23"/>
        <v>12.400675736526072</v>
      </c>
      <c r="AN109" s="272">
        <f t="shared" si="23"/>
        <v>12.613518984159928</v>
      </c>
      <c r="AO109" s="272">
        <f t="shared" si="23"/>
        <v>12.826359216457506</v>
      </c>
      <c r="AP109" s="272">
        <f t="shared" si="23"/>
        <v>13.039200639981255</v>
      </c>
      <c r="AQ109" s="272">
        <f t="shared" si="23"/>
        <v>13.252041592904179</v>
      </c>
      <c r="AR109" s="272">
        <f t="shared" si="24"/>
        <v>13.464882731740678</v>
      </c>
      <c r="AS109" s="272">
        <f t="shared" si="24"/>
        <v>13.677723797130948</v>
      </c>
      <c r="AT109" s="272">
        <f t="shared" si="24"/>
        <v>13.890564891536593</v>
      </c>
      <c r="AU109" s="272">
        <f t="shared" si="24"/>
        <v>14.103405974479543</v>
      </c>
      <c r="AV109" s="227">
        <f t="shared" si="24"/>
        <v>14.316247061950873</v>
      </c>
    </row>
    <row r="110" spans="2:48" x14ac:dyDescent="0.2">
      <c r="B110" s="18">
        <v>31</v>
      </c>
      <c r="C110" s="29" t="s">
        <v>63</v>
      </c>
      <c r="D110" s="19">
        <f>+('2.4 Previsión Traspasos CR-&gt; CL'!D119+'2.4 Previsión Traspasos CR-&gt; CL'!D190)*'1.5 Factores Pérdidas'!E20</f>
        <v>219.14768144575365</v>
      </c>
      <c r="E110" s="14">
        <f>+('2.4 Previsión Traspasos CR-&gt; CL'!E119+'2.4 Previsión Traspasos CR-&gt; CL'!E190)*'1.5 Factores Pérdidas'!F20</f>
        <v>3568.0515974626769</v>
      </c>
      <c r="F110" s="14">
        <f>+('2.4 Previsión Traspasos CR-&gt; CL'!F119+'2.4 Previsión Traspasos CR-&gt; CL'!F190)*'1.5 Factores Pérdidas'!G20</f>
        <v>8186.1194747500067</v>
      </c>
      <c r="G110" s="14">
        <f>+('2.4 Previsión Traspasos CR-&gt; CL'!G119+'2.4 Previsión Traspasos CR-&gt; CL'!G190)*'1.5 Factores Pérdidas'!H20</f>
        <v>8925.9192918022964</v>
      </c>
      <c r="H110" s="14">
        <f>+('2.4 Previsión Traspasos CR-&gt; CL'!H119+'2.4 Previsión Traspasos CR-&gt; CL'!H190)*'1.5 Factores Pérdidas'!I20</f>
        <v>9720.0444537114927</v>
      </c>
      <c r="I110" s="14">
        <f>+('2.4 Previsión Traspasos CR-&gt; CL'!I119+'2.4 Previsión Traspasos CR-&gt; CL'!I190)*'1.5 Factores Pérdidas'!J20</f>
        <v>10369.95328769572</v>
      </c>
      <c r="J110" s="14">
        <f>+('2.4 Previsión Traspasos CR-&gt; CL'!J119+'2.4 Previsión Traspasos CR-&gt; CL'!J190)*'1.5 Factores Pérdidas'!K20</f>
        <v>10899.948619538145</v>
      </c>
      <c r="K110" s="14">
        <f>+('2.4 Previsión Traspasos CR-&gt; CL'!K119+'2.4 Previsión Traspasos CR-&gt; CL'!K190)*'1.5 Factores Pérdidas'!L20</f>
        <v>11156.202817609968</v>
      </c>
      <c r="L110" s="14">
        <f>+('2.4 Previsión Traspasos CR-&gt; CL'!L119+'2.4 Previsión Traspasos CR-&gt; CL'!L190)*'1.5 Factores Pérdidas'!M20</f>
        <v>11388.449353391876</v>
      </c>
      <c r="M110" s="14">
        <f>+('2.4 Previsión Traspasos CR-&gt; CL'!M119+'2.4 Previsión Traspasos CR-&gt; CL'!M190)*'1.5 Factores Pérdidas'!N20</f>
        <v>11625.545259915285</v>
      </c>
      <c r="N110" s="14">
        <f>+('2.4 Previsión Traspasos CR-&gt; CL'!N119+'2.4 Previsión Traspasos CR-&gt; CL'!N190)*'1.5 Factores Pérdidas'!O20</f>
        <v>11867.610761503964</v>
      </c>
      <c r="O110" s="14">
        <f>+('2.4 Previsión Traspasos CR-&gt; CL'!O119+'2.4 Previsión Traspasos CR-&gt; CL'!O190)*'1.5 Factores Pérdidas'!P20</f>
        <v>12114.756514494889</v>
      </c>
      <c r="P110" s="14">
        <f>+('2.4 Previsión Traspasos CR-&gt; CL'!P119+'2.4 Previsión Traspasos CR-&gt; CL'!P190)*'1.5 Factores Pérdidas'!Q20</f>
        <v>12367.091281345793</v>
      </c>
      <c r="Q110" s="14">
        <f>+('2.4 Previsión Traspasos CR-&gt; CL'!Q119+'2.4 Previsión Traspasos CR-&gt; CL'!Q190)*'1.5 Factores Pérdidas'!R20</f>
        <v>12624.724706598312</v>
      </c>
      <c r="R110" s="14">
        <f>+('2.4 Previsión Traspasos CR-&gt; CL'!R119+'2.4 Previsión Traspasos CR-&gt; CL'!R190)*'1.5 Factores Pérdidas'!S20</f>
        <v>12887.768399720529</v>
      </c>
      <c r="S110" s="14">
        <f>+('2.4 Previsión Traspasos CR-&gt; CL'!S119+'2.4 Previsión Traspasos CR-&gt; CL'!S190)*'1.5 Factores Pérdidas'!T20</f>
        <v>13156.335644735174</v>
      </c>
      <c r="T110" s="14">
        <f>+('2.4 Previsión Traspasos CR-&gt; CL'!T119+'2.4 Previsión Traspasos CR-&gt; CL'!T190)*'1.5 Factores Pérdidas'!U20</f>
        <v>13430.544062789821</v>
      </c>
      <c r="U110" s="14">
        <f>+('2.4 Previsión Traspasos CR-&gt; CL'!U119+'2.4 Previsión Traspasos CR-&gt; CL'!U190)*'1.5 Factores Pérdidas'!V20</f>
        <v>13710.505879064471</v>
      </c>
      <c r="V110" s="14">
        <f>+('2.4 Previsión Traspasos CR-&gt; CL'!V119+'2.4 Previsión Traspasos CR-&gt; CL'!V190)*'1.5 Factores Pérdidas'!W20</f>
        <v>13996.366315959407</v>
      </c>
      <c r="W110" s="14">
        <f>+('2.4 Previsión Traspasos CR-&gt; CL'!W119+'2.4 Previsión Traspasos CR-&gt; CL'!W190)*'1.5 Factores Pérdidas'!X20</f>
        <v>14288.153928456271</v>
      </c>
      <c r="X110" s="14">
        <f>+('2.4 Previsión Traspasos CR-&gt; CL'!X119+'2.4 Previsión Traspasos CR-&gt; CL'!X190)*'1.5 Factores Pérdidas'!Y20</f>
        <v>14586.372066496881</v>
      </c>
      <c r="Z110" s="18">
        <v>31</v>
      </c>
      <c r="AA110" s="29" t="s">
        <v>63</v>
      </c>
      <c r="AB110" s="226">
        <f t="shared" si="23"/>
        <v>0.21914768144575364</v>
      </c>
      <c r="AC110" s="227">
        <f t="shared" si="23"/>
        <v>3.5680515974626767</v>
      </c>
      <c r="AD110" s="227">
        <f t="shared" si="23"/>
        <v>8.1861194747500061</v>
      </c>
      <c r="AE110" s="227">
        <f t="shared" si="23"/>
        <v>8.9259192918022965</v>
      </c>
      <c r="AF110" s="227">
        <f t="shared" si="23"/>
        <v>9.7200444537114929</v>
      </c>
      <c r="AG110" s="227">
        <f t="shared" si="23"/>
        <v>10.36995328769572</v>
      </c>
      <c r="AH110" s="227">
        <f t="shared" si="23"/>
        <v>10.899948619538145</v>
      </c>
      <c r="AI110" s="227">
        <f t="shared" si="23"/>
        <v>11.156202817609968</v>
      </c>
      <c r="AJ110" s="227">
        <f t="shared" si="23"/>
        <v>11.388449353391875</v>
      </c>
      <c r="AK110" s="227">
        <f t="shared" si="23"/>
        <v>11.625545259915285</v>
      </c>
      <c r="AL110" s="272">
        <f t="shared" si="23"/>
        <v>11.867610761503963</v>
      </c>
      <c r="AM110" s="272">
        <f t="shared" si="23"/>
        <v>12.114756514494889</v>
      </c>
      <c r="AN110" s="272">
        <f t="shared" si="23"/>
        <v>12.367091281345793</v>
      </c>
      <c r="AO110" s="272">
        <f t="shared" si="23"/>
        <v>12.624724706598313</v>
      </c>
      <c r="AP110" s="272">
        <f t="shared" si="23"/>
        <v>12.88776839972053</v>
      </c>
      <c r="AQ110" s="272">
        <f t="shared" si="23"/>
        <v>13.156335644735174</v>
      </c>
      <c r="AR110" s="272">
        <f t="shared" si="24"/>
        <v>13.430544062789821</v>
      </c>
      <c r="AS110" s="272">
        <f t="shared" si="24"/>
        <v>13.71050587906447</v>
      </c>
      <c r="AT110" s="272">
        <f t="shared" si="24"/>
        <v>13.996366315959406</v>
      </c>
      <c r="AU110" s="272">
        <f t="shared" si="24"/>
        <v>14.288153928456271</v>
      </c>
      <c r="AV110" s="227">
        <f t="shared" si="24"/>
        <v>14.58637206649688</v>
      </c>
    </row>
    <row r="111" spans="2:48" x14ac:dyDescent="0.2">
      <c r="B111" s="18">
        <v>32</v>
      </c>
      <c r="C111" s="29" t="s">
        <v>64</v>
      </c>
      <c r="D111" s="19">
        <f>+('2.4 Previsión Traspasos CR-&gt; CL'!D120+'2.4 Previsión Traspasos CR-&gt; CL'!D191)*'1.5 Factores Pérdidas'!E21</f>
        <v>283.98405728543327</v>
      </c>
      <c r="E111" s="14">
        <f>+('2.4 Previsión Traspasos CR-&gt; CL'!E120+'2.4 Previsión Traspasos CR-&gt; CL'!E191)*'1.5 Factores Pérdidas'!F21</f>
        <v>4676.9934255063981</v>
      </c>
      <c r="F111" s="14">
        <f>+('2.4 Previsión Traspasos CR-&gt; CL'!F120+'2.4 Previsión Traspasos CR-&gt; CL'!F191)*'1.5 Factores Pérdidas'!G21</f>
        <v>15482.188541191077</v>
      </c>
      <c r="G111" s="14">
        <f>+('2.4 Previsión Traspasos CR-&gt; CL'!G120+'2.4 Previsión Traspasos CR-&gt; CL'!G191)*'1.5 Factores Pérdidas'!H21</f>
        <v>16956.201034204605</v>
      </c>
      <c r="H111" s="14">
        <f>+('2.4 Previsión Traspasos CR-&gt; CL'!H120+'2.4 Previsión Traspasos CR-&gt; CL'!H191)*'1.5 Factores Pérdidas'!I21</f>
        <v>19265.268335113866</v>
      </c>
      <c r="I111" s="14">
        <f>+('2.4 Previsión Traspasos CR-&gt; CL'!I120+'2.4 Previsión Traspasos CR-&gt; CL'!I191)*'1.5 Factores Pérdidas'!J21</f>
        <v>21147.887348132474</v>
      </c>
      <c r="J111" s="14">
        <f>+('2.4 Previsión Traspasos CR-&gt; CL'!J120+'2.4 Previsión Traspasos CR-&gt; CL'!J191)*'1.5 Factores Pérdidas'!K21</f>
        <v>22669.249822355014</v>
      </c>
      <c r="K111" s="14">
        <f>+('2.4 Previsión Traspasos CR-&gt; CL'!K120+'2.4 Previsión Traspasos CR-&gt; CL'!K191)*'1.5 Factores Pérdidas'!L21</f>
        <v>23340.585274486279</v>
      </c>
      <c r="L111" s="14">
        <f>+('2.4 Previsión Traspasos CR-&gt; CL'!L120+'2.4 Previsión Traspasos CR-&gt; CL'!L191)*'1.5 Factores Pérdidas'!M21</f>
        <v>23934.689640210254</v>
      </c>
      <c r="M111" s="14">
        <f>+('2.4 Previsión Traspasos CR-&gt; CL'!M120+'2.4 Previsión Traspasos CR-&gt; CL'!M191)*'1.5 Factores Pérdidas'!N21</f>
        <v>24541.27069335628</v>
      </c>
      <c r="N111" s="14">
        <f>+('2.4 Previsión Traspasos CR-&gt; CL'!N120+'2.4 Previsión Traspasos CR-&gt; CL'!N191)*'1.5 Factores Pérdidas'!O21</f>
        <v>25160.589822681664</v>
      </c>
      <c r="O111" s="14">
        <f>+('2.4 Previsión Traspasos CR-&gt; CL'!O120+'2.4 Previsión Traspasos CR-&gt; CL'!O191)*'1.5 Factores Pérdidas'!P21</f>
        <v>25792.914682570488</v>
      </c>
      <c r="P111" s="14">
        <f>+('2.4 Previsión Traspasos CR-&gt; CL'!P120+'2.4 Previsión Traspasos CR-&gt; CL'!P191)*'1.5 Factores Pérdidas'!Q21</f>
        <v>26438.518370274913</v>
      </c>
      <c r="Q111" s="14">
        <f>+('2.4 Previsión Traspasos CR-&gt; CL'!Q120+'2.4 Previsión Traspasos CR-&gt; CL'!Q191)*'1.5 Factores Pérdidas'!R21</f>
        <v>27097.679682697162</v>
      </c>
      <c r="R111" s="14">
        <f>+('2.4 Previsión Traspasos CR-&gt; CL'!R120+'2.4 Previsión Traspasos CR-&gt; CL'!R191)*'1.5 Factores Pérdidas'!S21</f>
        <v>27770.683596135255</v>
      </c>
      <c r="S111" s="14">
        <f>+('2.4 Previsión Traspasos CR-&gt; CL'!S120+'2.4 Previsión Traspasos CR-&gt; CL'!S191)*'1.5 Factores Pérdidas'!T21</f>
        <v>28457.819756763951</v>
      </c>
      <c r="T111" s="14">
        <f>+('2.4 Previsión Traspasos CR-&gt; CL'!T120+'2.4 Previsión Traspasos CR-&gt; CL'!T191)*'1.5 Factores Pérdidas'!U21</f>
        <v>29159.389036540062</v>
      </c>
      <c r="U111" s="14">
        <f>+('2.4 Previsión Traspasos CR-&gt; CL'!U120+'2.4 Previsión Traspasos CR-&gt; CL'!U191)*'1.5 Factores Pérdidas'!V21</f>
        <v>29875.678544359929</v>
      </c>
      <c r="V111" s="14">
        <f>+('2.4 Previsión Traspasos CR-&gt; CL'!V120+'2.4 Previsión Traspasos CR-&gt; CL'!V191)*'1.5 Factores Pérdidas'!W21</f>
        <v>30607.059829787588</v>
      </c>
      <c r="W111" s="14">
        <f>+('2.4 Previsión Traspasos CR-&gt; CL'!W120+'2.4 Previsión Traspasos CR-&gt; CL'!W191)*'1.5 Factores Pérdidas'!X21</f>
        <v>31353.605942877053</v>
      </c>
      <c r="X111" s="14">
        <f>+('2.4 Previsión Traspasos CR-&gt; CL'!X120+'2.4 Previsión Traspasos CR-&gt; CL'!X191)*'1.5 Factores Pérdidas'!Y21</f>
        <v>32116.604740576222</v>
      </c>
      <c r="Z111" s="18">
        <v>32</v>
      </c>
      <c r="AA111" s="29" t="s">
        <v>64</v>
      </c>
      <c r="AB111" s="226">
        <f t="shared" si="23"/>
        <v>0.28398405728543324</v>
      </c>
      <c r="AC111" s="227">
        <f t="shared" si="23"/>
        <v>4.6769934255063985</v>
      </c>
      <c r="AD111" s="227">
        <f t="shared" si="23"/>
        <v>15.482188541191077</v>
      </c>
      <c r="AE111" s="227">
        <f t="shared" si="23"/>
        <v>16.956201034204604</v>
      </c>
      <c r="AF111" s="227">
        <f t="shared" si="23"/>
        <v>19.265268335113866</v>
      </c>
      <c r="AG111" s="227">
        <f t="shared" si="23"/>
        <v>21.147887348132475</v>
      </c>
      <c r="AH111" s="227">
        <f t="shared" si="23"/>
        <v>22.669249822355013</v>
      </c>
      <c r="AI111" s="227">
        <f t="shared" si="23"/>
        <v>23.34058527448628</v>
      </c>
      <c r="AJ111" s="227">
        <f t="shared" si="23"/>
        <v>23.934689640210255</v>
      </c>
      <c r="AK111" s="227">
        <f t="shared" si="23"/>
        <v>24.541270693356282</v>
      </c>
      <c r="AL111" s="272">
        <f t="shared" si="23"/>
        <v>25.160589822681665</v>
      </c>
      <c r="AM111" s="272">
        <f t="shared" si="23"/>
        <v>25.792914682570487</v>
      </c>
      <c r="AN111" s="272">
        <f t="shared" si="23"/>
        <v>26.438518370274913</v>
      </c>
      <c r="AO111" s="272">
        <f t="shared" si="23"/>
        <v>27.097679682697162</v>
      </c>
      <c r="AP111" s="272">
        <f t="shared" si="23"/>
        <v>27.770683596135257</v>
      </c>
      <c r="AQ111" s="272">
        <f t="shared" ref="AQ111:AV120" si="25">+S111/1000</f>
        <v>28.45781975676395</v>
      </c>
      <c r="AR111" s="272">
        <f t="shared" si="24"/>
        <v>29.159389036540063</v>
      </c>
      <c r="AS111" s="272">
        <f t="shared" si="24"/>
        <v>29.875678544359928</v>
      </c>
      <c r="AT111" s="272">
        <f t="shared" si="24"/>
        <v>30.607059829787588</v>
      </c>
      <c r="AU111" s="272">
        <f t="shared" si="24"/>
        <v>31.353605942877053</v>
      </c>
      <c r="AV111" s="227">
        <f t="shared" si="24"/>
        <v>32.116604740576221</v>
      </c>
    </row>
    <row r="112" spans="2:48" x14ac:dyDescent="0.2">
      <c r="B112" s="18">
        <v>33</v>
      </c>
      <c r="C112" s="28" t="s">
        <v>65</v>
      </c>
      <c r="D112" s="19">
        <f>+('2.4 Previsión Traspasos CR-&gt; CL'!D121+'2.4 Previsión Traspasos CR-&gt; CL'!D192)*'1.5 Factores Pérdidas'!E22</f>
        <v>290.53170612868337</v>
      </c>
      <c r="E112" s="14">
        <f>+('2.4 Previsión Traspasos CR-&gt; CL'!E121+'2.4 Previsión Traspasos CR-&gt; CL'!E192)*'1.5 Factores Pérdidas'!F22</f>
        <v>5014.4464444776786</v>
      </c>
      <c r="F112" s="14">
        <f>+('2.4 Previsión Traspasos CR-&gt; CL'!F121+'2.4 Previsión Traspasos CR-&gt; CL'!F192)*'1.5 Factores Pérdidas'!G22</f>
        <v>12879.290564575602</v>
      </c>
      <c r="G112" s="14">
        <f>+('2.4 Previsión Traspasos CR-&gt; CL'!G121+'2.4 Previsión Traspasos CR-&gt; CL'!G192)*'1.5 Factores Pérdidas'!H22</f>
        <v>14585.349599443138</v>
      </c>
      <c r="H112" s="14">
        <f>+('2.4 Previsión Traspasos CR-&gt; CL'!H121+'2.4 Previsión Traspasos CR-&gt; CL'!H192)*'1.5 Factores Pérdidas'!I22</f>
        <v>16889.311709865538</v>
      </c>
      <c r="I112" s="14">
        <f>+('2.4 Previsión Traspasos CR-&gt; CL'!I121+'2.4 Previsión Traspasos CR-&gt; CL'!I192)*'1.5 Factores Pérdidas'!J22</f>
        <v>18995.320213038609</v>
      </c>
      <c r="J112" s="14">
        <f>+('2.4 Previsión Traspasos CR-&gt; CL'!J121+'2.4 Previsión Traspasos CR-&gt; CL'!J192)*'1.5 Factores Pérdidas'!K22</f>
        <v>20702.106550170949</v>
      </c>
      <c r="K112" s="14">
        <f>+('2.4 Previsión Traspasos CR-&gt; CL'!K121+'2.4 Previsión Traspasos CR-&gt; CL'!K192)*'1.5 Factores Pérdidas'!L22</f>
        <v>21840.527755478783</v>
      </c>
      <c r="L112" s="14">
        <f>+('2.4 Previsión Traspasos CR-&gt; CL'!L121+'2.4 Previsión Traspasos CR-&gt; CL'!L192)*'1.5 Factores Pérdidas'!M22</f>
        <v>22918.912230657184</v>
      </c>
      <c r="M112" s="14">
        <f>+('2.4 Previsión Traspasos CR-&gt; CL'!M121+'2.4 Previsión Traspasos CR-&gt; CL'!M192)*'1.5 Factores Pérdidas'!N22</f>
        <v>23678.706940339034</v>
      </c>
      <c r="N112" s="14">
        <f>+('2.4 Previsión Traspasos CR-&gt; CL'!N121+'2.4 Previsión Traspasos CR-&gt; CL'!N192)*'1.5 Factores Pérdidas'!O22</f>
        <v>24439.62803611486</v>
      </c>
      <c r="O112" s="14">
        <f>+('2.4 Previsión Traspasos CR-&gt; CL'!O121+'2.4 Previsión Traspasos CR-&gt; CL'!O192)*'1.5 Factores Pérdidas'!P22</f>
        <v>25201.699232777926</v>
      </c>
      <c r="P112" s="14">
        <f>+('2.4 Previsión Traspasos CR-&gt; CL'!P121+'2.4 Previsión Traspasos CR-&gt; CL'!P192)*'1.5 Factores Pérdidas'!Q22</f>
        <v>25964.944688887321</v>
      </c>
      <c r="Q112" s="14">
        <f>+('2.4 Previsión Traspasos CR-&gt; CL'!Q121+'2.4 Previsión Traspasos CR-&gt; CL'!Q192)*'1.5 Factores Pérdidas'!R22</f>
        <v>26729.389060250789</v>
      </c>
      <c r="R112" s="14">
        <f>+('2.4 Previsión Traspasos CR-&gt; CL'!R121+'2.4 Previsión Traspasos CR-&gt; CL'!R192)*'1.5 Factores Pérdidas'!S22</f>
        <v>27495.057547903438</v>
      </c>
      <c r="S112" s="14">
        <f>+('2.4 Previsión Traspasos CR-&gt; CL'!S121+'2.4 Previsión Traspasos CR-&gt; CL'!S192)*'1.5 Factores Pérdidas'!T22</f>
        <v>28261.975765621934</v>
      </c>
      <c r="T112" s="14">
        <f>+('2.4 Previsión Traspasos CR-&gt; CL'!T121+'2.4 Previsión Traspasos CR-&gt; CL'!T192)*'1.5 Factores Pérdidas'!U22</f>
        <v>29030.170319851277</v>
      </c>
      <c r="U112" s="14">
        <f>+('2.4 Previsión Traspasos CR-&gt; CL'!U121+'2.4 Previsión Traspasos CR-&gt; CL'!U192)*'1.5 Factores Pérdidas'!V22</f>
        <v>29799.666599946875</v>
      </c>
      <c r="V112" s="14">
        <f>+('2.4 Previsión Traspasos CR-&gt; CL'!V121+'2.4 Previsión Traspasos CR-&gt; CL'!V192)*'1.5 Factores Pérdidas'!W22</f>
        <v>30570.497462443211</v>
      </c>
      <c r="W112" s="14">
        <f>+('2.4 Previsión Traspasos CR-&gt; CL'!W121+'2.4 Previsión Traspasos CR-&gt; CL'!W192)*'1.5 Factores Pérdidas'!X22</f>
        <v>31342.669367236595</v>
      </c>
      <c r="X112" s="14">
        <f>+('2.4 Previsión Traspasos CR-&gt; CL'!X121+'2.4 Previsión Traspasos CR-&gt; CL'!X192)*'1.5 Factores Pérdidas'!Y22</f>
        <v>32116.296200925593</v>
      </c>
      <c r="Z112" s="18">
        <v>33</v>
      </c>
      <c r="AA112" s="28" t="s">
        <v>65</v>
      </c>
      <c r="AB112" s="226">
        <f t="shared" ref="AB112:AP120" si="26">+D112/1000</f>
        <v>0.29053170612868334</v>
      </c>
      <c r="AC112" s="227">
        <f t="shared" si="26"/>
        <v>5.0144464444776782</v>
      </c>
      <c r="AD112" s="227">
        <f t="shared" si="26"/>
        <v>12.879290564575602</v>
      </c>
      <c r="AE112" s="227">
        <f t="shared" si="26"/>
        <v>14.585349599443138</v>
      </c>
      <c r="AF112" s="227">
        <f t="shared" si="26"/>
        <v>16.889311709865538</v>
      </c>
      <c r="AG112" s="227">
        <f t="shared" si="26"/>
        <v>18.99532021303861</v>
      </c>
      <c r="AH112" s="227">
        <f t="shared" si="26"/>
        <v>20.702106550170949</v>
      </c>
      <c r="AI112" s="227">
        <f t="shared" si="26"/>
        <v>21.840527755478782</v>
      </c>
      <c r="AJ112" s="227">
        <f t="shared" si="26"/>
        <v>22.918912230657185</v>
      </c>
      <c r="AK112" s="227">
        <f t="shared" si="26"/>
        <v>23.678706940339033</v>
      </c>
      <c r="AL112" s="272">
        <f t="shared" si="26"/>
        <v>24.439628036114861</v>
      </c>
      <c r="AM112" s="272">
        <f t="shared" si="26"/>
        <v>25.201699232777926</v>
      </c>
      <c r="AN112" s="272">
        <f t="shared" si="26"/>
        <v>25.964944688887321</v>
      </c>
      <c r="AO112" s="272">
        <f t="shared" si="26"/>
        <v>26.729389060250789</v>
      </c>
      <c r="AP112" s="272">
        <f t="shared" si="26"/>
        <v>27.495057547903439</v>
      </c>
      <c r="AQ112" s="272">
        <f t="shared" si="25"/>
        <v>28.261975765621933</v>
      </c>
      <c r="AR112" s="272">
        <f t="shared" si="24"/>
        <v>29.030170319851276</v>
      </c>
      <c r="AS112" s="272">
        <f t="shared" si="24"/>
        <v>29.799666599946875</v>
      </c>
      <c r="AT112" s="272">
        <f t="shared" si="24"/>
        <v>30.57049746244321</v>
      </c>
      <c r="AU112" s="272">
        <f t="shared" si="24"/>
        <v>31.342669367236596</v>
      </c>
      <c r="AV112" s="227">
        <f t="shared" si="24"/>
        <v>32.116296200925596</v>
      </c>
    </row>
    <row r="113" spans="2:48" x14ac:dyDescent="0.2">
      <c r="B113" s="18">
        <v>34</v>
      </c>
      <c r="C113" s="29" t="s">
        <v>66</v>
      </c>
      <c r="D113" s="19">
        <f>+('2.4 Previsión Traspasos CR-&gt; CL'!D122+'2.4 Previsión Traspasos CR-&gt; CL'!D193)*'1.5 Factores Pérdidas'!E23</f>
        <v>30.747083852812242</v>
      </c>
      <c r="E113" s="14">
        <f>+('2.4 Previsión Traspasos CR-&gt; CL'!E122+'2.4 Previsión Traspasos CR-&gt; CL'!E193)*'1.5 Factores Pérdidas'!F23</f>
        <v>503.96625249060315</v>
      </c>
      <c r="F113" s="14">
        <f>+('2.4 Previsión Traspasos CR-&gt; CL'!F122+'2.4 Previsión Traspasos CR-&gt; CL'!F193)*'1.5 Factores Pérdidas'!G23</f>
        <v>2730.4431257973974</v>
      </c>
      <c r="G113" s="14">
        <f>+('2.4 Previsión Traspasos CR-&gt; CL'!G122+'2.4 Previsión Traspasos CR-&gt; CL'!G193)*'1.5 Factores Pérdidas'!H23</f>
        <v>3066.9258027060428</v>
      </c>
      <c r="H113" s="14">
        <f>+('2.4 Previsión Traspasos CR-&gt; CL'!H122+'2.4 Previsión Traspasos CR-&gt; CL'!H193)*'1.5 Factores Pérdidas'!I23</f>
        <v>3678.9868609294008</v>
      </c>
      <c r="I113" s="14">
        <f>+('2.4 Previsión Traspasos CR-&gt; CL'!I122+'2.4 Previsión Traspasos CR-&gt; CL'!I193)*'1.5 Factores Pérdidas'!J23</f>
        <v>4204.3416865297986</v>
      </c>
      <c r="J113" s="14">
        <f>+('2.4 Previsión Traspasos CR-&gt; CL'!J122+'2.4 Previsión Traspasos CR-&gt; CL'!J193)*'1.5 Factores Pérdidas'!K23</f>
        <v>4651.4787833429409</v>
      </c>
      <c r="K113" s="14">
        <f>+('2.4 Previsión Traspasos CR-&gt; CL'!K122+'2.4 Previsión Traspasos CR-&gt; CL'!K193)*'1.5 Factores Pérdidas'!L23</f>
        <v>4886.4971636868722</v>
      </c>
      <c r="L113" s="14">
        <f>+('2.4 Previsión Traspasos CR-&gt; CL'!L122+'2.4 Previsión Traspasos CR-&gt; CL'!L193)*'1.5 Factores Pérdidas'!M23</f>
        <v>5101.4534033518848</v>
      </c>
      <c r="M113" s="14">
        <f>+('2.4 Previsión Traspasos CR-&gt; CL'!M122+'2.4 Previsión Traspasos CR-&gt; CL'!M193)*'1.5 Factores Pérdidas'!N23</f>
        <v>5319.2049982295875</v>
      </c>
      <c r="N113" s="14">
        <f>+('2.4 Previsión Traspasos CR-&gt; CL'!N122+'2.4 Previsión Traspasos CR-&gt; CL'!N193)*'1.5 Factores Pérdidas'!O23</f>
        <v>5539.7503047453811</v>
      </c>
      <c r="O113" s="14">
        <f>+('2.4 Previsión Traspasos CR-&gt; CL'!O122+'2.4 Previsión Traspasos CR-&gt; CL'!O193)*'1.5 Factores Pérdidas'!P23</f>
        <v>5763.0903576353967</v>
      </c>
      <c r="P113" s="14">
        <f>+('2.4 Previsión Traspasos CR-&gt; CL'!P122+'2.4 Previsión Traspasos CR-&gt; CL'!P193)*'1.5 Factores Pérdidas'!Q23</f>
        <v>5989.2286626572322</v>
      </c>
      <c r="Q113" s="14">
        <f>+('2.4 Previsión Traspasos CR-&gt; CL'!Q122+'2.4 Previsión Traspasos CR-&gt; CL'!Q193)*'1.5 Factores Pérdidas'!R23</f>
        <v>6218.1710889335482</v>
      </c>
      <c r="R113" s="14">
        <f>+('2.4 Previsión Traspasos CR-&gt; CL'!R122+'2.4 Previsión Traspasos CR-&gt; CL'!R193)*'1.5 Factores Pérdidas'!S23</f>
        <v>6449.9257943041275</v>
      </c>
      <c r="S113" s="14">
        <f>+('2.4 Previsión Traspasos CR-&gt; CL'!S122+'2.4 Previsión Traspasos CR-&gt; CL'!S193)*'1.5 Factores Pérdidas'!T23</f>
        <v>6684.5030050368014</v>
      </c>
      <c r="T113" s="14">
        <f>+('2.4 Previsión Traspasos CR-&gt; CL'!T122+'2.4 Previsión Traspasos CR-&gt; CL'!T193)*'1.5 Factores Pérdidas'!U23</f>
        <v>6921.9154535332882</v>
      </c>
      <c r="U113" s="14">
        <f>+('2.4 Previsión Traspasos CR-&gt; CL'!U122+'2.4 Previsión Traspasos CR-&gt; CL'!U193)*'1.5 Factores Pérdidas'!V23</f>
        <v>7162.1762783596914</v>
      </c>
      <c r="V113" s="14">
        <f>+('2.4 Previsión Traspasos CR-&gt; CL'!V122+'2.4 Previsión Traspasos CR-&gt; CL'!V193)*'1.5 Factores Pérdidas'!W23</f>
        <v>7405.3069521316465</v>
      </c>
      <c r="W113" s="14">
        <f>+('2.4 Previsión Traspasos CR-&gt; CL'!W122+'2.4 Previsión Traspasos CR-&gt; CL'!W193)*'1.5 Factores Pérdidas'!X23</f>
        <v>7651.3058169387159</v>
      </c>
      <c r="X113" s="14">
        <f>+('2.4 Previsión Traspasos CR-&gt; CL'!X122+'2.4 Previsión Traspasos CR-&gt; CL'!X193)*'1.5 Factores Pérdidas'!Y23</f>
        <v>7900.2729712338969</v>
      </c>
      <c r="Z113" s="18">
        <v>34</v>
      </c>
      <c r="AA113" s="29" t="s">
        <v>66</v>
      </c>
      <c r="AB113" s="226">
        <f t="shared" si="26"/>
        <v>3.0747083852812242E-2</v>
      </c>
      <c r="AC113" s="227">
        <f t="shared" si="26"/>
        <v>0.50396625249060312</v>
      </c>
      <c r="AD113" s="227">
        <f t="shared" si="26"/>
        <v>2.7304431257973976</v>
      </c>
      <c r="AE113" s="227">
        <f t="shared" si="26"/>
        <v>3.0669258027060429</v>
      </c>
      <c r="AF113" s="227">
        <f t="shared" si="26"/>
        <v>3.6789868609294007</v>
      </c>
      <c r="AG113" s="227">
        <f t="shared" si="26"/>
        <v>4.2043416865297987</v>
      </c>
      <c r="AH113" s="227">
        <f t="shared" si="26"/>
        <v>4.6514787833429407</v>
      </c>
      <c r="AI113" s="227">
        <f t="shared" si="26"/>
        <v>4.8864971636868724</v>
      </c>
      <c r="AJ113" s="227">
        <f t="shared" si="26"/>
        <v>5.1014534033518846</v>
      </c>
      <c r="AK113" s="227">
        <f t="shared" si="26"/>
        <v>5.3192049982295879</v>
      </c>
      <c r="AL113" s="272">
        <f t="shared" si="26"/>
        <v>5.5397503047453807</v>
      </c>
      <c r="AM113" s="272">
        <f t="shared" si="26"/>
        <v>5.7630903576353969</v>
      </c>
      <c r="AN113" s="272">
        <f t="shared" si="26"/>
        <v>5.989228662657232</v>
      </c>
      <c r="AO113" s="272">
        <f t="shared" si="26"/>
        <v>6.2181710889335484</v>
      </c>
      <c r="AP113" s="272">
        <f t="shared" si="26"/>
        <v>6.4499257943041277</v>
      </c>
      <c r="AQ113" s="272">
        <f t="shared" si="25"/>
        <v>6.6845030050368015</v>
      </c>
      <c r="AR113" s="272">
        <f t="shared" si="24"/>
        <v>6.9219154535332885</v>
      </c>
      <c r="AS113" s="272">
        <f t="shared" si="24"/>
        <v>7.1621762783596914</v>
      </c>
      <c r="AT113" s="272">
        <f t="shared" si="24"/>
        <v>7.4053069521316468</v>
      </c>
      <c r="AU113" s="272">
        <f t="shared" si="24"/>
        <v>7.6513058169387156</v>
      </c>
      <c r="AV113" s="227">
        <f t="shared" si="24"/>
        <v>7.900272971233897</v>
      </c>
    </row>
    <row r="114" spans="2:48" x14ac:dyDescent="0.2">
      <c r="B114" s="18">
        <v>35</v>
      </c>
      <c r="C114" s="29" t="s">
        <v>67</v>
      </c>
      <c r="D114" s="19">
        <f>+('2.4 Previsión Traspasos CR-&gt; CL'!D123+'2.4 Previsión Traspasos CR-&gt; CL'!D194)*'1.5 Factores Pérdidas'!E24</f>
        <v>0</v>
      </c>
      <c r="E114" s="14">
        <f>+('2.4 Previsión Traspasos CR-&gt; CL'!E123+'2.4 Previsión Traspasos CR-&gt; CL'!E194)*'1.5 Factores Pérdidas'!F24</f>
        <v>0</v>
      </c>
      <c r="F114" s="14">
        <f>+('2.4 Previsión Traspasos CR-&gt; CL'!F123+'2.4 Previsión Traspasos CR-&gt; CL'!F194)*'1.5 Factores Pérdidas'!G24</f>
        <v>2022.0359229528567</v>
      </c>
      <c r="G114" s="14">
        <f>+('2.4 Previsión Traspasos CR-&gt; CL'!G123+'2.4 Previsión Traspasos CR-&gt; CL'!G194)*'1.5 Factores Pérdidas'!H24</f>
        <v>2235.7578845406038</v>
      </c>
      <c r="H114" s="14">
        <f>+('2.4 Previsión Traspasos CR-&gt; CL'!H123+'2.4 Previsión Traspasos CR-&gt; CL'!H194)*'1.5 Factores Pérdidas'!I24</f>
        <v>2779.5651883920805</v>
      </c>
      <c r="I114" s="14">
        <f>+('2.4 Previsión Traspasos CR-&gt; CL'!I123+'2.4 Previsión Traspasos CR-&gt; CL'!I194)*'1.5 Factores Pérdidas'!J24</f>
        <v>3224.3449035251278</v>
      </c>
      <c r="J114" s="14">
        <f>+('2.4 Previsión Traspasos CR-&gt; CL'!J123+'2.4 Previsión Traspasos CR-&gt; CL'!J194)*'1.5 Factores Pérdidas'!K24</f>
        <v>3583.6364724885152</v>
      </c>
      <c r="K114" s="14">
        <f>+('2.4 Previsión Traspasos CR-&gt; CL'!K123+'2.4 Previsión Traspasos CR-&gt; CL'!K194)*'1.5 Factores Pérdidas'!L24</f>
        <v>3730.1461518970741</v>
      </c>
      <c r="L114" s="14">
        <f>+('2.4 Previsión Traspasos CR-&gt; CL'!L123+'2.4 Previsión Traspasos CR-&gt; CL'!L194)*'1.5 Factores Pérdidas'!M24</f>
        <v>3857.0863242055116</v>
      </c>
      <c r="M114" s="14">
        <f>+('2.4 Previsión Traspasos CR-&gt; CL'!M123+'2.4 Previsión Traspasos CR-&gt; CL'!M194)*'1.5 Factores Pérdidas'!N24</f>
        <v>3987.1521733021468</v>
      </c>
      <c r="N114" s="14">
        <f>+('2.4 Previsión Traspasos CR-&gt; CL'!N123+'2.4 Previsión Traspasos CR-&gt; CL'!N194)*'1.5 Factores Pérdidas'!O24</f>
        <v>4120.4159375211593</v>
      </c>
      <c r="O114" s="14">
        <f>+('2.4 Previsión Traspasos CR-&gt; CL'!O123+'2.4 Previsión Traspasos CR-&gt; CL'!O194)*'1.5 Factores Pérdidas'!P24</f>
        <v>4256.9509400781608</v>
      </c>
      <c r="P114" s="14">
        <f>+('2.4 Previsión Traspasos CR-&gt; CL'!P123+'2.4 Previsión Traspasos CR-&gt; CL'!P194)*'1.5 Factores Pérdidas'!Q24</f>
        <v>4396.8324484034983</v>
      </c>
      <c r="Q114" s="14">
        <f>+('2.4 Previsión Traspasos CR-&gt; CL'!Q123+'2.4 Previsión Traspasos CR-&gt; CL'!Q194)*'1.5 Factores Pérdidas'!R24</f>
        <v>4540.1375068178586</v>
      </c>
      <c r="R114" s="14">
        <f>+('2.4 Previsión Traspasos CR-&gt; CL'!R123+'2.4 Previsión Traspasos CR-&gt; CL'!R194)*'1.5 Factores Pérdidas'!S24</f>
        <v>4686.9450060401996</v>
      </c>
      <c r="S114" s="14">
        <f>+('2.4 Previsión Traspasos CR-&gt; CL'!S123+'2.4 Previsión Traspasos CR-&gt; CL'!S194)*'1.5 Factores Pérdidas'!T24</f>
        <v>4837.3358035158544</v>
      </c>
      <c r="T114" s="14">
        <f>+('2.4 Previsión Traspasos CR-&gt; CL'!T123+'2.4 Previsión Traspasos CR-&gt; CL'!T194)*'1.5 Factores Pérdidas'!U24</f>
        <v>4991.3924008148015</v>
      </c>
      <c r="U114" s="14">
        <f>+('2.4 Previsión Traspasos CR-&gt; CL'!U123+'2.4 Previsión Traspasos CR-&gt; CL'!U194)*'1.5 Factores Pérdidas'!V24</f>
        <v>5149.2004253139748</v>
      </c>
      <c r="V114" s="14">
        <f>+('2.4 Previsión Traspasos CR-&gt; CL'!V123+'2.4 Previsión Traspasos CR-&gt; CL'!V194)*'1.5 Factores Pérdidas'!W24</f>
        <v>5310.843034428608</v>
      </c>
      <c r="W114" s="14">
        <f>+('2.4 Previsión Traspasos CR-&gt; CL'!W123+'2.4 Previsión Traspasos CR-&gt; CL'!W194)*'1.5 Factores Pérdidas'!X24</f>
        <v>5476.4230546287281</v>
      </c>
      <c r="X114" s="14">
        <f>+('2.4 Previsión Traspasos CR-&gt; CL'!X123+'2.4 Previsión Traspasos CR-&gt; CL'!X194)*'1.5 Factores Pérdidas'!Y24</f>
        <v>5645.976443570501</v>
      </c>
      <c r="Z114" s="18">
        <v>35</v>
      </c>
      <c r="AA114" s="29" t="s">
        <v>67</v>
      </c>
      <c r="AB114" s="226">
        <f t="shared" si="26"/>
        <v>0</v>
      </c>
      <c r="AC114" s="227">
        <f t="shared" si="26"/>
        <v>0</v>
      </c>
      <c r="AD114" s="227">
        <f t="shared" si="26"/>
        <v>2.0220359229528566</v>
      </c>
      <c r="AE114" s="227">
        <f t="shared" si="26"/>
        <v>2.2357578845406039</v>
      </c>
      <c r="AF114" s="227">
        <f t="shared" si="26"/>
        <v>2.7795651883920804</v>
      </c>
      <c r="AG114" s="227">
        <f t="shared" si="26"/>
        <v>3.2243449035251279</v>
      </c>
      <c r="AH114" s="227">
        <f t="shared" si="26"/>
        <v>3.5836364724885152</v>
      </c>
      <c r="AI114" s="227">
        <f t="shared" si="26"/>
        <v>3.730146151897074</v>
      </c>
      <c r="AJ114" s="227">
        <f t="shared" si="26"/>
        <v>3.8570863242055116</v>
      </c>
      <c r="AK114" s="227">
        <f t="shared" si="26"/>
        <v>3.9871521733021469</v>
      </c>
      <c r="AL114" s="272">
        <f t="shared" si="26"/>
        <v>4.1204159375211598</v>
      </c>
      <c r="AM114" s="272">
        <f t="shared" si="26"/>
        <v>4.2569509400781609</v>
      </c>
      <c r="AN114" s="272">
        <f t="shared" si="26"/>
        <v>4.3968324484034982</v>
      </c>
      <c r="AO114" s="272">
        <f t="shared" si="26"/>
        <v>4.5401375068178584</v>
      </c>
      <c r="AP114" s="272">
        <f t="shared" si="26"/>
        <v>4.6869450060401991</v>
      </c>
      <c r="AQ114" s="272">
        <f t="shared" si="25"/>
        <v>4.8373358035158542</v>
      </c>
      <c r="AR114" s="272">
        <f t="shared" si="24"/>
        <v>4.9913924008148012</v>
      </c>
      <c r="AS114" s="272">
        <f t="shared" si="24"/>
        <v>5.1492004253139747</v>
      </c>
      <c r="AT114" s="272">
        <f t="shared" si="24"/>
        <v>5.3108430344286077</v>
      </c>
      <c r="AU114" s="272">
        <f t="shared" si="24"/>
        <v>5.4764230546287278</v>
      </c>
      <c r="AV114" s="227">
        <f t="shared" si="24"/>
        <v>5.6459764435705013</v>
      </c>
    </row>
    <row r="115" spans="2:48" x14ac:dyDescent="0.2">
      <c r="B115" s="18">
        <v>36</v>
      </c>
      <c r="C115" s="29" t="s">
        <v>68</v>
      </c>
      <c r="D115" s="19">
        <f>+('2.4 Previsión Traspasos CR-&gt; CL'!D124+'2.4 Previsión Traspasos CR-&gt; CL'!D195)*'1.5 Factores Pérdidas'!E25</f>
        <v>89.081776617609293</v>
      </c>
      <c r="E115" s="14">
        <f>+('2.4 Previsión Traspasos CR-&gt; CL'!E124+'2.4 Previsión Traspasos CR-&gt; CL'!E195)*'1.5 Factores Pérdidas'!F25</f>
        <v>1532.9220461422974</v>
      </c>
      <c r="F115" s="14">
        <f>+('2.4 Previsión Traspasos CR-&gt; CL'!F124+'2.4 Previsión Traspasos CR-&gt; CL'!F195)*'1.5 Factores Pérdidas'!G25</f>
        <v>3162.9358220924878</v>
      </c>
      <c r="G115" s="14">
        <f>+('2.4 Previsión Traspasos CR-&gt; CL'!G124+'2.4 Previsión Traspasos CR-&gt; CL'!G195)*'1.5 Factores Pérdidas'!H25</f>
        <v>3562.8068851110943</v>
      </c>
      <c r="H115" s="14">
        <f>+('2.4 Previsión Traspasos CR-&gt; CL'!H124+'2.4 Previsión Traspasos CR-&gt; CL'!H195)*'1.5 Factores Pérdidas'!I25</f>
        <v>3922.409607844651</v>
      </c>
      <c r="I115" s="14">
        <f>+('2.4 Previsión Traspasos CR-&gt; CL'!I124+'2.4 Previsión Traspasos CR-&gt; CL'!I195)*'1.5 Factores Pérdidas'!J25</f>
        <v>4247.2522287724141</v>
      </c>
      <c r="J115" s="14">
        <f>+('2.4 Previsión Traspasos CR-&gt; CL'!J124+'2.4 Previsión Traspasos CR-&gt; CL'!J195)*'1.5 Factores Pérdidas'!K25</f>
        <v>4540.0166267179193</v>
      </c>
      <c r="K115" s="14">
        <f>+('2.4 Previsión Traspasos CR-&gt; CL'!K124+'2.4 Previsión Traspasos CR-&gt; CL'!K195)*'1.5 Factores Pérdidas'!L25</f>
        <v>4749.8749893555787</v>
      </c>
      <c r="L115" s="14">
        <f>+('2.4 Previsión Traspasos CR-&gt; CL'!L124+'2.4 Previsión Traspasos CR-&gt; CL'!L195)*'1.5 Factores Pérdidas'!M25</f>
        <v>4949.3771785751896</v>
      </c>
      <c r="M115" s="14">
        <f>+('2.4 Previsión Traspasos CR-&gt; CL'!M124+'2.4 Previsión Traspasos CR-&gt; CL'!M195)*'1.5 Factores Pérdidas'!N25</f>
        <v>5147.1243142971398</v>
      </c>
      <c r="N115" s="14">
        <f>+('2.4 Previsión Traspasos CR-&gt; CL'!N124+'2.4 Previsión Traspasos CR-&gt; CL'!N195)*'1.5 Factores Pérdidas'!O25</f>
        <v>5343.0796278473927</v>
      </c>
      <c r="O115" s="14">
        <f>+('2.4 Previsión Traspasos CR-&gt; CL'!O124+'2.4 Previsión Traspasos CR-&gt; CL'!O195)*'1.5 Factores Pérdidas'!P25</f>
        <v>5537.2054691873564</v>
      </c>
      <c r="P115" s="14">
        <f>+('2.4 Previsión Traspasos CR-&gt; CL'!P124+'2.4 Previsión Traspasos CR-&gt; CL'!P195)*'1.5 Factores Pérdidas'!Q25</f>
        <v>5729.4634226485505</v>
      </c>
      <c r="Q115" s="14">
        <f>+('2.4 Previsión Traspasos CR-&gt; CL'!Q124+'2.4 Previsión Traspasos CR-&gt; CL'!Q195)*'1.5 Factores Pérdidas'!R25</f>
        <v>5919.814270811994</v>
      </c>
      <c r="R115" s="14">
        <f>+('2.4 Previsión Traspasos CR-&gt; CL'!R124+'2.4 Previsión Traspasos CR-&gt; CL'!R195)*'1.5 Factores Pérdidas'!S25</f>
        <v>6108.2179270239176</v>
      </c>
      <c r="S115" s="14">
        <f>+('2.4 Previsión Traspasos CR-&gt; CL'!S124+'2.4 Previsión Traspasos CR-&gt; CL'!S195)*'1.5 Factores Pérdidas'!T25</f>
        <v>6294.6336477348059</v>
      </c>
      <c r="T115" s="14">
        <f>+('2.4 Previsión Traspasos CR-&gt; CL'!T124+'2.4 Previsión Traspasos CR-&gt; CL'!T195)*'1.5 Factores Pérdidas'!U25</f>
        <v>6479.0191103022298</v>
      </c>
      <c r="U115" s="14">
        <f>+('2.4 Previsión Traspasos CR-&gt; CL'!U124+'2.4 Previsión Traspasos CR-&gt; CL'!U195)*'1.5 Factores Pérdidas'!V25</f>
        <v>6661.3339280870505</v>
      </c>
      <c r="V115" s="14">
        <f>+('2.4 Previsión Traspasos CR-&gt; CL'!V124+'2.4 Previsión Traspasos CR-&gt; CL'!V195)*'1.5 Factores Pérdidas'!W25</f>
        <v>6841.5258364664569</v>
      </c>
      <c r="W115" s="14">
        <f>+('2.4 Previsión Traspasos CR-&gt; CL'!W124+'2.4 Previsión Traspasos CR-&gt; CL'!W195)*'1.5 Factores Pérdidas'!X25</f>
        <v>7019.5845597359694</v>
      </c>
      <c r="X115" s="14">
        <f>+('2.4 Previsión Traspasos CR-&gt; CL'!X124+'2.4 Previsión Traspasos CR-&gt; CL'!X195)*'1.5 Factores Pérdidas'!Y25</f>
        <v>7195.3289394066305</v>
      </c>
      <c r="Z115" s="18">
        <v>36</v>
      </c>
      <c r="AA115" s="29" t="s">
        <v>68</v>
      </c>
      <c r="AB115" s="226">
        <f t="shared" si="26"/>
        <v>8.9081776617609298E-2</v>
      </c>
      <c r="AC115" s="227">
        <f t="shared" si="26"/>
        <v>1.5329220461422974</v>
      </c>
      <c r="AD115" s="227">
        <f t="shared" si="26"/>
        <v>3.1629358220924879</v>
      </c>
      <c r="AE115" s="227">
        <f t="shared" si="26"/>
        <v>3.5628068851110943</v>
      </c>
      <c r="AF115" s="227">
        <f t="shared" si="26"/>
        <v>3.9224096078446511</v>
      </c>
      <c r="AG115" s="227">
        <f t="shared" si="26"/>
        <v>4.2472522287724139</v>
      </c>
      <c r="AH115" s="227">
        <f t="shared" si="26"/>
        <v>4.5400166267179189</v>
      </c>
      <c r="AI115" s="227">
        <f t="shared" si="26"/>
        <v>4.7498749893555789</v>
      </c>
      <c r="AJ115" s="227">
        <f t="shared" si="26"/>
        <v>4.9493771785751894</v>
      </c>
      <c r="AK115" s="227">
        <f t="shared" si="26"/>
        <v>5.1471243142971401</v>
      </c>
      <c r="AL115" s="272">
        <f t="shared" si="26"/>
        <v>5.3430796278473931</v>
      </c>
      <c r="AM115" s="272">
        <f t="shared" si="26"/>
        <v>5.5372054691873567</v>
      </c>
      <c r="AN115" s="272">
        <f t="shared" si="26"/>
        <v>5.7294634226485508</v>
      </c>
      <c r="AO115" s="272">
        <f t="shared" si="26"/>
        <v>5.9198142708119939</v>
      </c>
      <c r="AP115" s="272">
        <f t="shared" si="26"/>
        <v>6.1082179270239179</v>
      </c>
      <c r="AQ115" s="272">
        <f t="shared" si="25"/>
        <v>6.2946336477348055</v>
      </c>
      <c r="AR115" s="272">
        <f t="shared" si="24"/>
        <v>6.4790191103022297</v>
      </c>
      <c r="AS115" s="272">
        <f t="shared" si="24"/>
        <v>6.6613339280870507</v>
      </c>
      <c r="AT115" s="272">
        <f t="shared" si="24"/>
        <v>6.8415258364664568</v>
      </c>
      <c r="AU115" s="272">
        <f t="shared" si="24"/>
        <v>7.0195845597359696</v>
      </c>
      <c r="AV115" s="227">
        <f t="shared" si="24"/>
        <v>7.1953289394066307</v>
      </c>
    </row>
    <row r="116" spans="2:48" x14ac:dyDescent="0.2">
      <c r="B116" s="18">
        <v>39</v>
      </c>
      <c r="C116" s="29" t="s">
        <v>69</v>
      </c>
      <c r="D116" s="19">
        <f>+('2.4 Previsión Traspasos CR-&gt; CL'!D125+'2.4 Previsión Traspasos CR-&gt; CL'!D196)*'1.5 Factores Pérdidas'!E26</f>
        <v>2.0985819398337209</v>
      </c>
      <c r="E116" s="14">
        <f>+('2.4 Previsión Traspasos CR-&gt; CL'!E125+'2.4 Previsión Traspasos CR-&gt; CL'!E196)*'1.5 Factores Pérdidas'!F26</f>
        <v>34.741558276326487</v>
      </c>
      <c r="F116" s="14">
        <f>+('2.4 Previsión Traspasos CR-&gt; CL'!F125+'2.4 Previsión Traspasos CR-&gt; CL'!F196)*'1.5 Factores Pérdidas'!G26</f>
        <v>1513.235195448988</v>
      </c>
      <c r="G116" s="14">
        <f>+('2.4 Previsión Traspasos CR-&gt; CL'!G125+'2.4 Previsión Traspasos CR-&gt; CL'!G196)*'1.5 Factores Pérdidas'!H26</f>
        <v>1698.0897921337603</v>
      </c>
      <c r="H116" s="14">
        <f>+('2.4 Previsión Traspasos CR-&gt; CL'!H125+'2.4 Previsión Traspasos CR-&gt; CL'!H196)*'1.5 Factores Pérdidas'!I26</f>
        <v>2124.1833077588904</v>
      </c>
      <c r="I116" s="14">
        <f>+('2.4 Previsión Traspasos CR-&gt; CL'!I125+'2.4 Previsión Traspasos CR-&gt; CL'!I196)*'1.5 Factores Pérdidas'!J26</f>
        <v>2481.6455048721205</v>
      </c>
      <c r="J116" s="14">
        <f>+('2.4 Previsión Traspasos CR-&gt; CL'!J125+'2.4 Previsión Traspasos CR-&gt; CL'!J196)*'1.5 Factores Pérdidas'!K26</f>
        <v>2776.9275113417079</v>
      </c>
      <c r="K116" s="14">
        <f>+('2.4 Previsión Traspasos CR-&gt; CL'!K125+'2.4 Previsión Traspasos CR-&gt; CL'!K196)*'1.5 Factores Pérdidas'!L26</f>
        <v>2910.5829713673706</v>
      </c>
      <c r="L116" s="14">
        <f>+('2.4 Previsión Traspasos CR-&gt; CL'!L125+'2.4 Previsión Traspasos CR-&gt; CL'!L196)*'1.5 Factores Pérdidas'!M26</f>
        <v>3026.7693447346574</v>
      </c>
      <c r="M116" s="14">
        <f>+('2.4 Previsión Traspasos CR-&gt; CL'!M125+'2.4 Previsión Traspasos CR-&gt; CL'!M196)*'1.5 Factores Pérdidas'!N26</f>
        <v>3142.5674890586579</v>
      </c>
      <c r="N116" s="14">
        <f>+('2.4 Previsión Traspasos CR-&gt; CL'!N125+'2.4 Previsión Traspasos CR-&gt; CL'!N196)*'1.5 Factores Pérdidas'!O26</f>
        <v>3257.9692708738294</v>
      </c>
      <c r="O116" s="14">
        <f>+('2.4 Previsión Traspasos CR-&gt; CL'!O125+'2.4 Previsión Traspasos CR-&gt; CL'!O196)*'1.5 Factores Pérdidas'!P26</f>
        <v>3372.966361751166</v>
      </c>
      <c r="P116" s="14">
        <f>+('2.4 Previsión Traspasos CR-&gt; CL'!P125+'2.4 Previsión Traspasos CR-&gt; CL'!P196)*'1.5 Factores Pérdidas'!Q26</f>
        <v>3487.5502638994344</v>
      </c>
      <c r="Q116" s="14">
        <f>+('2.4 Previsión Traspasos CR-&gt; CL'!Q125+'2.4 Previsión Traspasos CR-&gt; CL'!Q196)*'1.5 Factores Pérdidas'!R26</f>
        <v>3601.7123021750654</v>
      </c>
      <c r="R116" s="14">
        <f>+('2.4 Previsión Traspasos CR-&gt; CL'!R125+'2.4 Previsión Traspasos CR-&gt; CL'!R196)*'1.5 Factores Pérdidas'!S26</f>
        <v>3715.4436091542248</v>
      </c>
      <c r="S116" s="14">
        <f>+('2.4 Previsión Traspasos CR-&gt; CL'!S125+'2.4 Previsión Traspasos CR-&gt; CL'!S196)*'1.5 Factores Pérdidas'!T26</f>
        <v>3828.7351721035197</v>
      </c>
      <c r="T116" s="14">
        <f>+('2.4 Previsión Traspasos CR-&gt; CL'!T125+'2.4 Previsión Traspasos CR-&gt; CL'!T196)*'1.5 Factores Pérdidas'!U26</f>
        <v>3941.5776289841365</v>
      </c>
      <c r="U116" s="14">
        <f>+('2.4 Previsión Traspasos CR-&gt; CL'!U125+'2.4 Previsión Traspasos CR-&gt; CL'!U196)*'1.5 Factores Pérdidas'!V26</f>
        <v>4053.9620460135375</v>
      </c>
      <c r="V116" s="14">
        <f>+('2.4 Previsión Traspasos CR-&gt; CL'!V125+'2.4 Previsión Traspasos CR-&gt; CL'!V196)*'1.5 Factores Pérdidas'!W26</f>
        <v>4165.8768619233451</v>
      </c>
      <c r="W116" s="14">
        <f>+('2.4 Previsión Traspasos CR-&gt; CL'!W125+'2.4 Previsión Traspasos CR-&gt; CL'!W196)*'1.5 Factores Pérdidas'!X26</f>
        <v>4277.3198036620943</v>
      </c>
      <c r="X116" s="14">
        <f>+('2.4 Previsión Traspasos CR-&gt; CL'!X125+'2.4 Previsión Traspasos CR-&gt; CL'!X196)*'1.5 Factores Pérdidas'!Y26</f>
        <v>4388.2507978149551</v>
      </c>
      <c r="Z116" s="18">
        <v>39</v>
      </c>
      <c r="AA116" s="29" t="s">
        <v>69</v>
      </c>
      <c r="AB116" s="226">
        <f t="shared" si="26"/>
        <v>2.0985819398337208E-3</v>
      </c>
      <c r="AC116" s="227">
        <f t="shared" si="26"/>
        <v>3.4741558276326488E-2</v>
      </c>
      <c r="AD116" s="227">
        <f t="shared" si="26"/>
        <v>1.513235195448988</v>
      </c>
      <c r="AE116" s="227">
        <f t="shared" si="26"/>
        <v>1.6980897921337603</v>
      </c>
      <c r="AF116" s="227">
        <f t="shared" si="26"/>
        <v>2.1241833077588903</v>
      </c>
      <c r="AG116" s="227">
        <f t="shared" si="26"/>
        <v>2.4816455048721204</v>
      </c>
      <c r="AH116" s="227">
        <f t="shared" si="26"/>
        <v>2.7769275113417078</v>
      </c>
      <c r="AI116" s="227">
        <f t="shared" si="26"/>
        <v>2.9105829713673708</v>
      </c>
      <c r="AJ116" s="227">
        <f t="shared" si="26"/>
        <v>3.0267693447346575</v>
      </c>
      <c r="AK116" s="227">
        <f t="shared" si="26"/>
        <v>3.1425674890586577</v>
      </c>
      <c r="AL116" s="272">
        <f t="shared" si="26"/>
        <v>3.2579692708738293</v>
      </c>
      <c r="AM116" s="272">
        <f t="shared" si="26"/>
        <v>3.3729663617511658</v>
      </c>
      <c r="AN116" s="272">
        <f t="shared" si="26"/>
        <v>3.4875502638994345</v>
      </c>
      <c r="AO116" s="272">
        <f t="shared" si="26"/>
        <v>3.6017123021750654</v>
      </c>
      <c r="AP116" s="272">
        <f t="shared" si="26"/>
        <v>3.7154436091542249</v>
      </c>
      <c r="AQ116" s="272">
        <f t="shared" si="25"/>
        <v>3.8287351721035199</v>
      </c>
      <c r="AR116" s="272">
        <f t="shared" si="24"/>
        <v>3.9415776289841364</v>
      </c>
      <c r="AS116" s="272">
        <f t="shared" si="24"/>
        <v>4.0539620460135373</v>
      </c>
      <c r="AT116" s="272">
        <f t="shared" si="24"/>
        <v>4.1658768619233451</v>
      </c>
      <c r="AU116" s="272">
        <f t="shared" si="24"/>
        <v>4.2773198036620945</v>
      </c>
      <c r="AV116" s="227">
        <f t="shared" si="24"/>
        <v>4.3882507978149548</v>
      </c>
    </row>
    <row r="117" spans="2:48" x14ac:dyDescent="0.2">
      <c r="B117" s="18">
        <v>40</v>
      </c>
      <c r="C117" s="29" t="s">
        <v>70</v>
      </c>
      <c r="D117" s="19">
        <f>+('2.4 Previsión Traspasos CR-&gt; CL'!D126+'2.4 Previsión Traspasos CR-&gt; CL'!D197)*'1.5 Factores Pérdidas'!E27</f>
        <v>0</v>
      </c>
      <c r="E117" s="14">
        <f>+('2.4 Previsión Traspasos CR-&gt; CL'!E126+'2.4 Previsión Traspasos CR-&gt; CL'!E197)*'1.5 Factores Pérdidas'!F27</f>
        <v>0</v>
      </c>
      <c r="F117" s="14">
        <f>+('2.4 Previsión Traspasos CR-&gt; CL'!F126+'2.4 Previsión Traspasos CR-&gt; CL'!F197)*'1.5 Factores Pérdidas'!G27</f>
        <v>696.05190821866722</v>
      </c>
      <c r="G117" s="14">
        <f>+('2.4 Previsión Traspasos CR-&gt; CL'!G126+'2.4 Previsión Traspasos CR-&gt; CL'!G197)*'1.5 Factores Pérdidas'!H27</f>
        <v>791.1791190099384</v>
      </c>
      <c r="H117" s="14">
        <f>+('2.4 Previsión Traspasos CR-&gt; CL'!H126+'2.4 Previsión Traspasos CR-&gt; CL'!H197)*'1.5 Factores Pérdidas'!I27</f>
        <v>998.76053975671255</v>
      </c>
      <c r="I117" s="14">
        <f>+('2.4 Previsión Traspasos CR-&gt; CL'!I126+'2.4 Previsión Traspasos CR-&gt; CL'!I197)*'1.5 Factores Pérdidas'!J27</f>
        <v>1174.0708409580438</v>
      </c>
      <c r="J117" s="14">
        <f>+('2.4 Previsión Traspasos CR-&gt; CL'!J126+'2.4 Previsión Traspasos CR-&gt; CL'!J197)*'1.5 Factores Pérdidas'!K27</f>
        <v>1319.9295166740562</v>
      </c>
      <c r="K117" s="14">
        <f>+('2.4 Previsión Traspasos CR-&gt; CL'!K126+'2.4 Previsión Traspasos CR-&gt; CL'!K197)*'1.5 Factores Pérdidas'!L27</f>
        <v>1387.4331306075926</v>
      </c>
      <c r="L117" s="14">
        <f>+('2.4 Previsión Traspasos CR-&gt; CL'!L126+'2.4 Previsión Traspasos CR-&gt; CL'!L197)*'1.5 Factores Pérdidas'!M27</f>
        <v>1446.6235213151137</v>
      </c>
      <c r="M117" s="14">
        <f>+('2.4 Previsión Traspasos CR-&gt; CL'!M126+'2.4 Previsión Traspasos CR-&gt; CL'!M197)*'1.5 Factores Pérdidas'!N27</f>
        <v>1505.8351908887973</v>
      </c>
      <c r="N117" s="14">
        <f>+('2.4 Previsión Traspasos CR-&gt; CL'!N126+'2.4 Previsión Traspasos CR-&gt; CL'!N197)*'1.5 Factores Pérdidas'!O27</f>
        <v>1565.0685904257959</v>
      </c>
      <c r="O117" s="14">
        <f>+('2.4 Previsión Traspasos CR-&gt; CL'!O126+'2.4 Previsión Traspasos CR-&gt; CL'!O197)*'1.5 Factores Pérdidas'!P27</f>
        <v>1624.3241751725957</v>
      </c>
      <c r="P117" s="14">
        <f>+('2.4 Previsión Traspasos CR-&gt; CL'!P126+'2.4 Previsión Traspasos CR-&gt; CL'!P197)*'1.5 Factores Pérdidas'!Q27</f>
        <v>1683.6024112881801</v>
      </c>
      <c r="Q117" s="14">
        <f>+('2.4 Previsión Traspasos CR-&gt; CL'!Q126+'2.4 Previsión Traspasos CR-&gt; CL'!Q197)*'1.5 Factores Pérdidas'!R27</f>
        <v>1742.9037744110808</v>
      </c>
      <c r="R117" s="14">
        <f>+('2.4 Previsión Traspasos CR-&gt; CL'!R126+'2.4 Previsión Traspasos CR-&gt; CL'!R197)*'1.5 Factores Pérdidas'!S27</f>
        <v>1802.2287501065998</v>
      </c>
      <c r="S117" s="14">
        <f>+('2.4 Previsión Traspasos CR-&gt; CL'!S126+'2.4 Previsión Traspasos CR-&gt; CL'!S197)*'1.5 Factores Pérdidas'!T27</f>
        <v>1861.5778347023434</v>
      </c>
      <c r="T117" s="14">
        <f>+('2.4 Previsión Traspasos CR-&gt; CL'!T126+'2.4 Previsión Traspasos CR-&gt; CL'!T197)*'1.5 Factores Pérdidas'!U27</f>
        <v>1920.9515326592007</v>
      </c>
      <c r="U117" s="14">
        <f>+('2.4 Previsión Traspasos CR-&gt; CL'!U126+'2.4 Previsión Traspasos CR-&gt; CL'!U197)*'1.5 Factores Pérdidas'!V27</f>
        <v>1980.3503679893829</v>
      </c>
      <c r="V117" s="14">
        <f>+('2.4 Previsión Traspasos CR-&gt; CL'!V126+'2.4 Previsión Traspasos CR-&gt; CL'!V197)*'1.5 Factores Pérdidas'!W27</f>
        <v>2039.7748407347367</v>
      </c>
      <c r="W117" s="14">
        <f>+('2.4 Previsión Traspasos CR-&gt; CL'!W126+'2.4 Previsión Traspasos CR-&gt; CL'!W197)*'1.5 Factores Pérdidas'!X27</f>
        <v>2099.2255980027871</v>
      </c>
      <c r="X117" s="14">
        <f>+('2.4 Previsión Traspasos CR-&gt; CL'!X126+'2.4 Previsión Traspasos CR-&gt; CL'!X197)*'1.5 Factores Pérdidas'!Y27</f>
        <v>2158.7027670208176</v>
      </c>
      <c r="Z117" s="18">
        <v>40</v>
      </c>
      <c r="AA117" s="29" t="s">
        <v>70</v>
      </c>
      <c r="AB117" s="226">
        <f t="shared" si="26"/>
        <v>0</v>
      </c>
      <c r="AC117" s="227">
        <f t="shared" si="26"/>
        <v>0</v>
      </c>
      <c r="AD117" s="227">
        <f t="shared" si="26"/>
        <v>0.69605190821866725</v>
      </c>
      <c r="AE117" s="227">
        <f t="shared" si="26"/>
        <v>0.79117911900993843</v>
      </c>
      <c r="AF117" s="227">
        <f t="shared" si="26"/>
        <v>0.99876053975671253</v>
      </c>
      <c r="AG117" s="227">
        <f t="shared" si="26"/>
        <v>1.1740708409580438</v>
      </c>
      <c r="AH117" s="227">
        <f t="shared" si="26"/>
        <v>1.3199295166740563</v>
      </c>
      <c r="AI117" s="227">
        <f t="shared" si="26"/>
        <v>1.3874331306075927</v>
      </c>
      <c r="AJ117" s="227">
        <f t="shared" si="26"/>
        <v>1.4466235213151137</v>
      </c>
      <c r="AK117" s="227">
        <f t="shared" si="26"/>
        <v>1.5058351908887972</v>
      </c>
      <c r="AL117" s="272">
        <f t="shared" si="26"/>
        <v>1.5650685904257959</v>
      </c>
      <c r="AM117" s="272">
        <f t="shared" si="26"/>
        <v>1.6243241751725956</v>
      </c>
      <c r="AN117" s="272">
        <f t="shared" si="26"/>
        <v>1.68360241128818</v>
      </c>
      <c r="AO117" s="272">
        <f t="shared" si="26"/>
        <v>1.7429037744110809</v>
      </c>
      <c r="AP117" s="272">
        <f t="shared" si="26"/>
        <v>1.8022287501065999</v>
      </c>
      <c r="AQ117" s="272">
        <f t="shared" si="25"/>
        <v>1.8615778347023433</v>
      </c>
      <c r="AR117" s="272">
        <f t="shared" si="24"/>
        <v>1.9209515326592006</v>
      </c>
      <c r="AS117" s="272">
        <f t="shared" si="24"/>
        <v>1.9803503679893828</v>
      </c>
      <c r="AT117" s="272">
        <f t="shared" si="24"/>
        <v>2.0397748407347369</v>
      </c>
      <c r="AU117" s="272">
        <f t="shared" si="24"/>
        <v>2.099225598002787</v>
      </c>
      <c r="AV117" s="227">
        <f t="shared" si="24"/>
        <v>2.1587027670208174</v>
      </c>
    </row>
    <row r="118" spans="2:48" x14ac:dyDescent="0.2">
      <c r="B118" s="92">
        <v>45</v>
      </c>
      <c r="C118" s="29" t="s">
        <v>71</v>
      </c>
      <c r="D118" s="19">
        <f>+('2.4 Previsión Traspasos CR-&gt; CL'!D127+'2.4 Previsión Traspasos CR-&gt; CL'!D198)*'1.5 Factores Pérdidas'!E28</f>
        <v>0</v>
      </c>
      <c r="E118" s="14">
        <f>+('2.4 Previsión Traspasos CR-&gt; CL'!E127+'2.4 Previsión Traspasos CR-&gt; CL'!E198)*'1.5 Factores Pérdidas'!F28</f>
        <v>0</v>
      </c>
      <c r="F118" s="14">
        <f>+('2.4 Previsión Traspasos CR-&gt; CL'!F127+'2.4 Previsión Traspasos CR-&gt; CL'!F198)*'1.5 Factores Pérdidas'!G28</f>
        <v>0</v>
      </c>
      <c r="G118" s="14">
        <f>+('2.4 Previsión Traspasos CR-&gt; CL'!G127+'2.4 Previsión Traspasos CR-&gt; CL'!G198)*'1.5 Factores Pérdidas'!H28</f>
        <v>0</v>
      </c>
      <c r="H118" s="14">
        <f>+('2.4 Previsión Traspasos CR-&gt; CL'!H127+'2.4 Previsión Traspasos CR-&gt; CL'!H198)*'1.5 Factores Pérdidas'!I28</f>
        <v>0</v>
      </c>
      <c r="I118" s="14">
        <f>+('2.4 Previsión Traspasos CR-&gt; CL'!I127+'2.4 Previsión Traspasos CR-&gt; CL'!I198)*'1.5 Factores Pérdidas'!J28</f>
        <v>0</v>
      </c>
      <c r="J118" s="14">
        <f>+('2.4 Previsión Traspasos CR-&gt; CL'!J127+'2.4 Previsión Traspasos CR-&gt; CL'!J198)*'1.5 Factores Pérdidas'!K28</f>
        <v>0</v>
      </c>
      <c r="K118" s="14">
        <f>+('2.4 Previsión Traspasos CR-&gt; CL'!K127+'2.4 Previsión Traspasos CR-&gt; CL'!K198)*'1.5 Factores Pérdidas'!L28</f>
        <v>0</v>
      </c>
      <c r="L118" s="14">
        <f>+('2.4 Previsión Traspasos CR-&gt; CL'!L127+'2.4 Previsión Traspasos CR-&gt; CL'!L198)*'1.5 Factores Pérdidas'!M28</f>
        <v>0</v>
      </c>
      <c r="M118" s="14">
        <f>+('2.4 Previsión Traspasos CR-&gt; CL'!M127+'2.4 Previsión Traspasos CR-&gt; CL'!M198)*'1.5 Factores Pérdidas'!N28</f>
        <v>0</v>
      </c>
      <c r="N118" s="14">
        <f>+('2.4 Previsión Traspasos CR-&gt; CL'!N127+'2.4 Previsión Traspasos CR-&gt; CL'!N198)*'1.5 Factores Pérdidas'!O28</f>
        <v>0</v>
      </c>
      <c r="O118" s="14">
        <f>+('2.4 Previsión Traspasos CR-&gt; CL'!O127+'2.4 Previsión Traspasos CR-&gt; CL'!O198)*'1.5 Factores Pérdidas'!P28</f>
        <v>0</v>
      </c>
      <c r="P118" s="14">
        <f>+('2.4 Previsión Traspasos CR-&gt; CL'!P127+'2.4 Previsión Traspasos CR-&gt; CL'!P198)*'1.5 Factores Pérdidas'!Q28</f>
        <v>0</v>
      </c>
      <c r="Q118" s="14">
        <f>+('2.4 Previsión Traspasos CR-&gt; CL'!Q127+'2.4 Previsión Traspasos CR-&gt; CL'!Q198)*'1.5 Factores Pérdidas'!R28</f>
        <v>0</v>
      </c>
      <c r="R118" s="14">
        <f>+('2.4 Previsión Traspasos CR-&gt; CL'!R127+'2.4 Previsión Traspasos CR-&gt; CL'!R198)*'1.5 Factores Pérdidas'!S28</f>
        <v>0</v>
      </c>
      <c r="S118" s="14">
        <f>+('2.4 Previsión Traspasos CR-&gt; CL'!S127+'2.4 Previsión Traspasos CR-&gt; CL'!S198)*'1.5 Factores Pérdidas'!T28</f>
        <v>0</v>
      </c>
      <c r="T118" s="14">
        <f>+('2.4 Previsión Traspasos CR-&gt; CL'!T127+'2.4 Previsión Traspasos CR-&gt; CL'!T198)*'1.5 Factores Pérdidas'!U28</f>
        <v>0</v>
      </c>
      <c r="U118" s="14">
        <f>+('2.4 Previsión Traspasos CR-&gt; CL'!U127+'2.4 Previsión Traspasos CR-&gt; CL'!U198)*'1.5 Factores Pérdidas'!V28</f>
        <v>0</v>
      </c>
      <c r="V118" s="14">
        <f>+('2.4 Previsión Traspasos CR-&gt; CL'!V127+'2.4 Previsión Traspasos CR-&gt; CL'!V198)*'1.5 Factores Pérdidas'!W28</f>
        <v>0</v>
      </c>
      <c r="W118" s="14">
        <f>+('2.4 Previsión Traspasos CR-&gt; CL'!W127+'2.4 Previsión Traspasos CR-&gt; CL'!W198)*'1.5 Factores Pérdidas'!X28</f>
        <v>0</v>
      </c>
      <c r="X118" s="14">
        <f>+('2.4 Previsión Traspasos CR-&gt; CL'!X127+'2.4 Previsión Traspasos CR-&gt; CL'!X198)*'1.5 Factores Pérdidas'!Y28</f>
        <v>0</v>
      </c>
      <c r="Z118" s="92">
        <v>45</v>
      </c>
      <c r="AA118" s="29" t="s">
        <v>71</v>
      </c>
      <c r="AB118" s="226">
        <f t="shared" si="26"/>
        <v>0</v>
      </c>
      <c r="AC118" s="227">
        <f t="shared" si="26"/>
        <v>0</v>
      </c>
      <c r="AD118" s="227">
        <f t="shared" si="26"/>
        <v>0</v>
      </c>
      <c r="AE118" s="227">
        <f t="shared" si="26"/>
        <v>0</v>
      </c>
      <c r="AF118" s="227">
        <f t="shared" si="26"/>
        <v>0</v>
      </c>
      <c r="AG118" s="227">
        <f t="shared" si="26"/>
        <v>0</v>
      </c>
      <c r="AH118" s="227">
        <f t="shared" si="26"/>
        <v>0</v>
      </c>
      <c r="AI118" s="227">
        <f t="shared" si="26"/>
        <v>0</v>
      </c>
      <c r="AJ118" s="227">
        <f t="shared" si="26"/>
        <v>0</v>
      </c>
      <c r="AK118" s="227">
        <f t="shared" si="26"/>
        <v>0</v>
      </c>
      <c r="AL118" s="272">
        <f t="shared" si="26"/>
        <v>0</v>
      </c>
      <c r="AM118" s="272">
        <f t="shared" si="26"/>
        <v>0</v>
      </c>
      <c r="AN118" s="272">
        <f t="shared" si="26"/>
        <v>0</v>
      </c>
      <c r="AO118" s="272">
        <f t="shared" si="26"/>
        <v>0</v>
      </c>
      <c r="AP118" s="272">
        <f t="shared" si="26"/>
        <v>0</v>
      </c>
      <c r="AQ118" s="272">
        <f t="shared" si="25"/>
        <v>0</v>
      </c>
      <c r="AR118" s="272">
        <f t="shared" si="24"/>
        <v>0</v>
      </c>
      <c r="AS118" s="272">
        <f t="shared" si="24"/>
        <v>0</v>
      </c>
      <c r="AT118" s="272">
        <f t="shared" si="24"/>
        <v>0</v>
      </c>
      <c r="AU118" s="272">
        <f t="shared" si="24"/>
        <v>0</v>
      </c>
      <c r="AV118" s="227">
        <f t="shared" si="24"/>
        <v>0</v>
      </c>
    </row>
    <row r="119" spans="2:48" ht="13.5" thickBot="1" x14ac:dyDescent="0.25">
      <c r="B119" s="92">
        <v>46</v>
      </c>
      <c r="C119" s="29" t="s">
        <v>72</v>
      </c>
      <c r="D119" s="19">
        <f>+('2.4 Previsión Traspasos CR-&gt; CL'!D128+'2.4 Previsión Traspasos CR-&gt; CL'!D199)*'1.5 Factores Pérdidas'!E29</f>
        <v>0</v>
      </c>
      <c r="E119" s="175">
        <f>+('2.4 Previsión Traspasos CR-&gt; CL'!E128+'2.4 Previsión Traspasos CR-&gt; CL'!E199)*'1.5 Factores Pérdidas'!F29</f>
        <v>0</v>
      </c>
      <c r="F119" s="175">
        <f>+('2.4 Previsión Traspasos CR-&gt; CL'!F128+'2.4 Previsión Traspasos CR-&gt; CL'!F199)*'1.5 Factores Pérdidas'!G29</f>
        <v>0</v>
      </c>
      <c r="G119" s="175">
        <f>+('2.4 Previsión Traspasos CR-&gt; CL'!G128+'2.4 Previsión Traspasos CR-&gt; CL'!G199)*'1.5 Factores Pérdidas'!H29</f>
        <v>0</v>
      </c>
      <c r="H119" s="175">
        <f>+('2.4 Previsión Traspasos CR-&gt; CL'!H128+'2.4 Previsión Traspasos CR-&gt; CL'!H199)*'1.5 Factores Pérdidas'!I29</f>
        <v>0</v>
      </c>
      <c r="I119" s="175">
        <f>+('2.4 Previsión Traspasos CR-&gt; CL'!I128+'2.4 Previsión Traspasos CR-&gt; CL'!I199)*'1.5 Factores Pérdidas'!J29</f>
        <v>0</v>
      </c>
      <c r="J119" s="175">
        <f>+('2.4 Previsión Traspasos CR-&gt; CL'!J128+'2.4 Previsión Traspasos CR-&gt; CL'!J199)*'1.5 Factores Pérdidas'!K29</f>
        <v>0</v>
      </c>
      <c r="K119" s="175">
        <f>+('2.4 Previsión Traspasos CR-&gt; CL'!K128+'2.4 Previsión Traspasos CR-&gt; CL'!K199)*'1.5 Factores Pérdidas'!L29</f>
        <v>0</v>
      </c>
      <c r="L119" s="175">
        <f>+('2.4 Previsión Traspasos CR-&gt; CL'!L128+'2.4 Previsión Traspasos CR-&gt; CL'!L199)*'1.5 Factores Pérdidas'!M29</f>
        <v>0</v>
      </c>
      <c r="M119" s="175">
        <f>+('2.4 Previsión Traspasos CR-&gt; CL'!M128+'2.4 Previsión Traspasos CR-&gt; CL'!M199)*'1.5 Factores Pérdidas'!N29</f>
        <v>0</v>
      </c>
      <c r="N119" s="175">
        <f>+('2.4 Previsión Traspasos CR-&gt; CL'!N128+'2.4 Previsión Traspasos CR-&gt; CL'!N199)*'1.5 Factores Pérdidas'!O29</f>
        <v>0</v>
      </c>
      <c r="O119" s="175">
        <f>+('2.4 Previsión Traspasos CR-&gt; CL'!O128+'2.4 Previsión Traspasos CR-&gt; CL'!O199)*'1.5 Factores Pérdidas'!P29</f>
        <v>0</v>
      </c>
      <c r="P119" s="175">
        <f>+('2.4 Previsión Traspasos CR-&gt; CL'!P128+'2.4 Previsión Traspasos CR-&gt; CL'!P199)*'1.5 Factores Pérdidas'!Q29</f>
        <v>0</v>
      </c>
      <c r="Q119" s="175">
        <f>+('2.4 Previsión Traspasos CR-&gt; CL'!Q128+'2.4 Previsión Traspasos CR-&gt; CL'!Q199)*'1.5 Factores Pérdidas'!R29</f>
        <v>0</v>
      </c>
      <c r="R119" s="175">
        <f>+('2.4 Previsión Traspasos CR-&gt; CL'!R128+'2.4 Previsión Traspasos CR-&gt; CL'!R199)*'1.5 Factores Pérdidas'!S29</f>
        <v>0</v>
      </c>
      <c r="S119" s="175">
        <f>+('2.4 Previsión Traspasos CR-&gt; CL'!S128+'2.4 Previsión Traspasos CR-&gt; CL'!S199)*'1.5 Factores Pérdidas'!T29</f>
        <v>0</v>
      </c>
      <c r="T119" s="175">
        <f>+('2.4 Previsión Traspasos CR-&gt; CL'!T128+'2.4 Previsión Traspasos CR-&gt; CL'!T199)*'1.5 Factores Pérdidas'!U29</f>
        <v>0</v>
      </c>
      <c r="U119" s="175">
        <f>+('2.4 Previsión Traspasos CR-&gt; CL'!U128+'2.4 Previsión Traspasos CR-&gt; CL'!U199)*'1.5 Factores Pérdidas'!V29</f>
        <v>0</v>
      </c>
      <c r="V119" s="175">
        <f>+('2.4 Previsión Traspasos CR-&gt; CL'!V128+'2.4 Previsión Traspasos CR-&gt; CL'!V199)*'1.5 Factores Pérdidas'!W29</f>
        <v>0</v>
      </c>
      <c r="W119" s="175">
        <f>+('2.4 Previsión Traspasos CR-&gt; CL'!W128+'2.4 Previsión Traspasos CR-&gt; CL'!W199)*'1.5 Factores Pérdidas'!X29</f>
        <v>0</v>
      </c>
      <c r="X119" s="175">
        <f>+('2.4 Previsión Traspasos CR-&gt; CL'!X128+'2.4 Previsión Traspasos CR-&gt; CL'!X199)*'1.5 Factores Pérdidas'!Y29</f>
        <v>0</v>
      </c>
      <c r="Z119" s="92">
        <v>46</v>
      </c>
      <c r="AA119" s="29" t="s">
        <v>72</v>
      </c>
      <c r="AB119" s="226">
        <f t="shared" si="26"/>
        <v>0</v>
      </c>
      <c r="AC119" s="227">
        <f t="shared" si="26"/>
        <v>0</v>
      </c>
      <c r="AD119" s="227">
        <f t="shared" si="26"/>
        <v>0</v>
      </c>
      <c r="AE119" s="227">
        <f t="shared" si="26"/>
        <v>0</v>
      </c>
      <c r="AF119" s="227">
        <f t="shared" si="26"/>
        <v>0</v>
      </c>
      <c r="AG119" s="227">
        <f t="shared" si="26"/>
        <v>0</v>
      </c>
      <c r="AH119" s="227">
        <f t="shared" si="26"/>
        <v>0</v>
      </c>
      <c r="AI119" s="227">
        <f t="shared" si="26"/>
        <v>0</v>
      </c>
      <c r="AJ119" s="227">
        <f t="shared" si="26"/>
        <v>0</v>
      </c>
      <c r="AK119" s="227">
        <f t="shared" si="26"/>
        <v>0</v>
      </c>
      <c r="AL119" s="272">
        <f t="shared" si="26"/>
        <v>0</v>
      </c>
      <c r="AM119" s="272">
        <f t="shared" si="26"/>
        <v>0</v>
      </c>
      <c r="AN119" s="272">
        <f t="shared" si="26"/>
        <v>0</v>
      </c>
      <c r="AO119" s="272">
        <f t="shared" si="26"/>
        <v>0</v>
      </c>
      <c r="AP119" s="272">
        <f t="shared" si="26"/>
        <v>0</v>
      </c>
      <c r="AQ119" s="272">
        <f t="shared" si="25"/>
        <v>0</v>
      </c>
      <c r="AR119" s="272">
        <f t="shared" si="24"/>
        <v>0</v>
      </c>
      <c r="AS119" s="272">
        <f t="shared" si="24"/>
        <v>0</v>
      </c>
      <c r="AT119" s="272">
        <f t="shared" si="24"/>
        <v>0</v>
      </c>
      <c r="AU119" s="272">
        <f t="shared" si="24"/>
        <v>0</v>
      </c>
      <c r="AV119" s="227">
        <f t="shared" si="24"/>
        <v>0</v>
      </c>
    </row>
    <row r="120" spans="2:48" ht="13.5" thickBot="1" x14ac:dyDescent="0.25">
      <c r="B120" s="22"/>
      <c r="C120" s="23" t="s">
        <v>73</v>
      </c>
      <c r="D120" s="48">
        <f t="shared" ref="D120:X120" si="27">+SUM(D96:D119)</f>
        <v>62499.279654270053</v>
      </c>
      <c r="E120" s="48">
        <f t="shared" si="27"/>
        <v>668541.09469785413</v>
      </c>
      <c r="F120" s="48">
        <f t="shared" si="27"/>
        <v>1597053.9710343112</v>
      </c>
      <c r="G120" s="48">
        <f t="shared" si="27"/>
        <v>1743725.6339035351</v>
      </c>
      <c r="H120" s="48">
        <f t="shared" si="27"/>
        <v>1921667.3434308432</v>
      </c>
      <c r="I120" s="48">
        <f t="shared" si="27"/>
        <v>2066997.5962125775</v>
      </c>
      <c r="J120" s="48">
        <f t="shared" si="27"/>
        <v>2184220.7270190022</v>
      </c>
      <c r="K120" s="48">
        <f t="shared" si="27"/>
        <v>2238225.0506414301</v>
      </c>
      <c r="L120" s="48">
        <f t="shared" si="27"/>
        <v>2286074.4641209836</v>
      </c>
      <c r="M120" s="48">
        <f t="shared" si="27"/>
        <v>2334081.5075041973</v>
      </c>
      <c r="N120" s="48">
        <f t="shared" si="27"/>
        <v>2382564.1190256202</v>
      </c>
      <c r="O120" s="48">
        <f t="shared" si="27"/>
        <v>2431526.3101422056</v>
      </c>
      <c r="P120" s="48">
        <f t="shared" si="27"/>
        <v>2480986.5034963237</v>
      </c>
      <c r="Q120" s="48">
        <f t="shared" si="27"/>
        <v>2530946.0846037813</v>
      </c>
      <c r="R120" s="48">
        <f t="shared" si="27"/>
        <v>2581468.085969978</v>
      </c>
      <c r="S120" s="48">
        <f t="shared" si="27"/>
        <v>2632516.3696630308</v>
      </c>
      <c r="T120" s="48">
        <f t="shared" si="27"/>
        <v>2684098.8151455349</v>
      </c>
      <c r="U120" s="48">
        <f t="shared" si="27"/>
        <v>2736229.0094709108</v>
      </c>
      <c r="V120" s="48">
        <f t="shared" si="27"/>
        <v>2788791.804216885</v>
      </c>
      <c r="W120" s="48">
        <f t="shared" si="27"/>
        <v>2841928.2050832072</v>
      </c>
      <c r="X120" s="214">
        <f t="shared" si="27"/>
        <v>2895672.69787734</v>
      </c>
      <c r="Z120" s="22"/>
      <c r="AA120" s="23" t="s">
        <v>73</v>
      </c>
      <c r="AB120" s="273">
        <f t="shared" si="26"/>
        <v>62.499279654270055</v>
      </c>
      <c r="AC120" s="274">
        <f t="shared" si="26"/>
        <v>668.54109469785408</v>
      </c>
      <c r="AD120" s="274">
        <f t="shared" si="26"/>
        <v>1597.0539710343112</v>
      </c>
      <c r="AE120" s="274">
        <f t="shared" si="26"/>
        <v>1743.725633903535</v>
      </c>
      <c r="AF120" s="274">
        <f t="shared" si="26"/>
        <v>1921.6673434308432</v>
      </c>
      <c r="AG120" s="274">
        <f t="shared" si="26"/>
        <v>2066.9975962125777</v>
      </c>
      <c r="AH120" s="274">
        <f t="shared" si="26"/>
        <v>2184.220727019002</v>
      </c>
      <c r="AI120" s="274">
        <f t="shared" si="26"/>
        <v>2238.2250506414302</v>
      </c>
      <c r="AJ120" s="274">
        <f t="shared" si="26"/>
        <v>2286.0744641209835</v>
      </c>
      <c r="AK120" s="274">
        <f t="shared" si="26"/>
        <v>2334.0815075041974</v>
      </c>
      <c r="AL120" s="275">
        <f t="shared" si="26"/>
        <v>2382.5641190256201</v>
      </c>
      <c r="AM120" s="275">
        <f t="shared" si="26"/>
        <v>2431.5263101422056</v>
      </c>
      <c r="AN120" s="275">
        <f t="shared" si="26"/>
        <v>2480.9865034963236</v>
      </c>
      <c r="AO120" s="275">
        <f t="shared" si="26"/>
        <v>2530.9460846037814</v>
      </c>
      <c r="AP120" s="275">
        <f t="shared" si="26"/>
        <v>2581.4680859699779</v>
      </c>
      <c r="AQ120" s="275">
        <f t="shared" si="25"/>
        <v>2632.5163696630307</v>
      </c>
      <c r="AR120" s="275">
        <f t="shared" si="25"/>
        <v>2684.0988151455349</v>
      </c>
      <c r="AS120" s="275">
        <f t="shared" si="25"/>
        <v>2736.2290094709106</v>
      </c>
      <c r="AT120" s="275">
        <f t="shared" si="25"/>
        <v>2788.7918042168849</v>
      </c>
      <c r="AU120" s="275">
        <f t="shared" si="25"/>
        <v>2841.9282050832071</v>
      </c>
      <c r="AV120" s="274">
        <f t="shared" si="25"/>
        <v>2895.6726978773399</v>
      </c>
    </row>
    <row r="122" spans="2:48" x14ac:dyDescent="0.2"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</row>
    <row r="123" spans="2:48" x14ac:dyDescent="0.2">
      <c r="B123" s="12" t="s">
        <v>161</v>
      </c>
      <c r="Z123" s="12" t="s">
        <v>162</v>
      </c>
    </row>
    <row r="124" spans="2:48" ht="13.5" thickBot="1" x14ac:dyDescent="0.25"/>
    <row r="125" spans="2:48" ht="13.5" thickBot="1" x14ac:dyDescent="0.25">
      <c r="B125" s="4" t="s">
        <v>37</v>
      </c>
      <c r="C125" s="5" t="s">
        <v>38</v>
      </c>
      <c r="D125" s="6">
        <f t="shared" ref="D125:X125" si="28">+D95</f>
        <v>2024</v>
      </c>
      <c r="E125" s="2">
        <f t="shared" si="28"/>
        <v>2025</v>
      </c>
      <c r="F125" s="2">
        <f t="shared" si="28"/>
        <v>2026</v>
      </c>
      <c r="G125" s="2">
        <f t="shared" si="28"/>
        <v>2027</v>
      </c>
      <c r="H125" s="2">
        <f t="shared" si="28"/>
        <v>2028</v>
      </c>
      <c r="I125" s="2">
        <f t="shared" si="28"/>
        <v>2029</v>
      </c>
      <c r="J125" s="2">
        <f t="shared" si="28"/>
        <v>2030</v>
      </c>
      <c r="K125" s="2">
        <f t="shared" si="28"/>
        <v>2031</v>
      </c>
      <c r="L125" s="2">
        <f t="shared" si="28"/>
        <v>2032</v>
      </c>
      <c r="M125" s="2">
        <f t="shared" si="28"/>
        <v>2033</v>
      </c>
      <c r="N125" s="46">
        <f t="shared" si="28"/>
        <v>2034</v>
      </c>
      <c r="O125" s="46">
        <f t="shared" si="28"/>
        <v>2035</v>
      </c>
      <c r="P125" s="46">
        <f t="shared" si="28"/>
        <v>2036</v>
      </c>
      <c r="Q125" s="46">
        <f t="shared" si="28"/>
        <v>2037</v>
      </c>
      <c r="R125" s="46">
        <f t="shared" si="28"/>
        <v>2038</v>
      </c>
      <c r="S125" s="46">
        <f t="shared" si="28"/>
        <v>2039</v>
      </c>
      <c r="T125" s="46">
        <f t="shared" si="28"/>
        <v>2040</v>
      </c>
      <c r="U125" s="46">
        <f t="shared" si="28"/>
        <v>2041</v>
      </c>
      <c r="V125" s="46">
        <f t="shared" si="28"/>
        <v>2042</v>
      </c>
      <c r="W125" s="46">
        <f t="shared" si="28"/>
        <v>2043</v>
      </c>
      <c r="X125" s="2">
        <f t="shared" si="28"/>
        <v>2044</v>
      </c>
      <c r="Z125" s="4" t="s">
        <v>37</v>
      </c>
      <c r="AA125" s="5" t="s">
        <v>38</v>
      </c>
      <c r="AB125" s="6">
        <f>+AB95</f>
        <v>2024</v>
      </c>
      <c r="AC125" s="2">
        <f t="shared" ref="AC125:AV125" si="29">+AB125+1</f>
        <v>2025</v>
      </c>
      <c r="AD125" s="2">
        <f t="shared" si="29"/>
        <v>2026</v>
      </c>
      <c r="AE125" s="2">
        <f t="shared" si="29"/>
        <v>2027</v>
      </c>
      <c r="AF125" s="2">
        <f t="shared" si="29"/>
        <v>2028</v>
      </c>
      <c r="AG125" s="2">
        <f t="shared" si="29"/>
        <v>2029</v>
      </c>
      <c r="AH125" s="2">
        <f t="shared" si="29"/>
        <v>2030</v>
      </c>
      <c r="AI125" s="2">
        <f t="shared" si="29"/>
        <v>2031</v>
      </c>
      <c r="AJ125" s="2">
        <f t="shared" si="29"/>
        <v>2032</v>
      </c>
      <c r="AK125" s="2">
        <f t="shared" si="29"/>
        <v>2033</v>
      </c>
      <c r="AL125" s="46">
        <f t="shared" si="29"/>
        <v>2034</v>
      </c>
      <c r="AM125" s="46">
        <f t="shared" si="29"/>
        <v>2035</v>
      </c>
      <c r="AN125" s="46">
        <f t="shared" si="29"/>
        <v>2036</v>
      </c>
      <c r="AO125" s="46">
        <f t="shared" si="29"/>
        <v>2037</v>
      </c>
      <c r="AP125" s="46">
        <f t="shared" si="29"/>
        <v>2038</v>
      </c>
      <c r="AQ125" s="46">
        <f t="shared" si="29"/>
        <v>2039</v>
      </c>
      <c r="AR125" s="46">
        <f t="shared" si="29"/>
        <v>2040</v>
      </c>
      <c r="AS125" s="46">
        <f t="shared" si="29"/>
        <v>2041</v>
      </c>
      <c r="AT125" s="46">
        <f t="shared" si="29"/>
        <v>2042</v>
      </c>
      <c r="AU125" s="46">
        <f t="shared" si="29"/>
        <v>2043</v>
      </c>
      <c r="AV125" s="2">
        <f t="shared" si="29"/>
        <v>2044</v>
      </c>
    </row>
    <row r="126" spans="2:48" x14ac:dyDescent="0.2">
      <c r="B126" s="18">
        <v>6</v>
      </c>
      <c r="C126" s="29" t="s">
        <v>46</v>
      </c>
      <c r="D126" s="19">
        <f>+('2.5Previsión Gen. Residencial'!D6)*'1.5 Factores Pérdidas'!E6</f>
        <v>79198.776067802944</v>
      </c>
      <c r="E126" s="14">
        <f>+('2.5Previsión Gen. Residencial'!E6)*'1.5 Factores Pérdidas'!F6</f>
        <v>91383.411838082553</v>
      </c>
      <c r="F126" s="14">
        <f>+('2.5Previsión Gen. Residencial'!F6)*'1.5 Factores Pérdidas'!G6</f>
        <v>101808.75474333856</v>
      </c>
      <c r="G126" s="14">
        <f>+('2.5Previsión Gen. Residencial'!G6)*'1.5 Factores Pérdidas'!H6</f>
        <v>112234.0976485946</v>
      </c>
      <c r="H126" s="14">
        <f>+('2.5Previsión Gen. Residencial'!H6)*'1.5 Factores Pérdidas'!I6</f>
        <v>134326.44526688609</v>
      </c>
      <c r="I126" s="14">
        <f>+('2.5Previsión Gen. Residencial'!I6)*'1.5 Factores Pérdidas'!J6</f>
        <v>158782.16667244761</v>
      </c>
      <c r="J126" s="14">
        <f>+('2.5Previsión Gen. Residencial'!J6)*'1.5 Factores Pérdidas'!K6</f>
        <v>185351.62408216789</v>
      </c>
      <c r="K126" s="14">
        <f>+('2.5Previsión Gen. Residencial'!K6)*'1.5 Factores Pérdidas'!L6</f>
        <v>196281.75450821576</v>
      </c>
      <c r="L126" s="14">
        <f>+('2.5Previsión Gen. Residencial'!L6)*'1.5 Factores Pérdidas'!M6</f>
        <v>208586.14765656847</v>
      </c>
      <c r="M126" s="14">
        <f>+('2.5Previsión Gen. Residencial'!M6)*'1.5 Factores Pérdidas'!N6</f>
        <v>216648.91751502975</v>
      </c>
      <c r="N126" s="14">
        <f>+('2.5Previsión Gen. Residencial'!N6)*'1.5 Factores Pérdidas'!O6</f>
        <v>224358.11842738575</v>
      </c>
      <c r="O126" s="14">
        <f>+('2.5Previsión Gen. Residencial'!O6)*'1.5 Factores Pérdidas'!P6</f>
        <v>234308.82384988936</v>
      </c>
      <c r="P126" s="14">
        <f>+('2.5Previsión Gen. Residencial'!P6)*'1.5 Factores Pérdidas'!Q6</f>
        <v>247352.36831387781</v>
      </c>
      <c r="Q126" s="14">
        <f>+('2.5Previsión Gen. Residencial'!Q6)*'1.5 Factores Pérdidas'!R6</f>
        <v>259827.79653450235</v>
      </c>
      <c r="R126" s="14">
        <f>+('2.5Previsión Gen. Residencial'!R6)*'1.5 Factores Pérdidas'!S6</f>
        <v>274065.64325542905</v>
      </c>
      <c r="S126" s="14">
        <f>+('2.5Previsión Gen. Residencial'!S6)*'1.5 Factores Pérdidas'!T6</f>
        <v>285202.61180646438</v>
      </c>
      <c r="T126" s="14">
        <f>+('2.5Previsión Gen. Residencial'!T6)*'1.5 Factores Pérdidas'!U6</f>
        <v>295907.20851293247</v>
      </c>
      <c r="U126" s="14">
        <f>+('2.5Previsión Gen. Residencial'!U6)*'1.5 Factores Pérdidas'!V6</f>
        <v>303479.79490796325</v>
      </c>
      <c r="V126" s="14">
        <f>+('2.5Previsión Gen. Residencial'!V6)*'1.5 Factores Pérdidas'!W6</f>
        <v>310830.09083165706</v>
      </c>
      <c r="W126" s="14">
        <f>+('2.5Previsión Gen. Residencial'!W6)*'1.5 Factores Pérdidas'!X6</f>
        <v>317835.1184812822</v>
      </c>
      <c r="X126" s="14">
        <f>+('2.5Previsión Gen. Residencial'!X6)*'1.5 Factores Pérdidas'!Y6</f>
        <v>327888.79973615578</v>
      </c>
      <c r="Z126" s="18">
        <v>6</v>
      </c>
      <c r="AA126" s="29" t="s">
        <v>46</v>
      </c>
      <c r="AB126" s="226">
        <f t="shared" ref="AB126:AQ141" si="30">+D126/1000</f>
        <v>79.198776067802939</v>
      </c>
      <c r="AC126" s="227">
        <f t="shared" si="30"/>
        <v>91.383411838082552</v>
      </c>
      <c r="AD126" s="227">
        <f t="shared" si="30"/>
        <v>101.80875474333857</v>
      </c>
      <c r="AE126" s="227">
        <f t="shared" si="30"/>
        <v>112.2340976485946</v>
      </c>
      <c r="AF126" s="227">
        <f t="shared" si="30"/>
        <v>134.32644526688608</v>
      </c>
      <c r="AG126" s="227">
        <f t="shared" si="30"/>
        <v>158.7821666724476</v>
      </c>
      <c r="AH126" s="227">
        <f t="shared" si="30"/>
        <v>185.35162408216789</v>
      </c>
      <c r="AI126" s="227">
        <f t="shared" si="30"/>
        <v>196.28175450821576</v>
      </c>
      <c r="AJ126" s="227">
        <f t="shared" si="30"/>
        <v>208.58614765656847</v>
      </c>
      <c r="AK126" s="227">
        <f t="shared" si="30"/>
        <v>216.64891751502975</v>
      </c>
      <c r="AL126" s="272">
        <f t="shared" si="30"/>
        <v>224.35811842738576</v>
      </c>
      <c r="AM126" s="272">
        <f t="shared" si="30"/>
        <v>234.30882384988936</v>
      </c>
      <c r="AN126" s="272">
        <f t="shared" si="30"/>
        <v>247.3523683138778</v>
      </c>
      <c r="AO126" s="272">
        <f t="shared" si="30"/>
        <v>259.82779653450234</v>
      </c>
      <c r="AP126" s="272">
        <f t="shared" si="30"/>
        <v>274.06564325542905</v>
      </c>
      <c r="AQ126" s="272">
        <f t="shared" si="30"/>
        <v>285.2026118064644</v>
      </c>
      <c r="AR126" s="272">
        <f t="shared" ref="AR126:AV149" si="31">+T126/1000</f>
        <v>295.90720851293247</v>
      </c>
      <c r="AS126" s="272">
        <f t="shared" si="31"/>
        <v>303.47979490796325</v>
      </c>
      <c r="AT126" s="272">
        <f t="shared" si="31"/>
        <v>310.83009083165706</v>
      </c>
      <c r="AU126" s="272">
        <f t="shared" si="31"/>
        <v>317.83511848128222</v>
      </c>
      <c r="AV126" s="227">
        <f t="shared" si="31"/>
        <v>327.88879973615576</v>
      </c>
    </row>
    <row r="127" spans="2:48" x14ac:dyDescent="0.2">
      <c r="B127" s="18">
        <v>8</v>
      </c>
      <c r="C127" s="28" t="s">
        <v>48</v>
      </c>
      <c r="D127" s="19">
        <f>+('2.5Previsión Gen. Residencial'!D7)*'1.5 Factores Pérdidas'!E7</f>
        <v>687.79913470696999</v>
      </c>
      <c r="E127" s="14">
        <f>+('2.5Previsión Gen. Residencial'!E7)*'1.5 Factores Pérdidas'!F7</f>
        <v>793.61619850026887</v>
      </c>
      <c r="F127" s="14">
        <f>+('2.5Previsión Gen. Residencial'!F7)*'1.5 Factores Pérdidas'!G7</f>
        <v>884.15474196361436</v>
      </c>
      <c r="G127" s="14">
        <f>+('2.5Previsión Gen. Residencial'!G7)*'1.5 Factores Pérdidas'!H7</f>
        <v>974.69328542695985</v>
      </c>
      <c r="H127" s="14">
        <f>+('2.5Previsión Gen. Residencial'!H7)*'1.5 Factores Pérdidas'!I7</f>
        <v>1166.5535429958115</v>
      </c>
      <c r="I127" s="14">
        <f>+('2.5Previsión Gen. Residencial'!I7)*'1.5 Factores Pérdidas'!J7</f>
        <v>1378.9384415576226</v>
      </c>
      <c r="J127" s="14">
        <f>+('2.5Previsión Gen. Residencial'!J7)*'1.5 Factores Pérdidas'!K7</f>
        <v>1609.6800100939138</v>
      </c>
      <c r="K127" s="14">
        <f>+('2.5Previsión Gen. Residencial'!K7)*'1.5 Factores Pérdidas'!L7</f>
        <v>1704.6023639802163</v>
      </c>
      <c r="L127" s="14">
        <f>+('2.5Previsión Gen. Residencial'!L7)*'1.5 Factores Pérdidas'!M7</f>
        <v>1811.4594567373842</v>
      </c>
      <c r="M127" s="14">
        <f>+('2.5Previsión Gen. Residencial'!M7)*'1.5 Factores Pérdidas'!N7</f>
        <v>1881.4803132117756</v>
      </c>
      <c r="N127" s="14">
        <f>+('2.5Previsión Gen. Residencial'!N7)*'1.5 Factores Pérdidas'!O7</f>
        <v>1948.430611941913</v>
      </c>
      <c r="O127" s="14">
        <f>+('2.5Previsión Gen. Residencial'!O7)*'1.5 Factores Pérdidas'!P7</f>
        <v>2034.8471819841398</v>
      </c>
      <c r="P127" s="14">
        <f>+('2.5Previsión Gen. Residencial'!P7)*'1.5 Factores Pérdidas'!Q7</f>
        <v>2148.1234097400165</v>
      </c>
      <c r="Q127" s="14">
        <f>+('2.5Previsión Gen. Residencial'!Q7)*'1.5 Factores Pérdidas'!R7</f>
        <v>2256.4658508895936</v>
      </c>
      <c r="R127" s="14">
        <f>+('2.5Previsión Gen. Residencial'!R7)*'1.5 Factores Pérdidas'!S7</f>
        <v>2380.113956844667</v>
      </c>
      <c r="S127" s="14">
        <f>+('2.5Previsión Gen. Residencial'!S7)*'1.5 Factores Pérdidas'!T7</f>
        <v>2476.8325895430198</v>
      </c>
      <c r="T127" s="14">
        <f>+('2.5Previsión Gen. Residencial'!T7)*'1.5 Factores Pérdidas'!U7</f>
        <v>2569.7963033483011</v>
      </c>
      <c r="U127" s="14">
        <f>+('2.5Previsión Gen. Residencial'!U7)*'1.5 Factores Pérdidas'!V7</f>
        <v>2635.560177849808</v>
      </c>
      <c r="V127" s="14">
        <f>+('2.5Previsión Gen. Residencial'!V7)*'1.5 Factores Pérdidas'!W7</f>
        <v>2699.3935781517098</v>
      </c>
      <c r="W127" s="14">
        <f>+('2.5Previsión Gen. Residencial'!W7)*'1.5 Factores Pérdidas'!X7</f>
        <v>2760.2285076193798</v>
      </c>
      <c r="X127" s="14">
        <f>+('2.5Previsión Gen. Residencial'!X7)*'1.5 Factores Pérdidas'!Y7</f>
        <v>2847.5393678503733</v>
      </c>
      <c r="Z127" s="18">
        <v>8</v>
      </c>
      <c r="AA127" s="28" t="s">
        <v>48</v>
      </c>
      <c r="AB127" s="226">
        <f t="shared" si="30"/>
        <v>0.68779913470696996</v>
      </c>
      <c r="AC127" s="227">
        <f t="shared" si="30"/>
        <v>0.79361619850026888</v>
      </c>
      <c r="AD127" s="227">
        <f t="shared" si="30"/>
        <v>0.88415474196361432</v>
      </c>
      <c r="AE127" s="227">
        <f t="shared" si="30"/>
        <v>0.97469328542695988</v>
      </c>
      <c r="AF127" s="227">
        <f t="shared" si="30"/>
        <v>1.1665535429958116</v>
      </c>
      <c r="AG127" s="227">
        <f t="shared" si="30"/>
        <v>1.3789384415576227</v>
      </c>
      <c r="AH127" s="227">
        <f t="shared" si="30"/>
        <v>1.6096800100939137</v>
      </c>
      <c r="AI127" s="227">
        <f t="shared" si="30"/>
        <v>1.7046023639802164</v>
      </c>
      <c r="AJ127" s="227">
        <f t="shared" si="30"/>
        <v>1.8114594567373843</v>
      </c>
      <c r="AK127" s="227">
        <f t="shared" si="30"/>
        <v>1.8814803132117757</v>
      </c>
      <c r="AL127" s="272">
        <f t="shared" si="30"/>
        <v>1.948430611941913</v>
      </c>
      <c r="AM127" s="272">
        <f t="shared" si="30"/>
        <v>2.0348471819841398</v>
      </c>
      <c r="AN127" s="272">
        <f t="shared" si="30"/>
        <v>2.1481234097400166</v>
      </c>
      <c r="AO127" s="272">
        <f t="shared" si="30"/>
        <v>2.2564658508895938</v>
      </c>
      <c r="AP127" s="272">
        <f t="shared" si="30"/>
        <v>2.3801139568446668</v>
      </c>
      <c r="AQ127" s="272">
        <f t="shared" si="30"/>
        <v>2.4768325895430197</v>
      </c>
      <c r="AR127" s="272">
        <f t="shared" si="31"/>
        <v>2.5697963033483009</v>
      </c>
      <c r="AS127" s="272">
        <f t="shared" si="31"/>
        <v>2.6355601778498081</v>
      </c>
      <c r="AT127" s="272">
        <f t="shared" si="31"/>
        <v>2.6993935781517098</v>
      </c>
      <c r="AU127" s="272">
        <f t="shared" si="31"/>
        <v>2.76022850761938</v>
      </c>
      <c r="AV127" s="227">
        <f t="shared" si="31"/>
        <v>2.8475393678503731</v>
      </c>
    </row>
    <row r="128" spans="2:48" x14ac:dyDescent="0.2">
      <c r="B128" s="18">
        <v>9</v>
      </c>
      <c r="C128" s="29" t="s">
        <v>49</v>
      </c>
      <c r="D128" s="19">
        <f>+('2.5Previsión Gen. Residencial'!D8)*'1.5 Factores Pérdidas'!E8</f>
        <v>4304.7627311655533</v>
      </c>
      <c r="E128" s="14">
        <f>+('2.5Previsión Gen. Residencial'!E8)*'1.5 Factores Pérdidas'!F8</f>
        <v>4967.0452633074847</v>
      </c>
      <c r="F128" s="14">
        <f>+('2.5Previsión Gen. Residencial'!F8)*'1.5 Factores Pérdidas'!G8</f>
        <v>5533.7033586263597</v>
      </c>
      <c r="G128" s="14">
        <f>+('2.5Previsión Gen. Residencial'!G8)*'1.5 Factores Pérdidas'!H8</f>
        <v>6100.3614539452356</v>
      </c>
      <c r="H128" s="14">
        <f>+('2.5Previsión Gen. Residencial'!H8)*'1.5 Factores Pérdidas'!I8</f>
        <v>7301.1668122219507</v>
      </c>
      <c r="I128" s="14">
        <f>+('2.5Previsión Gen. Residencial'!I8)*'1.5 Factores Pérdidas'!J8</f>
        <v>8630.4307642342992</v>
      </c>
      <c r="J128" s="14">
        <f>+('2.5Previsión Gen. Residencial'!J8)*'1.5 Factores Pérdidas'!K8</f>
        <v>10074.584521695608</v>
      </c>
      <c r="K128" s="14">
        <f>+('2.5Previsión Gen. Residencial'!K8)*'1.5 Factores Pérdidas'!L8</f>
        <v>10668.679789841519</v>
      </c>
      <c r="L128" s="14">
        <f>+('2.5Previsión Gen. Residencial'!L8)*'1.5 Factores Pérdidas'!M8</f>
        <v>11337.471603105043</v>
      </c>
      <c r="M128" s="14">
        <f>+('2.5Previsión Gen. Residencial'!M8)*'1.5 Factores Pérdidas'!N8</f>
        <v>11775.71462805981</v>
      </c>
      <c r="N128" s="14">
        <f>+('2.5Previsión Gen. Residencial'!N8)*'1.5 Factores Pérdidas'!O8</f>
        <v>12194.73980019336</v>
      </c>
      <c r="O128" s="14">
        <f>+('2.5Previsión Gen. Residencial'!O8)*'1.5 Factores Pérdidas'!P8</f>
        <v>12735.599494981176</v>
      </c>
      <c r="P128" s="14">
        <f>+('2.5Previsión Gen. Residencial'!P8)*'1.5 Factores Pérdidas'!Q8</f>
        <v>13444.567068454888</v>
      </c>
      <c r="Q128" s="14">
        <f>+('2.5Previsión Gen. Residencial'!Q8)*'1.5 Factores Pérdidas'!R8</f>
        <v>14122.655305746575</v>
      </c>
      <c r="R128" s="14">
        <f>+('2.5Previsión Gen. Residencial'!R8)*'1.5 Factores Pérdidas'!S8</f>
        <v>14896.537870343549</v>
      </c>
      <c r="S128" s="14">
        <f>+('2.5Previsión Gen. Residencial'!S8)*'1.5 Factores Pérdidas'!T8</f>
        <v>15501.875598234903</v>
      </c>
      <c r="T128" s="14">
        <f>+('2.5Previsión Gen. Residencial'!T8)*'1.5 Factores Pérdidas'!U8</f>
        <v>16083.71222806755</v>
      </c>
      <c r="U128" s="14">
        <f>+('2.5Previsión Gen. Residencial'!U8)*'1.5 Factores Pérdidas'!V8</f>
        <v>16495.31186773815</v>
      </c>
      <c r="V128" s="14">
        <f>+('2.5Previsión Gen. Residencial'!V8)*'1.5 Factores Pérdidas'!W8</f>
        <v>16894.829152301572</v>
      </c>
      <c r="W128" s="14">
        <f>+('2.5Previsión Gen. Residencial'!W8)*'1.5 Factores Pérdidas'!X8</f>
        <v>17275.579757981068</v>
      </c>
      <c r="X128" s="14">
        <f>+('2.5Previsión Gen. Residencial'!X8)*'1.5 Factores Pérdidas'!Y8</f>
        <v>17822.036591353666</v>
      </c>
      <c r="Z128" s="18">
        <v>9</v>
      </c>
      <c r="AA128" s="29" t="s">
        <v>49</v>
      </c>
      <c r="AB128" s="226">
        <f t="shared" si="30"/>
        <v>4.3047627311655532</v>
      </c>
      <c r="AC128" s="227">
        <f t="shared" si="30"/>
        <v>4.9670452633074849</v>
      </c>
      <c r="AD128" s="227">
        <f t="shared" si="30"/>
        <v>5.5337033586263598</v>
      </c>
      <c r="AE128" s="227">
        <f t="shared" si="30"/>
        <v>6.1003614539452355</v>
      </c>
      <c r="AF128" s="227">
        <f t="shared" si="30"/>
        <v>7.3011668122219504</v>
      </c>
      <c r="AG128" s="227">
        <f t="shared" si="30"/>
        <v>8.6304307642342994</v>
      </c>
      <c r="AH128" s="227">
        <f t="shared" si="30"/>
        <v>10.074584521695607</v>
      </c>
      <c r="AI128" s="227">
        <f t="shared" si="30"/>
        <v>10.668679789841519</v>
      </c>
      <c r="AJ128" s="227">
        <f t="shared" si="30"/>
        <v>11.337471603105042</v>
      </c>
      <c r="AK128" s="227">
        <f t="shared" si="30"/>
        <v>11.775714628059809</v>
      </c>
      <c r="AL128" s="272">
        <f t="shared" si="30"/>
        <v>12.194739800193359</v>
      </c>
      <c r="AM128" s="272">
        <f t="shared" si="30"/>
        <v>12.735599494981175</v>
      </c>
      <c r="AN128" s="272">
        <f t="shared" si="30"/>
        <v>13.444567068454887</v>
      </c>
      <c r="AO128" s="272">
        <f t="shared" si="30"/>
        <v>14.122655305746575</v>
      </c>
      <c r="AP128" s="272">
        <f t="shared" si="30"/>
        <v>14.896537870343549</v>
      </c>
      <c r="AQ128" s="272">
        <f t="shared" si="30"/>
        <v>15.501875598234903</v>
      </c>
      <c r="AR128" s="272">
        <f t="shared" si="31"/>
        <v>16.083712228067551</v>
      </c>
      <c r="AS128" s="272">
        <f t="shared" si="31"/>
        <v>16.495311867738149</v>
      </c>
      <c r="AT128" s="272">
        <f t="shared" si="31"/>
        <v>16.894829152301572</v>
      </c>
      <c r="AU128" s="272">
        <f t="shared" si="31"/>
        <v>17.275579757981067</v>
      </c>
      <c r="AV128" s="227">
        <f t="shared" si="31"/>
        <v>17.822036591353665</v>
      </c>
    </row>
    <row r="129" spans="2:48" x14ac:dyDescent="0.2">
      <c r="B129" s="18">
        <v>10</v>
      </c>
      <c r="C129" s="29" t="s">
        <v>50</v>
      </c>
      <c r="D129" s="19">
        <f>+('2.5Previsión Gen. Residencial'!D9)*'1.5 Factores Pérdidas'!E9</f>
        <v>139259.13601217172</v>
      </c>
      <c r="E129" s="14">
        <f>+('2.5Previsión Gen. Residencial'!E9)*'1.5 Factores Pérdidas'!F9</f>
        <v>556966.37531958811</v>
      </c>
      <c r="F129" s="14">
        <f>+('2.5Previsión Gen. Residencial'!F9)*'1.5 Factores Pérdidas'!G9</f>
        <v>898900.62480225426</v>
      </c>
      <c r="G129" s="14">
        <f>+('2.5Previsión Gen. Residencial'!G9)*'1.5 Factores Pérdidas'!H9</f>
        <v>1240834.8742849205</v>
      </c>
      <c r="H129" s="14">
        <f>+('2.5Previsión Gen. Residencial'!H9)*'1.5 Factores Pérdidas'!I9</f>
        <v>1573881.7595232252</v>
      </c>
      <c r="I129" s="14">
        <f>+('2.5Previsión Gen. Residencial'!I9)*'1.5 Factores Pérdidas'!J9</f>
        <v>1868216.1060622365</v>
      </c>
      <c r="J129" s="14">
        <f>+('2.5Previsión Gen. Residencial'!J9)*'1.5 Factores Pérdidas'!K9</f>
        <v>2240451.1734111239</v>
      </c>
      <c r="K129" s="14">
        <f>+('2.5Previsión Gen. Residencial'!K9)*'1.5 Factores Pérdidas'!L9</f>
        <v>2426003.0877163615</v>
      </c>
      <c r="L129" s="14">
        <f>+('2.5Previsión Gen. Residencial'!L9)*'1.5 Factores Pérdidas'!M9</f>
        <v>2631106.0105284015</v>
      </c>
      <c r="M129" s="14">
        <f>+('2.5Previsión Gen. Residencial'!M9)*'1.5 Factores Pérdidas'!N9</f>
        <v>2742462.741282545</v>
      </c>
      <c r="N129" s="14">
        <f>+('2.5Previsión Gen. Residencial'!N9)*'1.5 Factores Pérdidas'!O9</f>
        <v>2818810.8021332845</v>
      </c>
      <c r="O129" s="14">
        <f>+('2.5Previsión Gen. Residencial'!O9)*'1.5 Factores Pérdidas'!P9</f>
        <v>2942708.7073870641</v>
      </c>
      <c r="P129" s="14">
        <f>+('2.5Previsión Gen. Residencial'!P9)*'1.5 Factores Pérdidas'!Q9</f>
        <v>3052537.9719061097</v>
      </c>
      <c r="Q129" s="14">
        <f>+('2.5Previsión Gen. Residencial'!Q9)*'1.5 Factores Pérdidas'!R9</f>
        <v>3116075.0023067184</v>
      </c>
      <c r="R129" s="14">
        <f>+('2.5Previsión Gen. Residencial'!R9)*'1.5 Factores Pérdidas'!S9</f>
        <v>3163691.6011822163</v>
      </c>
      <c r="S129" s="14">
        <f>+('2.5Previsión Gen. Residencial'!S9)*'1.5 Factores Pérdidas'!T9</f>
        <v>3215317.8016580525</v>
      </c>
      <c r="T129" s="14">
        <f>+('2.5Previsión Gen. Residencial'!T9)*'1.5 Factores Pérdidas'!U9</f>
        <v>3266351.2805954665</v>
      </c>
      <c r="U129" s="14">
        <f>+('2.5Previsión Gen. Residencial'!U9)*'1.5 Factores Pérdidas'!V9</f>
        <v>3316765.521371556</v>
      </c>
      <c r="V129" s="14">
        <f>+('2.5Previsión Gen. Residencial'!V9)*'1.5 Factores Pérdidas'!W9</f>
        <v>3372832.0204535923</v>
      </c>
      <c r="W129" s="14">
        <f>+('2.5Previsión Gen. Residencial'!W9)*'1.5 Factores Pérdidas'!X9</f>
        <v>3426108.8731328943</v>
      </c>
      <c r="X129" s="14">
        <f>+('2.5Previsión Gen. Residencial'!X9)*'1.5 Factores Pérdidas'!Y9</f>
        <v>3482645.3201016113</v>
      </c>
      <c r="Z129" s="18">
        <v>10</v>
      </c>
      <c r="AA129" s="29" t="s">
        <v>50</v>
      </c>
      <c r="AB129" s="226">
        <f t="shared" si="30"/>
        <v>139.25913601217172</v>
      </c>
      <c r="AC129" s="227">
        <f t="shared" si="30"/>
        <v>556.96637531958811</v>
      </c>
      <c r="AD129" s="227">
        <f t="shared" si="30"/>
        <v>898.90062480225424</v>
      </c>
      <c r="AE129" s="227">
        <f t="shared" si="30"/>
        <v>1240.8348742849205</v>
      </c>
      <c r="AF129" s="227">
        <f t="shared" si="30"/>
        <v>1573.8817595232254</v>
      </c>
      <c r="AG129" s="227">
        <f t="shared" si="30"/>
        <v>1868.2161060622366</v>
      </c>
      <c r="AH129" s="227">
        <f t="shared" si="30"/>
        <v>2240.4511734111238</v>
      </c>
      <c r="AI129" s="227">
        <f t="shared" si="30"/>
        <v>2426.0030877163617</v>
      </c>
      <c r="AJ129" s="227">
        <f t="shared" si="30"/>
        <v>2631.1060105284014</v>
      </c>
      <c r="AK129" s="227">
        <f t="shared" si="30"/>
        <v>2742.4627412825448</v>
      </c>
      <c r="AL129" s="272">
        <f t="shared" si="30"/>
        <v>2818.8108021332846</v>
      </c>
      <c r="AM129" s="272">
        <f t="shared" si="30"/>
        <v>2942.7087073870639</v>
      </c>
      <c r="AN129" s="272">
        <f t="shared" si="30"/>
        <v>3052.5379719061098</v>
      </c>
      <c r="AO129" s="272">
        <f t="shared" si="30"/>
        <v>3116.0750023067185</v>
      </c>
      <c r="AP129" s="272">
        <f t="shared" si="30"/>
        <v>3163.6916011822163</v>
      </c>
      <c r="AQ129" s="272">
        <f t="shared" si="30"/>
        <v>3215.3178016580523</v>
      </c>
      <c r="AR129" s="272">
        <f t="shared" si="31"/>
        <v>3266.3512805954665</v>
      </c>
      <c r="AS129" s="272">
        <f t="shared" si="31"/>
        <v>3316.7655213715561</v>
      </c>
      <c r="AT129" s="272">
        <f t="shared" si="31"/>
        <v>3372.8320204535921</v>
      </c>
      <c r="AU129" s="272">
        <f t="shared" si="31"/>
        <v>3426.1088731328941</v>
      </c>
      <c r="AV129" s="227">
        <f t="shared" si="31"/>
        <v>3482.6453201016111</v>
      </c>
    </row>
    <row r="130" spans="2:48" x14ac:dyDescent="0.2">
      <c r="B130" s="18">
        <v>13</v>
      </c>
      <c r="C130" s="29" t="s">
        <v>52</v>
      </c>
      <c r="D130" s="19">
        <f>+('2.5Previsión Gen. Residencial'!D10)*'1.5 Factores Pérdidas'!E10</f>
        <v>268.31834806103956</v>
      </c>
      <c r="E130" s="14">
        <f>+('2.5Previsión Gen. Residencial'!E10)*'1.5 Factores Pérdidas'!F10</f>
        <v>982.8867371820653</v>
      </c>
      <c r="F130" s="14">
        <f>+('2.5Previsión Gen. Residencial'!F10)*'1.5 Factores Pérdidas'!G10</f>
        <v>1568.0115027866852</v>
      </c>
      <c r="G130" s="14">
        <f>+('2.5Previsión Gen. Residencial'!G10)*'1.5 Factores Pérdidas'!H10</f>
        <v>2153.1362683913053</v>
      </c>
      <c r="H130" s="14">
        <f>+('2.5Previsión Gen. Residencial'!H10)*'1.5 Factores Pérdidas'!I10</f>
        <v>2727.8334295822406</v>
      </c>
      <c r="I130" s="14">
        <f>+('2.5Previsión Gen. Residencial'!I10)*'1.5 Factores Pérdidas'!J10</f>
        <v>3237.7040084742416</v>
      </c>
      <c r="J130" s="14">
        <f>+('2.5Previsión Gen. Residencial'!J10)*'1.5 Factores Pérdidas'!K10</f>
        <v>3880.775186979095</v>
      </c>
      <c r="K130" s="14">
        <f>+('2.5Previsión Gen. Residencial'!K10)*'1.5 Factores Pérdidas'!L10</f>
        <v>4200.4068702658014</v>
      </c>
      <c r="L130" s="14">
        <f>+('2.5Previsión Gen. Residencial'!L10)*'1.5 Factores Pérdidas'!M10</f>
        <v>4553.8062536248963</v>
      </c>
      <c r="M130" s="14">
        <f>+('2.5Previsión Gen. Residencial'!M10)*'1.5 Factores Pérdidas'!N10</f>
        <v>4746.2312905736708</v>
      </c>
      <c r="N130" s="14">
        <f>+('2.5Previsión Gen. Residencial'!N10)*'1.5 Factores Pérdidas'!O10</f>
        <v>4879.0346414570158</v>
      </c>
      <c r="O130" s="14">
        <f>+('2.5Previsión Gen. Residencial'!O10)*'1.5 Factores Pérdidas'!P10</f>
        <v>5093.5233002977111</v>
      </c>
      <c r="P130" s="14">
        <f>+('2.5Previsión Gen. Residencial'!P10)*'1.5 Factores Pérdidas'!Q10</f>
        <v>5285.3477365722447</v>
      </c>
      <c r="Q130" s="14">
        <f>+('2.5Previsión Gen. Residencial'!Q10)*'1.5 Factores Pérdidas'!R10</f>
        <v>5398.2936761224892</v>
      </c>
      <c r="R130" s="14">
        <f>+('2.5Previsión Gen. Residencial'!R10)*'1.5 Factores Pérdidas'!S10</f>
        <v>5484.8964064053926</v>
      </c>
      <c r="S130" s="14">
        <f>+('2.5Previsión Gen. Residencial'!S10)*'1.5 Factores Pérdidas'!T10</f>
        <v>5577.0697269596867</v>
      </c>
      <c r="T130" s="14">
        <f>+('2.5Previsión Gen. Residencial'!T10)*'1.5 Factores Pérdidas'!U10</f>
        <v>5668.0628615568266</v>
      </c>
      <c r="U130" s="14">
        <f>+('2.5Previsión Gen. Residencial'!U10)*'1.5 Factores Pérdidas'!V10</f>
        <v>5756.7496720784875</v>
      </c>
      <c r="V130" s="14">
        <f>+('2.5Previsión Gen. Residencial'!V10)*'1.5 Factores Pérdidas'!W10</f>
        <v>5854.9507112108959</v>
      </c>
      <c r="W130" s="14">
        <f>+('2.5Previsión Gen. Residencial'!W10)*'1.5 Factores Pérdidas'!X10</f>
        <v>5948.2738471394969</v>
      </c>
      <c r="X130" s="14">
        <f>+('2.5Previsión Gen. Residencial'!X10)*'1.5 Factores Pérdidas'!Y10</f>
        <v>6048.355919211499</v>
      </c>
      <c r="Z130" s="18">
        <v>13</v>
      </c>
      <c r="AA130" s="29" t="s">
        <v>52</v>
      </c>
      <c r="AB130" s="226">
        <f t="shared" si="30"/>
        <v>0.26831834806103955</v>
      </c>
      <c r="AC130" s="227">
        <f t="shared" si="30"/>
        <v>0.98288673718206532</v>
      </c>
      <c r="AD130" s="227">
        <f t="shared" si="30"/>
        <v>1.5680115027866852</v>
      </c>
      <c r="AE130" s="227">
        <f t="shared" si="30"/>
        <v>2.1531362683913051</v>
      </c>
      <c r="AF130" s="227">
        <f t="shared" si="30"/>
        <v>2.7278334295822404</v>
      </c>
      <c r="AG130" s="227">
        <f t="shared" si="30"/>
        <v>3.2377040084742417</v>
      </c>
      <c r="AH130" s="227">
        <f t="shared" si="30"/>
        <v>3.8807751869790952</v>
      </c>
      <c r="AI130" s="227">
        <f t="shared" si="30"/>
        <v>4.2004068702658017</v>
      </c>
      <c r="AJ130" s="227">
        <f t="shared" si="30"/>
        <v>4.553806253624896</v>
      </c>
      <c r="AK130" s="227">
        <f t="shared" si="30"/>
        <v>4.7462312905736708</v>
      </c>
      <c r="AL130" s="272">
        <f t="shared" si="30"/>
        <v>4.8790346414570163</v>
      </c>
      <c r="AM130" s="272">
        <f t="shared" si="30"/>
        <v>5.0935233002977114</v>
      </c>
      <c r="AN130" s="272">
        <f t="shared" si="30"/>
        <v>5.2853477365722448</v>
      </c>
      <c r="AO130" s="272">
        <f t="shared" si="30"/>
        <v>5.3982936761224893</v>
      </c>
      <c r="AP130" s="272">
        <f t="shared" si="30"/>
        <v>5.4848964064053929</v>
      </c>
      <c r="AQ130" s="272">
        <f t="shared" si="30"/>
        <v>5.5770697269596869</v>
      </c>
      <c r="AR130" s="272">
        <f t="shared" si="31"/>
        <v>5.6680628615568267</v>
      </c>
      <c r="AS130" s="272">
        <f t="shared" si="31"/>
        <v>5.7567496720784872</v>
      </c>
      <c r="AT130" s="272">
        <f t="shared" si="31"/>
        <v>5.8549507112108961</v>
      </c>
      <c r="AU130" s="272">
        <f t="shared" si="31"/>
        <v>5.9482738471394967</v>
      </c>
      <c r="AV130" s="227">
        <f t="shared" si="31"/>
        <v>6.0483559192114988</v>
      </c>
    </row>
    <row r="131" spans="2:48" x14ac:dyDescent="0.2">
      <c r="B131" s="18">
        <v>14</v>
      </c>
      <c r="C131" s="29" t="s">
        <v>53</v>
      </c>
      <c r="D131" s="19">
        <f>+('2.5Previsión Gen. Residencial'!D11)*'1.5 Factores Pérdidas'!E11</f>
        <v>1450</v>
      </c>
      <c r="E131" s="14">
        <f>+('2.5Previsión Gen. Residencial'!E11)*'1.5 Factores Pérdidas'!F11</f>
        <v>14025.104146016813</v>
      </c>
      <c r="F131" s="14">
        <f>+('2.5Previsión Gen. Residencial'!F11)*'1.5 Factores Pérdidas'!G11</f>
        <v>22635.432655224802</v>
      </c>
      <c r="G131" s="14">
        <f>+('2.5Previsión Gen. Residencial'!G11)*'1.5 Factores Pérdidas'!H11</f>
        <v>31245.761164432799</v>
      </c>
      <c r="H131" s="14">
        <f>+('2.5Previsión Gen. Residencial'!H11)*'1.5 Factores Pérdidas'!I11</f>
        <v>39632.294818809147</v>
      </c>
      <c r="I131" s="14">
        <f>+('2.5Previsión Gen. Residencial'!I11)*'1.5 Factores Pérdidas'!J11</f>
        <v>47043.99873287532</v>
      </c>
      <c r="J131" s="14">
        <f>+('2.5Previsión Gen. Residencial'!J11)*'1.5 Factores Pérdidas'!K11</f>
        <v>56417.339418607226</v>
      </c>
      <c r="K131" s="14">
        <f>+('2.5Previsión Gen. Residencial'!K11)*'1.5 Factores Pérdidas'!L11</f>
        <v>61089.766764208653</v>
      </c>
      <c r="L131" s="14">
        <f>+('2.5Previsión Gen. Residencial'!L11)*'1.5 Factores Pérdidas'!M11</f>
        <v>66254.512753480827</v>
      </c>
      <c r="M131" s="14">
        <f>+('2.5Previsión Gen. Residencial'!M11)*'1.5 Factores Pérdidas'!N11</f>
        <v>69058.613351637498</v>
      </c>
      <c r="N131" s="14">
        <f>+('2.5Previsión Gen. Residencial'!N11)*'1.5 Factores Pérdidas'!O11</f>
        <v>70981.152219739975</v>
      </c>
      <c r="O131" s="14">
        <f>+('2.5Previsión Gen. Residencial'!O11)*'1.5 Factores Pérdidas'!P11</f>
        <v>74101.055146843064</v>
      </c>
      <c r="P131" s="14">
        <f>+('2.5Previsión Gen. Residencial'!P11)*'1.5 Factores Pérdidas'!Q11</f>
        <v>76866.692250655993</v>
      </c>
      <c r="Q131" s="14">
        <f>+('2.5Previsión Gen. Residencial'!Q11)*'1.5 Factores Pérdidas'!R11</f>
        <v>78466.633482271354</v>
      </c>
      <c r="R131" s="14">
        <f>+('2.5Previsión Gen. Residencial'!R11)*'1.5 Factores Pérdidas'!S11</f>
        <v>79665.678501685252</v>
      </c>
      <c r="S131" s="14">
        <f>+('2.5Previsión Gen. Residencial'!S11)*'1.5 Factores Pérdidas'!T11</f>
        <v>80965.69026257706</v>
      </c>
      <c r="T131" s="14">
        <f>+('2.5Previsión Gen. Residencial'!T11)*'1.5 Factores Pérdidas'!U11</f>
        <v>82250.776559968159</v>
      </c>
      <c r="U131" s="14">
        <f>+('2.5Previsión Gen. Residencial'!U11)*'1.5 Factores Pérdidas'!V11</f>
        <v>83520.269672404815</v>
      </c>
      <c r="V131" s="14">
        <f>+('2.5Previsión Gen. Residencial'!V11)*'1.5 Factores Pérdidas'!W11</f>
        <v>84932.093659583406</v>
      </c>
      <c r="W131" s="14">
        <f>+('2.5Previsión Gen. Residencial'!W11)*'1.5 Factores Pérdidas'!X11</f>
        <v>86273.670890292269</v>
      </c>
      <c r="X131" s="14">
        <f>+('2.5Previsión Gen. Residencial'!X11)*'1.5 Factores Pérdidas'!Y11</f>
        <v>87697.328748142347</v>
      </c>
      <c r="Z131" s="18">
        <v>14</v>
      </c>
      <c r="AA131" s="29" t="s">
        <v>53</v>
      </c>
      <c r="AB131" s="226">
        <f t="shared" si="30"/>
        <v>1.45</v>
      </c>
      <c r="AC131" s="227">
        <f t="shared" si="30"/>
        <v>14.025104146016812</v>
      </c>
      <c r="AD131" s="227">
        <f t="shared" si="30"/>
        <v>22.6354326552248</v>
      </c>
      <c r="AE131" s="227">
        <f t="shared" si="30"/>
        <v>31.2457611644328</v>
      </c>
      <c r="AF131" s="227">
        <f t="shared" si="30"/>
        <v>39.63229481880915</v>
      </c>
      <c r="AG131" s="227">
        <f t="shared" si="30"/>
        <v>47.043998732875316</v>
      </c>
      <c r="AH131" s="227">
        <f t="shared" si="30"/>
        <v>56.417339418607227</v>
      </c>
      <c r="AI131" s="227">
        <f t="shared" si="30"/>
        <v>61.089766764208655</v>
      </c>
      <c r="AJ131" s="227">
        <f t="shared" si="30"/>
        <v>66.254512753480824</v>
      </c>
      <c r="AK131" s="227">
        <f t="shared" si="30"/>
        <v>69.058613351637504</v>
      </c>
      <c r="AL131" s="272">
        <f t="shared" si="30"/>
        <v>70.981152219739982</v>
      </c>
      <c r="AM131" s="272">
        <f t="shared" si="30"/>
        <v>74.101055146843066</v>
      </c>
      <c r="AN131" s="272">
        <f t="shared" si="30"/>
        <v>76.866692250655987</v>
      </c>
      <c r="AO131" s="272">
        <f t="shared" si="30"/>
        <v>78.466633482271348</v>
      </c>
      <c r="AP131" s="272">
        <f t="shared" si="30"/>
        <v>79.66567850168525</v>
      </c>
      <c r="AQ131" s="272">
        <f t="shared" si="30"/>
        <v>80.965690262577056</v>
      </c>
      <c r="AR131" s="272">
        <f t="shared" si="31"/>
        <v>82.250776559968159</v>
      </c>
      <c r="AS131" s="272">
        <f t="shared" si="31"/>
        <v>83.520269672404808</v>
      </c>
      <c r="AT131" s="272">
        <f t="shared" si="31"/>
        <v>84.932093659583401</v>
      </c>
      <c r="AU131" s="272">
        <f t="shared" si="31"/>
        <v>86.273670890292266</v>
      </c>
      <c r="AV131" s="227">
        <f t="shared" si="31"/>
        <v>87.69732874814234</v>
      </c>
    </row>
    <row r="132" spans="2:48" x14ac:dyDescent="0.2">
      <c r="B132" s="18">
        <v>18</v>
      </c>
      <c r="C132" s="29" t="s">
        <v>55</v>
      </c>
      <c r="D132" s="19">
        <f>+('2.5Previsión Gen. Residencial'!D12)*'1.5 Factores Pérdidas'!E12</f>
        <v>351274.34726471693</v>
      </c>
      <c r="E132" s="14">
        <f>+('2.5Previsión Gen. Residencial'!E12)*'1.5 Factores Pérdidas'!F12</f>
        <v>707267.45099240926</v>
      </c>
      <c r="F132" s="14">
        <f>+('2.5Previsión Gen. Residencial'!F12)*'1.5 Factores Pérdidas'!G12</f>
        <v>1040520.4138294865</v>
      </c>
      <c r="G132" s="14">
        <f>+('2.5Previsión Gen. Residencial'!G12)*'1.5 Factores Pérdidas'!H12</f>
        <v>1373773.3766665631</v>
      </c>
      <c r="H132" s="14">
        <f>+('2.5Previsión Gen. Residencial'!H12)*'1.5 Factores Pérdidas'!I12</f>
        <v>1753073.3676183689</v>
      </c>
      <c r="I132" s="14">
        <f>+('2.5Previsión Gen. Residencial'!I12)*'1.5 Factores Pérdidas'!J12</f>
        <v>2056507.3775123779</v>
      </c>
      <c r="J132" s="14">
        <f>+('2.5Previsión Gen. Residencial'!J12)*'1.5 Factores Pérdidas'!K12</f>
        <v>2412856.9354572049</v>
      </c>
      <c r="K132" s="14">
        <f>+('2.5Previsión Gen. Residencial'!K12)*'1.5 Factores Pérdidas'!L12</f>
        <v>2603358.4465389019</v>
      </c>
      <c r="L132" s="14">
        <f>+('2.5Previsión Gen. Residencial'!L12)*'1.5 Factores Pérdidas'!M12</f>
        <v>2754263.3185979594</v>
      </c>
      <c r="M132" s="14">
        <f>+('2.5Previsión Gen. Residencial'!M12)*'1.5 Factores Pérdidas'!N12</f>
        <v>2855485.8725062427</v>
      </c>
      <c r="N132" s="14">
        <f>+('2.5Previsión Gen. Residencial'!N12)*'1.5 Factores Pérdidas'!O12</f>
        <v>2940688.7967923414</v>
      </c>
      <c r="O132" s="14">
        <f>+('2.5Previsión Gen. Residencial'!O12)*'1.5 Factores Pérdidas'!P12</f>
        <v>3026111.4767118888</v>
      </c>
      <c r="P132" s="14">
        <f>+('2.5Previsión Gen. Residencial'!P12)*'1.5 Factores Pérdidas'!Q12</f>
        <v>3117184.3021080396</v>
      </c>
      <c r="Q132" s="14">
        <f>+('2.5Previsión Gen. Residencial'!Q12)*'1.5 Factores Pérdidas'!R12</f>
        <v>3187538.9161159559</v>
      </c>
      <c r="R132" s="14">
        <f>+('2.5Previsión Gen. Residencial'!R12)*'1.5 Factores Pérdidas'!S12</f>
        <v>3252246.2363151009</v>
      </c>
      <c r="S132" s="14">
        <f>+('2.5Previsión Gen. Residencial'!S12)*'1.5 Factores Pérdidas'!T12</f>
        <v>3319851.4597343719</v>
      </c>
      <c r="T132" s="14">
        <f>+('2.5Previsión Gen. Residencial'!T12)*'1.5 Factores Pérdidas'!U12</f>
        <v>3391012.0282000978</v>
      </c>
      <c r="U132" s="14">
        <f>+('2.5Previsión Gen. Residencial'!U12)*'1.5 Factores Pérdidas'!V12</f>
        <v>3462321.06123588</v>
      </c>
      <c r="V132" s="14">
        <f>+('2.5Previsión Gen. Residencial'!V12)*'1.5 Factores Pérdidas'!W12</f>
        <v>3556150.0756493853</v>
      </c>
      <c r="W132" s="14">
        <f>+('2.5Previsión Gen. Residencial'!W12)*'1.5 Factores Pérdidas'!X12</f>
        <v>3629164.6614813562</v>
      </c>
      <c r="X132" s="14">
        <f>+('2.5Previsión Gen. Residencial'!X12)*'1.5 Factores Pérdidas'!Y12</f>
        <v>3701783.8916894658</v>
      </c>
      <c r="Z132" s="18">
        <v>18</v>
      </c>
      <c r="AA132" s="29" t="s">
        <v>55</v>
      </c>
      <c r="AB132" s="226">
        <f t="shared" si="30"/>
        <v>351.27434726471694</v>
      </c>
      <c r="AC132" s="227">
        <f t="shared" si="30"/>
        <v>707.26745099240929</v>
      </c>
      <c r="AD132" s="227">
        <f t="shared" si="30"/>
        <v>1040.5204138294864</v>
      </c>
      <c r="AE132" s="227">
        <f t="shared" si="30"/>
        <v>1373.7733766665631</v>
      </c>
      <c r="AF132" s="227">
        <f t="shared" si="30"/>
        <v>1753.073367618369</v>
      </c>
      <c r="AG132" s="227">
        <f t="shared" si="30"/>
        <v>2056.5073775123778</v>
      </c>
      <c r="AH132" s="227">
        <f t="shared" si="30"/>
        <v>2412.8569354572051</v>
      </c>
      <c r="AI132" s="227">
        <f t="shared" si="30"/>
        <v>2603.3584465389017</v>
      </c>
      <c r="AJ132" s="227">
        <f t="shared" si="30"/>
        <v>2754.2633185979594</v>
      </c>
      <c r="AK132" s="227">
        <f t="shared" si="30"/>
        <v>2855.4858725062427</v>
      </c>
      <c r="AL132" s="272">
        <f t="shared" si="30"/>
        <v>2940.6887967923412</v>
      </c>
      <c r="AM132" s="272">
        <f t="shared" si="30"/>
        <v>3026.1114767118888</v>
      </c>
      <c r="AN132" s="272">
        <f t="shared" si="30"/>
        <v>3117.1843021080394</v>
      </c>
      <c r="AO132" s="272">
        <f t="shared" si="30"/>
        <v>3187.538916115956</v>
      </c>
      <c r="AP132" s="272">
        <f t="shared" si="30"/>
        <v>3252.2462363151008</v>
      </c>
      <c r="AQ132" s="272">
        <f t="shared" si="30"/>
        <v>3319.8514597343719</v>
      </c>
      <c r="AR132" s="272">
        <f t="shared" si="31"/>
        <v>3391.012028200098</v>
      </c>
      <c r="AS132" s="272">
        <f t="shared" si="31"/>
        <v>3462.3210612358798</v>
      </c>
      <c r="AT132" s="272">
        <f t="shared" si="31"/>
        <v>3556.1500756493851</v>
      </c>
      <c r="AU132" s="272">
        <f t="shared" si="31"/>
        <v>3629.1646614813562</v>
      </c>
      <c r="AV132" s="227">
        <f t="shared" si="31"/>
        <v>3701.7838916894657</v>
      </c>
    </row>
    <row r="133" spans="2:48" x14ac:dyDescent="0.2">
      <c r="B133" s="18">
        <v>20</v>
      </c>
      <c r="C133" s="29" t="s">
        <v>56</v>
      </c>
      <c r="D133" s="19">
        <f>+('2.5Previsión Gen. Residencial'!D13)*'1.5 Factores Pérdidas'!E13</f>
        <v>41.428761623380865</v>
      </c>
      <c r="E133" s="14">
        <f>+('2.5Previsión Gen. Residencial'!E13)*'1.5 Factores Pérdidas'!F13</f>
        <v>51.360330860346345</v>
      </c>
      <c r="F133" s="14">
        <f>+('2.5Previsión Gen. Residencial'!F13)*'1.5 Factores Pérdidas'!G13</f>
        <v>66.486827259008692</v>
      </c>
      <c r="G133" s="14">
        <f>+('2.5Previsión Gen. Residencial'!G13)*'1.5 Factores Pérdidas'!H13</f>
        <v>81.613323657671017</v>
      </c>
      <c r="H133" s="14">
        <f>+('2.5Previsión Gen. Residencial'!H13)*'1.5 Factores Pérdidas'!I13</f>
        <v>113.33838801881224</v>
      </c>
      <c r="I133" s="14">
        <f>+('2.5Previsión Gen. Residencial'!I13)*'1.5 Factores Pérdidas'!J13</f>
        <v>137.14306463949887</v>
      </c>
      <c r="J133" s="14">
        <f>+('2.5Previsión Gen. Residencial'!J13)*'1.5 Factores Pérdidas'!K13</f>
        <v>164.17917761457269</v>
      </c>
      <c r="K133" s="14">
        <f>+('2.5Previsión Gen. Residencial'!K13)*'1.5 Factores Pérdidas'!L13</f>
        <v>170.31369909273621</v>
      </c>
      <c r="L133" s="14">
        <f>+('2.5Previsión Gen. Residencial'!L13)*'1.5 Factores Pérdidas'!M13</f>
        <v>177.25320340532267</v>
      </c>
      <c r="M133" s="14">
        <f>+('2.5Previsión Gen. Residencial'!M13)*'1.5 Factores Pérdidas'!N13</f>
        <v>187.94474440042774</v>
      </c>
      <c r="N133" s="14">
        <f>+('2.5Previsión Gen. Residencial'!N13)*'1.5 Factores Pérdidas'!O13</f>
        <v>200.69298014079541</v>
      </c>
      <c r="O133" s="14">
        <f>+('2.5Previsión Gen. Residencial'!O13)*'1.5 Factores Pérdidas'!P13</f>
        <v>209.01828562056843</v>
      </c>
      <c r="P133" s="14">
        <f>+('2.5Previsión Gen. Residencial'!P13)*'1.5 Factores Pérdidas'!Q13</f>
        <v>222.16129571676842</v>
      </c>
      <c r="Q133" s="14">
        <f>+('2.5Previsión Gen. Residencial'!Q13)*'1.5 Factores Pérdidas'!R13</f>
        <v>243.03114982115613</v>
      </c>
      <c r="R133" s="14">
        <f>+('2.5Previsión Gen. Residencial'!R13)*'1.5 Factores Pérdidas'!S13</f>
        <v>262.41105548320166</v>
      </c>
      <c r="S133" s="14">
        <f>+('2.5Previsión Gen. Residencial'!S13)*'1.5 Factores Pérdidas'!T13</f>
        <v>273.42813941185671</v>
      </c>
      <c r="T133" s="14">
        <f>+('2.5Previsión Gen. Residencial'!T13)*'1.5 Factores Pérdidas'!U13</f>
        <v>284.98060843678189</v>
      </c>
      <c r="U133" s="14">
        <f>+('2.5Previsión Gen. Residencial'!U13)*'1.5 Factores Pérdidas'!V13</f>
        <v>296.50154870394437</v>
      </c>
      <c r="V133" s="14">
        <f>+('2.5Previsión Gen. Residencial'!V13)*'1.5 Factores Pérdidas'!W13</f>
        <v>308.61227284963206</v>
      </c>
      <c r="W133" s="14">
        <f>+('2.5Previsión Gen. Residencial'!W13)*'1.5 Factores Pérdidas'!X13</f>
        <v>326.09478697995041</v>
      </c>
      <c r="X133" s="14">
        <f>+('2.5Previsión Gen. Residencial'!X13)*'1.5 Factores Pérdidas'!Y13</f>
        <v>347.09101302561794</v>
      </c>
      <c r="Z133" s="18">
        <v>20</v>
      </c>
      <c r="AA133" s="29" t="s">
        <v>56</v>
      </c>
      <c r="AB133" s="226">
        <f t="shared" si="30"/>
        <v>4.1428761623380862E-2</v>
      </c>
      <c r="AC133" s="227">
        <f t="shared" si="30"/>
        <v>5.1360330860346345E-2</v>
      </c>
      <c r="AD133" s="227">
        <f t="shared" si="30"/>
        <v>6.6486827259008688E-2</v>
      </c>
      <c r="AE133" s="227">
        <f t="shared" si="30"/>
        <v>8.1613323657671016E-2</v>
      </c>
      <c r="AF133" s="227">
        <f t="shared" si="30"/>
        <v>0.11333838801881224</v>
      </c>
      <c r="AG133" s="227">
        <f t="shared" si="30"/>
        <v>0.13714306463949888</v>
      </c>
      <c r="AH133" s="227">
        <f t="shared" si="30"/>
        <v>0.16417917761457271</v>
      </c>
      <c r="AI133" s="227">
        <f t="shared" si="30"/>
        <v>0.17031369909273622</v>
      </c>
      <c r="AJ133" s="227">
        <f t="shared" si="30"/>
        <v>0.17725320340532266</v>
      </c>
      <c r="AK133" s="227">
        <f t="shared" si="30"/>
        <v>0.18794474440042774</v>
      </c>
      <c r="AL133" s="272">
        <f t="shared" si="30"/>
        <v>0.20069298014079542</v>
      </c>
      <c r="AM133" s="272">
        <f t="shared" si="30"/>
        <v>0.20901828562056843</v>
      </c>
      <c r="AN133" s="272">
        <f t="shared" si="30"/>
        <v>0.22216129571676843</v>
      </c>
      <c r="AO133" s="272">
        <f t="shared" si="30"/>
        <v>0.24303114982115614</v>
      </c>
      <c r="AP133" s="272">
        <f t="shared" si="30"/>
        <v>0.26241105548320165</v>
      </c>
      <c r="AQ133" s="272">
        <f t="shared" si="30"/>
        <v>0.27342813941185673</v>
      </c>
      <c r="AR133" s="272">
        <f t="shared" si="31"/>
        <v>0.28498060843678191</v>
      </c>
      <c r="AS133" s="272">
        <f t="shared" si="31"/>
        <v>0.29650154870394435</v>
      </c>
      <c r="AT133" s="272">
        <f t="shared" si="31"/>
        <v>0.30861227284963205</v>
      </c>
      <c r="AU133" s="272">
        <f t="shared" si="31"/>
        <v>0.32609478697995042</v>
      </c>
      <c r="AV133" s="227">
        <f t="shared" si="31"/>
        <v>0.34709101302561796</v>
      </c>
    </row>
    <row r="134" spans="2:48" x14ac:dyDescent="0.2">
      <c r="B134" s="18">
        <v>21</v>
      </c>
      <c r="C134" s="29" t="s">
        <v>57</v>
      </c>
      <c r="D134" s="19">
        <f>+('2.5Previsión Gen. Residencial'!D14)*'1.5 Factores Pérdidas'!E14</f>
        <v>891.27911403756457</v>
      </c>
      <c r="E134" s="14">
        <f>+('2.5Previsión Gen. Residencial'!E14)*'1.5 Factores Pérdidas'!F14</f>
        <v>1594.450026495635</v>
      </c>
      <c r="F134" s="14">
        <f>+('2.5Previsión Gen. Residencial'!F14)*'1.5 Factores Pérdidas'!G14</f>
        <v>2295.4888194422224</v>
      </c>
      <c r="G134" s="14">
        <f>+('2.5Previsión Gen. Residencial'!G14)*'1.5 Factores Pérdidas'!H14</f>
        <v>2996.5276123888088</v>
      </c>
      <c r="H134" s="14">
        <f>+('2.5Previsión Gen. Residencial'!H14)*'1.5 Factores Pérdidas'!I14</f>
        <v>4008.0365364183085</v>
      </c>
      <c r="I134" s="14">
        <f>+('2.5Previsión Gen. Residencial'!I14)*'1.5 Factores Pérdidas'!J14</f>
        <v>4918.7387464417525</v>
      </c>
      <c r="J134" s="14">
        <f>+('2.5Previsión Gen. Residencial'!J14)*'1.5 Factores Pérdidas'!K14</f>
        <v>6900.4918215891621</v>
      </c>
      <c r="K134" s="14">
        <f>+('2.5Previsión Gen. Residencial'!K14)*'1.5 Factores Pérdidas'!L14</f>
        <v>7347.1803403146378</v>
      </c>
      <c r="L134" s="14">
        <f>+('2.5Previsión Gen. Residencial'!L14)*'1.5 Factores Pérdidas'!M14</f>
        <v>7708.0060759968883</v>
      </c>
      <c r="M134" s="14">
        <f>+('2.5Previsión Gen. Residencial'!M14)*'1.5 Factores Pérdidas'!N14</f>
        <v>7975.616739228094</v>
      </c>
      <c r="N134" s="14">
        <f>+('2.5Previsión Gen. Residencial'!N14)*'1.5 Factores Pérdidas'!O14</f>
        <v>8248.412169994057</v>
      </c>
      <c r="O134" s="14">
        <f>+('2.5Previsión Gen. Residencial'!O14)*'1.5 Factores Pérdidas'!P14</f>
        <v>8581.0127131582849</v>
      </c>
      <c r="P134" s="14">
        <f>+('2.5Previsión Gen. Residencial'!P14)*'1.5 Factores Pérdidas'!Q14</f>
        <v>8905.5548648020176</v>
      </c>
      <c r="Q134" s="14">
        <f>+('2.5Previsión Gen. Residencial'!Q14)*'1.5 Factores Pérdidas'!R14</f>
        <v>9155.7298902950988</v>
      </c>
      <c r="R134" s="14">
        <f>+('2.5Previsión Gen. Residencial'!R14)*'1.5 Factores Pérdidas'!S14</f>
        <v>9425.8236514125419</v>
      </c>
      <c r="S134" s="14">
        <f>+('2.5Previsión Gen. Residencial'!S14)*'1.5 Factores Pérdidas'!T14</f>
        <v>9687.5566136748421</v>
      </c>
      <c r="T134" s="14">
        <f>+('2.5Previsión Gen. Residencial'!T14)*'1.5 Factores Pérdidas'!U14</f>
        <v>10015.815816511509</v>
      </c>
      <c r="U134" s="14">
        <f>+('2.5Previsión Gen. Residencial'!U14)*'1.5 Factores Pérdidas'!V14</f>
        <v>10328.091643420626</v>
      </c>
      <c r="V134" s="14">
        <f>+('2.5Previsión Gen. Residencial'!V14)*'1.5 Factores Pérdidas'!W14</f>
        <v>10608.325070389321</v>
      </c>
      <c r="W134" s="14">
        <f>+('2.5Previsión Gen. Residencial'!W14)*'1.5 Factores Pérdidas'!X14</f>
        <v>10897.419175174027</v>
      </c>
      <c r="X134" s="14">
        <f>+('2.5Previsión Gen. Residencial'!X14)*'1.5 Factores Pérdidas'!Y14</f>
        <v>11231.045934987407</v>
      </c>
      <c r="Z134" s="18">
        <v>21</v>
      </c>
      <c r="AA134" s="29" t="s">
        <v>57</v>
      </c>
      <c r="AB134" s="226">
        <f t="shared" si="30"/>
        <v>0.89127911403756455</v>
      </c>
      <c r="AC134" s="227">
        <f t="shared" si="30"/>
        <v>1.5944500264956349</v>
      </c>
      <c r="AD134" s="227">
        <f t="shared" si="30"/>
        <v>2.2954888194422223</v>
      </c>
      <c r="AE134" s="227">
        <f t="shared" si="30"/>
        <v>2.9965276123888089</v>
      </c>
      <c r="AF134" s="227">
        <f t="shared" si="30"/>
        <v>4.0080365364183086</v>
      </c>
      <c r="AG134" s="227">
        <f t="shared" si="30"/>
        <v>4.9187387464417522</v>
      </c>
      <c r="AH134" s="227">
        <f t="shared" si="30"/>
        <v>6.9004918215891617</v>
      </c>
      <c r="AI134" s="227">
        <f t="shared" si="30"/>
        <v>7.3471803403146376</v>
      </c>
      <c r="AJ134" s="227">
        <f t="shared" si="30"/>
        <v>7.708006075996888</v>
      </c>
      <c r="AK134" s="227">
        <f t="shared" si="30"/>
        <v>7.9756167392280943</v>
      </c>
      <c r="AL134" s="272">
        <f t="shared" si="30"/>
        <v>8.2484121699940562</v>
      </c>
      <c r="AM134" s="272">
        <f t="shared" si="30"/>
        <v>8.5810127131582856</v>
      </c>
      <c r="AN134" s="272">
        <f t="shared" si="30"/>
        <v>8.9055548648020171</v>
      </c>
      <c r="AO134" s="272">
        <f t="shared" si="30"/>
        <v>9.155729890295099</v>
      </c>
      <c r="AP134" s="272">
        <f t="shared" si="30"/>
        <v>9.4258236514125411</v>
      </c>
      <c r="AQ134" s="272">
        <f t="shared" si="30"/>
        <v>9.6875566136748414</v>
      </c>
      <c r="AR134" s="272">
        <f t="shared" si="31"/>
        <v>10.015815816511509</v>
      </c>
      <c r="AS134" s="272">
        <f t="shared" si="31"/>
        <v>10.328091643420626</v>
      </c>
      <c r="AT134" s="272">
        <f t="shared" si="31"/>
        <v>10.608325070389322</v>
      </c>
      <c r="AU134" s="272">
        <f t="shared" si="31"/>
        <v>10.897419175174027</v>
      </c>
      <c r="AV134" s="227">
        <f t="shared" si="31"/>
        <v>11.231045934987407</v>
      </c>
    </row>
    <row r="135" spans="2:48" x14ac:dyDescent="0.2">
      <c r="B135" s="18">
        <v>22</v>
      </c>
      <c r="C135" s="29" t="s">
        <v>58</v>
      </c>
      <c r="D135" s="19">
        <f>+('2.5Previsión Gen. Residencial'!D15)*'1.5 Factores Pérdidas'!E15</f>
        <v>10534.393296084529</v>
      </c>
      <c r="E135" s="14">
        <f>+('2.5Previsión Gen. Residencial'!E15)*'1.5 Factores Pérdidas'!F15</f>
        <v>30174.012292590083</v>
      </c>
      <c r="F135" s="14">
        <f>+('2.5Previsión Gen. Residencial'!F15)*'1.5 Factores Pérdidas'!G15</f>
        <v>53622.213089226672</v>
      </c>
      <c r="G135" s="14">
        <f>+('2.5Previsión Gen. Residencial'!G15)*'1.5 Factores Pérdidas'!H15</f>
        <v>77070.413885863236</v>
      </c>
      <c r="H135" s="14">
        <f>+('2.5Previsión Gen. Residencial'!H15)*'1.5 Factores Pérdidas'!I15</f>
        <v>121816.16053352767</v>
      </c>
      <c r="I135" s="14">
        <f>+('2.5Previsión Gen. Residencial'!I15)*'1.5 Factores Pérdidas'!J15</f>
        <v>150033.05220894894</v>
      </c>
      <c r="J135" s="14">
        <f>+('2.5Previsión Gen. Residencial'!J15)*'1.5 Factores Pérdidas'!K15</f>
        <v>184720.54675595433</v>
      </c>
      <c r="K135" s="14">
        <f>+('2.5Previsión Gen. Residencial'!K15)*'1.5 Factores Pérdidas'!L15</f>
        <v>207622.22799669934</v>
      </c>
      <c r="L135" s="14">
        <f>+('2.5Previsión Gen. Residencial'!L15)*'1.5 Factores Pérdidas'!M15</f>
        <v>217758.93900516367</v>
      </c>
      <c r="M135" s="14">
        <f>+('2.5Previsión Gen. Residencial'!M15)*'1.5 Factores Pérdidas'!N15</f>
        <v>223177.29630564791</v>
      </c>
      <c r="N135" s="14">
        <f>+('2.5Previsión Gen. Residencial'!N15)*'1.5 Factores Pérdidas'!O15</f>
        <v>226319.66206836104</v>
      </c>
      <c r="O135" s="14">
        <f>+('2.5Previsión Gen. Residencial'!O15)*'1.5 Factores Pérdidas'!P15</f>
        <v>228970.79652667511</v>
      </c>
      <c r="P135" s="14">
        <f>+('2.5Previsión Gen. Residencial'!P15)*'1.5 Factores Pérdidas'!Q15</f>
        <v>232428.05836951901</v>
      </c>
      <c r="Q135" s="14">
        <f>+('2.5Previsión Gen. Residencial'!Q15)*'1.5 Factores Pérdidas'!R15</f>
        <v>234946.21405662212</v>
      </c>
      <c r="R135" s="14">
        <f>+('2.5Previsión Gen. Residencial'!R15)*'1.5 Factores Pérdidas'!S15</f>
        <v>237250.49767787129</v>
      </c>
      <c r="S135" s="14">
        <f>+('2.5Previsión Gen. Residencial'!S15)*'1.5 Factores Pérdidas'!T15</f>
        <v>239660.99661709563</v>
      </c>
      <c r="T135" s="14">
        <f>+('2.5Previsión Gen. Residencial'!T15)*'1.5 Factores Pérdidas'!U15</f>
        <v>243050.08177438882</v>
      </c>
      <c r="U135" s="14">
        <f>+('2.5Previsión Gen. Residencial'!U15)*'1.5 Factores Pérdidas'!V15</f>
        <v>245509.57656742341</v>
      </c>
      <c r="V135" s="14">
        <f>+('2.5Previsión Gen. Residencial'!V15)*'1.5 Factores Pérdidas'!W15</f>
        <v>247616.24613418098</v>
      </c>
      <c r="W135" s="14">
        <f>+('2.5Previsión Gen. Residencial'!W15)*'1.5 Factores Pérdidas'!X15</f>
        <v>250101.89407826218</v>
      </c>
      <c r="X135" s="14">
        <f>+('2.5Previsión Gen. Residencial'!X15)*'1.5 Factores Pérdidas'!Y15</f>
        <v>253410.85249981799</v>
      </c>
      <c r="Z135" s="18">
        <v>22</v>
      </c>
      <c r="AA135" s="29" t="s">
        <v>58</v>
      </c>
      <c r="AB135" s="226">
        <f t="shared" si="30"/>
        <v>10.534393296084529</v>
      </c>
      <c r="AC135" s="227">
        <f t="shared" si="30"/>
        <v>30.174012292590085</v>
      </c>
      <c r="AD135" s="227">
        <f t="shared" si="30"/>
        <v>53.622213089226669</v>
      </c>
      <c r="AE135" s="227">
        <f t="shared" si="30"/>
        <v>77.070413885863232</v>
      </c>
      <c r="AF135" s="227">
        <f t="shared" si="30"/>
        <v>121.81616053352766</v>
      </c>
      <c r="AG135" s="227">
        <f t="shared" si="30"/>
        <v>150.03305220894893</v>
      </c>
      <c r="AH135" s="227">
        <f t="shared" si="30"/>
        <v>184.72054675595433</v>
      </c>
      <c r="AI135" s="227">
        <f t="shared" si="30"/>
        <v>207.62222799669934</v>
      </c>
      <c r="AJ135" s="227">
        <f t="shared" si="30"/>
        <v>217.75893900516368</v>
      </c>
      <c r="AK135" s="227">
        <f t="shared" si="30"/>
        <v>223.1772963056479</v>
      </c>
      <c r="AL135" s="272">
        <f t="shared" si="30"/>
        <v>226.31966206836103</v>
      </c>
      <c r="AM135" s="272">
        <f t="shared" si="30"/>
        <v>228.97079652667512</v>
      </c>
      <c r="AN135" s="272">
        <f t="shared" si="30"/>
        <v>232.42805836951902</v>
      </c>
      <c r="AO135" s="272">
        <f t="shared" si="30"/>
        <v>234.94621405662213</v>
      </c>
      <c r="AP135" s="272">
        <f t="shared" si="30"/>
        <v>237.25049767787129</v>
      </c>
      <c r="AQ135" s="272">
        <f t="shared" si="30"/>
        <v>239.66099661709563</v>
      </c>
      <c r="AR135" s="272">
        <f t="shared" si="31"/>
        <v>243.05008177438881</v>
      </c>
      <c r="AS135" s="272">
        <f t="shared" si="31"/>
        <v>245.50957656742341</v>
      </c>
      <c r="AT135" s="272">
        <f t="shared" si="31"/>
        <v>247.61624613418098</v>
      </c>
      <c r="AU135" s="272">
        <f t="shared" si="31"/>
        <v>250.10189407826218</v>
      </c>
      <c r="AV135" s="227">
        <f t="shared" si="31"/>
        <v>253.41085249981799</v>
      </c>
    </row>
    <row r="136" spans="2:48" x14ac:dyDescent="0.2">
      <c r="B136" s="18">
        <v>23</v>
      </c>
      <c r="C136" s="29" t="s">
        <v>59</v>
      </c>
      <c r="D136" s="19">
        <f>+('2.5Previsión Gen. Residencial'!D16)*'1.5 Factores Pérdidas'!E16</f>
        <v>25493.66577336194</v>
      </c>
      <c r="E136" s="14">
        <f>+('2.5Previsión Gen. Residencial'!E16)*'1.5 Factores Pérdidas'!F16</f>
        <v>140276.77171643727</v>
      </c>
      <c r="F136" s="14">
        <f>+('2.5Previsión Gen. Residencial'!F16)*'1.5 Factores Pérdidas'!G16</f>
        <v>225183.07726672594</v>
      </c>
      <c r="G136" s="14">
        <f>+('2.5Previsión Gen. Residencial'!G16)*'1.5 Factores Pérdidas'!H16</f>
        <v>310089.38281701453</v>
      </c>
      <c r="H136" s="14">
        <f>+('2.5Previsión Gen. Residencial'!H16)*'1.5 Factores Pérdidas'!I16</f>
        <v>339041.24560151226</v>
      </c>
      <c r="I136" s="14">
        <f>+('2.5Previsión Gen. Residencial'!I16)*'1.5 Factores Pérdidas'!J16</f>
        <v>358741.54586459452</v>
      </c>
      <c r="J136" s="14">
        <f>+('2.5Previsión Gen. Residencial'!J16)*'1.5 Factores Pérdidas'!K16</f>
        <v>383034.23693960218</v>
      </c>
      <c r="K136" s="14">
        <f>+('2.5Previsión Gen. Residencial'!K16)*'1.5 Factores Pérdidas'!L16</f>
        <v>395052.90569600731</v>
      </c>
      <c r="L136" s="14">
        <f>+('2.5Previsión Gen. Residencial'!L16)*'1.5 Factores Pérdidas'!M16</f>
        <v>406596.72615462512</v>
      </c>
      <c r="M136" s="14">
        <f>+('2.5Previsión Gen. Residencial'!M16)*'1.5 Factores Pérdidas'!N16</f>
        <v>415186.43991905503</v>
      </c>
      <c r="N136" s="14">
        <f>+('2.5Previsión Gen. Residencial'!N16)*'1.5 Factores Pérdidas'!O16</f>
        <v>421872.92710228992</v>
      </c>
      <c r="O136" s="14">
        <f>+('2.5Previsión Gen. Residencial'!O16)*'1.5 Factores Pérdidas'!P16</f>
        <v>431661.22106392961</v>
      </c>
      <c r="P136" s="14">
        <f>+('2.5Previsión Gen. Residencial'!P16)*'1.5 Factores Pérdidas'!Q16</f>
        <v>443117.07249818335</v>
      </c>
      <c r="Q136" s="14">
        <f>+('2.5Previsión Gen. Residencial'!Q16)*'1.5 Factores Pérdidas'!R16</f>
        <v>450662.87092955946</v>
      </c>
      <c r="R136" s="14">
        <f>+('2.5Previsión Gen. Residencial'!R16)*'1.5 Factores Pérdidas'!S16</f>
        <v>460113.38114446128</v>
      </c>
      <c r="S136" s="14">
        <f>+('2.5Previsión Gen. Residencial'!S16)*'1.5 Factores Pérdidas'!T16</f>
        <v>465747.1001822644</v>
      </c>
      <c r="T136" s="14">
        <f>+('2.5Previsión Gen. Residencial'!T16)*'1.5 Factores Pérdidas'!U16</f>
        <v>471587.58109181991</v>
      </c>
      <c r="U136" s="14">
        <f>+('2.5Previsión Gen. Residencial'!U16)*'1.5 Factores Pérdidas'!V16</f>
        <v>479287.92440879671</v>
      </c>
      <c r="V136" s="14">
        <f>+('2.5Previsión Gen. Residencial'!V16)*'1.5 Factores Pérdidas'!W16</f>
        <v>494929.01174817642</v>
      </c>
      <c r="W136" s="14">
        <f>+('2.5Previsión Gen. Residencial'!W16)*'1.5 Factores Pérdidas'!X16</f>
        <v>511465.88856776827</v>
      </c>
      <c r="X136" s="14">
        <f>+('2.5Previsión Gen. Residencial'!X16)*'1.5 Factores Pérdidas'!Y16</f>
        <v>516177.70129633491</v>
      </c>
      <c r="Z136" s="18">
        <v>23</v>
      </c>
      <c r="AA136" s="29" t="s">
        <v>59</v>
      </c>
      <c r="AB136" s="226">
        <f t="shared" si="30"/>
        <v>25.49366577336194</v>
      </c>
      <c r="AC136" s="227">
        <f t="shared" si="30"/>
        <v>140.27677171643728</v>
      </c>
      <c r="AD136" s="227">
        <f t="shared" si="30"/>
        <v>225.18307726672595</v>
      </c>
      <c r="AE136" s="227">
        <f t="shared" si="30"/>
        <v>310.08938281701455</v>
      </c>
      <c r="AF136" s="227">
        <f t="shared" si="30"/>
        <v>339.04124560151229</v>
      </c>
      <c r="AG136" s="227">
        <f t="shared" si="30"/>
        <v>358.74154586459451</v>
      </c>
      <c r="AH136" s="227">
        <f t="shared" si="30"/>
        <v>383.03423693960218</v>
      </c>
      <c r="AI136" s="227">
        <f t="shared" si="30"/>
        <v>395.05290569600731</v>
      </c>
      <c r="AJ136" s="227">
        <f t="shared" si="30"/>
        <v>406.59672615462512</v>
      </c>
      <c r="AK136" s="227">
        <f t="shared" si="30"/>
        <v>415.18643991905503</v>
      </c>
      <c r="AL136" s="272">
        <f t="shared" si="30"/>
        <v>421.87292710228991</v>
      </c>
      <c r="AM136" s="272">
        <f t="shared" si="30"/>
        <v>431.66122106392959</v>
      </c>
      <c r="AN136" s="272">
        <f t="shared" si="30"/>
        <v>443.11707249818335</v>
      </c>
      <c r="AO136" s="272">
        <f t="shared" si="30"/>
        <v>450.66287092955946</v>
      </c>
      <c r="AP136" s="272">
        <f t="shared" si="30"/>
        <v>460.1133811444613</v>
      </c>
      <c r="AQ136" s="272">
        <f t="shared" si="30"/>
        <v>465.74710018226438</v>
      </c>
      <c r="AR136" s="272">
        <f t="shared" si="31"/>
        <v>471.58758109181991</v>
      </c>
      <c r="AS136" s="272">
        <f t="shared" si="31"/>
        <v>479.2879244087967</v>
      </c>
      <c r="AT136" s="272">
        <f t="shared" si="31"/>
        <v>494.92901174817644</v>
      </c>
      <c r="AU136" s="272">
        <f t="shared" si="31"/>
        <v>511.46588856776827</v>
      </c>
      <c r="AV136" s="227">
        <f t="shared" si="31"/>
        <v>516.17770129633493</v>
      </c>
    </row>
    <row r="137" spans="2:48" x14ac:dyDescent="0.2">
      <c r="B137" s="18">
        <v>26</v>
      </c>
      <c r="C137" s="29" t="s">
        <v>60</v>
      </c>
      <c r="D137" s="19">
        <f>+('2.5Previsión Gen. Residencial'!D17)*'1.5 Factores Pérdidas'!E17</f>
        <v>914.75582212183019</v>
      </c>
      <c r="E137" s="14">
        <f>+('2.5Previsión Gen. Residencial'!E17)*'1.5 Factores Pérdidas'!F17</f>
        <v>4294.8405368487711</v>
      </c>
      <c r="F137" s="14">
        <f>+('2.5Previsión Gen. Residencial'!F17)*'1.5 Factores Pérdidas'!G17</f>
        <v>8432.7823043889166</v>
      </c>
      <c r="G137" s="14">
        <f>+('2.5Previsión Gen. Residencial'!G17)*'1.5 Factores Pérdidas'!H17</f>
        <v>12570.724071929062</v>
      </c>
      <c r="H137" s="14">
        <f>+('2.5Previsión Gen. Residencial'!H17)*'1.5 Factores Pérdidas'!I17</f>
        <v>20885.692449369515</v>
      </c>
      <c r="I137" s="14">
        <f>+('2.5Previsión Gen. Residencial'!I17)*'1.5 Factores Pérdidas'!J17</f>
        <v>25777.389287622071</v>
      </c>
      <c r="J137" s="14">
        <f>+('2.5Previsión Gen. Residencial'!J17)*'1.5 Factores Pérdidas'!K17</f>
        <v>30869.695807783191</v>
      </c>
      <c r="K137" s="14">
        <f>+('2.5Previsión Gen. Residencial'!K17)*'1.5 Factores Pérdidas'!L17</f>
        <v>34980.659812061094</v>
      </c>
      <c r="L137" s="14">
        <f>+('2.5Previsión Gen. Residencial'!L17)*'1.5 Factores Pérdidas'!M17</f>
        <v>36617.285172850294</v>
      </c>
      <c r="M137" s="14">
        <f>+('2.5Previsión Gen. Residencial'!M17)*'1.5 Factores Pérdidas'!N17</f>
        <v>37276.021332060453</v>
      </c>
      <c r="N137" s="14">
        <f>+('2.5Previsión Gen. Residencial'!N17)*'1.5 Factores Pérdidas'!O17</f>
        <v>37608.006766238912</v>
      </c>
      <c r="O137" s="14">
        <f>+('2.5Previsión Gen. Residencial'!O17)*'1.5 Factores Pérdidas'!P17</f>
        <v>37792.183161174798</v>
      </c>
      <c r="P137" s="14">
        <f>+('2.5Previsión Gen. Residencial'!P17)*'1.5 Factores Pérdidas'!Q17</f>
        <v>38070.703643218912</v>
      </c>
      <c r="Q137" s="14">
        <f>+('2.5Previsión Gen. Residencial'!Q17)*'1.5 Factores Pérdidas'!R17</f>
        <v>38313.229177712157</v>
      </c>
      <c r="R137" s="14">
        <f>+('2.5Previsión Gen. Residencial'!R17)*'1.5 Factores Pérdidas'!S17</f>
        <v>38496.061874393577</v>
      </c>
      <c r="S137" s="14">
        <f>+('2.5Previsión Gen. Residencial'!S17)*'1.5 Factores Pérdidas'!T17</f>
        <v>38679.280823799862</v>
      </c>
      <c r="T137" s="14">
        <f>+('2.5Previsión Gen. Residencial'!T17)*'1.5 Factores Pérdidas'!U17</f>
        <v>38883.580386417598</v>
      </c>
      <c r="U137" s="14">
        <f>+('2.5Previsión Gen. Residencial'!U17)*'1.5 Factores Pérdidas'!V17</f>
        <v>39052.786573811027</v>
      </c>
      <c r="V137" s="14">
        <f>+('2.5Previsión Gen. Residencial'!V17)*'1.5 Factores Pérdidas'!W17</f>
        <v>39219.607949610923</v>
      </c>
      <c r="W137" s="14">
        <f>+('2.5Previsión Gen. Residencial'!W17)*'1.5 Factores Pérdidas'!X17</f>
        <v>39431.074576704712</v>
      </c>
      <c r="X137" s="14">
        <f>+('2.5Previsión Gen. Residencial'!X17)*'1.5 Factores Pérdidas'!Y17</f>
        <v>39772.839275394341</v>
      </c>
      <c r="Z137" s="18">
        <v>26</v>
      </c>
      <c r="AA137" s="29" t="s">
        <v>60</v>
      </c>
      <c r="AB137" s="226">
        <f t="shared" si="30"/>
        <v>0.91475582212183015</v>
      </c>
      <c r="AC137" s="227">
        <f t="shared" si="30"/>
        <v>4.2948405368487714</v>
      </c>
      <c r="AD137" s="227">
        <f t="shared" si="30"/>
        <v>8.4327823043889172</v>
      </c>
      <c r="AE137" s="227">
        <f t="shared" si="30"/>
        <v>12.570724071929062</v>
      </c>
      <c r="AF137" s="227">
        <f t="shared" si="30"/>
        <v>20.885692449369515</v>
      </c>
      <c r="AG137" s="227">
        <f t="shared" si="30"/>
        <v>25.777389287622071</v>
      </c>
      <c r="AH137" s="227">
        <f t="shared" si="30"/>
        <v>30.869695807783192</v>
      </c>
      <c r="AI137" s="227">
        <f t="shared" si="30"/>
        <v>34.980659812061091</v>
      </c>
      <c r="AJ137" s="227">
        <f t="shared" si="30"/>
        <v>36.617285172850295</v>
      </c>
      <c r="AK137" s="227">
        <f t="shared" si="30"/>
        <v>37.276021332060452</v>
      </c>
      <c r="AL137" s="272">
        <f t="shared" si="30"/>
        <v>37.608006766238915</v>
      </c>
      <c r="AM137" s="272">
        <f t="shared" si="30"/>
        <v>37.792183161174798</v>
      </c>
      <c r="AN137" s="272">
        <f t="shared" si="30"/>
        <v>38.070703643218913</v>
      </c>
      <c r="AO137" s="272">
        <f t="shared" si="30"/>
        <v>38.313229177712159</v>
      </c>
      <c r="AP137" s="272">
        <f t="shared" si="30"/>
        <v>38.496061874393575</v>
      </c>
      <c r="AQ137" s="272">
        <f t="shared" si="30"/>
        <v>38.679280823799864</v>
      </c>
      <c r="AR137" s="272">
        <f t="shared" si="31"/>
        <v>38.883580386417599</v>
      </c>
      <c r="AS137" s="272">
        <f t="shared" si="31"/>
        <v>39.052786573811026</v>
      </c>
      <c r="AT137" s="272">
        <f t="shared" si="31"/>
        <v>39.219607949610925</v>
      </c>
      <c r="AU137" s="272">
        <f t="shared" si="31"/>
        <v>39.43107457670471</v>
      </c>
      <c r="AV137" s="227">
        <f t="shared" si="31"/>
        <v>39.77283927539434</v>
      </c>
    </row>
    <row r="138" spans="2:48" x14ac:dyDescent="0.2">
      <c r="B138" s="18">
        <v>28</v>
      </c>
      <c r="C138" s="29" t="s">
        <v>61</v>
      </c>
      <c r="D138" s="19">
        <f>+('2.5Previsión Gen. Residencial'!D18)*'1.5 Factores Pérdidas'!E18</f>
        <v>1847.6908120351707</v>
      </c>
      <c r="E138" s="14">
        <f>+('2.5Previsión Gen. Residencial'!E18)*'1.5 Factores Pérdidas'!F18</f>
        <v>2131.9558054924778</v>
      </c>
      <c r="F138" s="14">
        <f>+('2.5Previsión Gen. Residencial'!F18)*'1.5 Factores Pérdidas'!G18</f>
        <v>2375.1768659021291</v>
      </c>
      <c r="G138" s="14">
        <f>+('2.5Previsión Gen. Residencial'!G18)*'1.5 Factores Pérdidas'!H18</f>
        <v>2618.3979263117817</v>
      </c>
      <c r="H138" s="14">
        <f>+('2.5Previsión Gen. Residencial'!H18)*'1.5 Factores Pérdidas'!I18</f>
        <v>3133.8077563280685</v>
      </c>
      <c r="I138" s="14">
        <f>+('2.5Previsión Gen. Residencial'!I18)*'1.5 Factores Pérdidas'!J18</f>
        <v>3704.3546004366581</v>
      </c>
      <c r="J138" s="14">
        <f>+('2.5Previsión Gen. Residencial'!J18)*'1.5 Factores Pérdidas'!K18</f>
        <v>4324.2144615874367</v>
      </c>
      <c r="K138" s="14">
        <f>+('2.5Previsión Gen. Residencial'!K18)*'1.5 Factores Pérdidas'!L18</f>
        <v>4579.2121088397771</v>
      </c>
      <c r="L138" s="14">
        <f>+('2.5Previsión Gen. Residencial'!L18)*'1.5 Factores Pérdidas'!M18</f>
        <v>4866.2710167756322</v>
      </c>
      <c r="M138" s="14">
        <f>+('2.5Previsión Gen. Residencial'!M18)*'1.5 Factores Pérdidas'!N18</f>
        <v>5054.3737442000956</v>
      </c>
      <c r="N138" s="14">
        <f>+('2.5Previsión Gen. Residencial'!N18)*'1.5 Factores Pérdidas'!O18</f>
        <v>5234.2277823698105</v>
      </c>
      <c r="O138" s="14">
        <f>+('2.5Previsión Gen. Residencial'!O18)*'1.5 Factores Pérdidas'!P18</f>
        <v>5466.3756499920091</v>
      </c>
      <c r="P138" s="14">
        <f>+('2.5Previsión Gen. Residencial'!P18)*'1.5 Factores Pérdidas'!Q18</f>
        <v>5770.6788028822875</v>
      </c>
      <c r="Q138" s="14">
        <f>+('2.5Previsión Gen. Residencial'!Q18)*'1.5 Factores Pérdidas'!R18</f>
        <v>6061.7279231328121</v>
      </c>
      <c r="R138" s="14">
        <f>+('2.5Previsión Gen. Residencial'!R18)*'1.5 Factores Pérdidas'!S18</f>
        <v>6393.8938968455814</v>
      </c>
      <c r="S138" s="14">
        <f>+('2.5Previsión Gen. Residencial'!S18)*'1.5 Factores Pérdidas'!T18</f>
        <v>6653.7170341129549</v>
      </c>
      <c r="T138" s="14">
        <f>+('2.5Previsión Gen. Residencial'!T18)*'1.5 Factores Pérdidas'!U18</f>
        <v>6903.4530270549421</v>
      </c>
      <c r="U138" s="14">
        <f>+('2.5Previsión Gen. Residencial'!U18)*'1.5 Factores Pérdidas'!V18</f>
        <v>7080.1198772277585</v>
      </c>
      <c r="V138" s="14">
        <f>+('2.5Previsión Gen. Residencial'!V18)*'1.5 Factores Pérdidas'!W18</f>
        <v>7251.6007373905677</v>
      </c>
      <c r="W138" s="14">
        <f>+('2.5Previsión Gen. Residencial'!W18)*'1.5 Factores Pérdidas'!X18</f>
        <v>7415.0265612339062</v>
      </c>
      <c r="X138" s="14">
        <f>+('2.5Previsión Gen. Residencial'!X18)*'1.5 Factores Pérdidas'!Y18</f>
        <v>7649.5768333979213</v>
      </c>
      <c r="Z138" s="18">
        <v>28</v>
      </c>
      <c r="AA138" s="29" t="s">
        <v>61</v>
      </c>
      <c r="AB138" s="226">
        <f t="shared" si="30"/>
        <v>1.8476908120351707</v>
      </c>
      <c r="AC138" s="227">
        <f t="shared" si="30"/>
        <v>2.1319558054924777</v>
      </c>
      <c r="AD138" s="227">
        <f t="shared" si="30"/>
        <v>2.3751768659021293</v>
      </c>
      <c r="AE138" s="227">
        <f t="shared" si="30"/>
        <v>2.6183979263117818</v>
      </c>
      <c r="AF138" s="227">
        <f t="shared" si="30"/>
        <v>3.1338077563280686</v>
      </c>
      <c r="AG138" s="227">
        <f t="shared" si="30"/>
        <v>3.7043546004366581</v>
      </c>
      <c r="AH138" s="227">
        <f t="shared" si="30"/>
        <v>4.3242144615874372</v>
      </c>
      <c r="AI138" s="227">
        <f t="shared" si="30"/>
        <v>4.5792121088397773</v>
      </c>
      <c r="AJ138" s="227">
        <f t="shared" si="30"/>
        <v>4.8662710167756327</v>
      </c>
      <c r="AK138" s="227">
        <f t="shared" si="30"/>
        <v>5.0543737442000953</v>
      </c>
      <c r="AL138" s="272">
        <f t="shared" si="30"/>
        <v>5.2342277823698105</v>
      </c>
      <c r="AM138" s="272">
        <f t="shared" si="30"/>
        <v>5.4663756499920089</v>
      </c>
      <c r="AN138" s="272">
        <f t="shared" si="30"/>
        <v>5.770678802882288</v>
      </c>
      <c r="AO138" s="272">
        <f t="shared" si="30"/>
        <v>6.0617279231328123</v>
      </c>
      <c r="AP138" s="272">
        <f t="shared" si="30"/>
        <v>6.3938938968455812</v>
      </c>
      <c r="AQ138" s="272">
        <f t="shared" si="30"/>
        <v>6.6537170341129546</v>
      </c>
      <c r="AR138" s="272">
        <f t="shared" si="31"/>
        <v>6.9034530270549421</v>
      </c>
      <c r="AS138" s="272">
        <f t="shared" si="31"/>
        <v>7.0801198772277587</v>
      </c>
      <c r="AT138" s="272">
        <f t="shared" si="31"/>
        <v>7.251600737390568</v>
      </c>
      <c r="AU138" s="272">
        <f t="shared" si="31"/>
        <v>7.4150265612339066</v>
      </c>
      <c r="AV138" s="227">
        <f t="shared" si="31"/>
        <v>7.649576833397921</v>
      </c>
    </row>
    <row r="139" spans="2:48" x14ac:dyDescent="0.2">
      <c r="B139" s="18">
        <v>29</v>
      </c>
      <c r="C139" s="29" t="s">
        <v>62</v>
      </c>
      <c r="D139" s="19">
        <f>+('2.5Previsión Gen. Residencial'!D19)*'1.5 Factores Pérdidas'!E19</f>
        <v>1836.3004751151861</v>
      </c>
      <c r="E139" s="14">
        <f>+('2.5Previsión Gen. Residencial'!E19)*'1.5 Factores Pérdidas'!F19</f>
        <v>2126.2318977184059</v>
      </c>
      <c r="F139" s="14">
        <f>+('2.5Previsión Gen. Residencial'!F19)*'1.5 Factores Pérdidas'!G19</f>
        <v>2533.0108353487881</v>
      </c>
      <c r="G139" s="14">
        <f>+('2.5Previsión Gen. Residencial'!G19)*'1.5 Factores Pérdidas'!H19</f>
        <v>2939.7897729791698</v>
      </c>
      <c r="H139" s="14">
        <f>+('2.5Previsión Gen. Residencial'!H19)*'1.5 Factores Pérdidas'!I19</f>
        <v>3542.8674317746486</v>
      </c>
      <c r="I139" s="14">
        <f>+('2.5Previsión Gen. Residencial'!I19)*'1.5 Factores Pérdidas'!J19</f>
        <v>3961.8264121830152</v>
      </c>
      <c r="J139" s="14">
        <f>+('2.5Previsión Gen. Residencial'!J19)*'1.5 Factores Pérdidas'!K19</f>
        <v>4603.2016297566179</v>
      </c>
      <c r="K139" s="14">
        <f>+('2.5Previsión Gen. Residencial'!K19)*'1.5 Factores Pérdidas'!L19</f>
        <v>4904.4642538537119</v>
      </c>
      <c r="L139" s="14">
        <f>+('2.5Previsión Gen. Residencial'!L19)*'1.5 Factores Pérdidas'!M19</f>
        <v>5152.9014179635642</v>
      </c>
      <c r="M139" s="14">
        <f>+('2.5Previsión Gen. Residencial'!M19)*'1.5 Factores Pérdidas'!N19</f>
        <v>5420.9151480340879</v>
      </c>
      <c r="N139" s="14">
        <f>+('2.5Previsión Gen. Residencial'!N19)*'1.5 Factores Pérdidas'!O19</f>
        <v>5615.258700492348</v>
      </c>
      <c r="O139" s="14">
        <f>+('2.5Previsión Gen. Residencial'!O19)*'1.5 Factores Pérdidas'!P19</f>
        <v>5879.1763715196348</v>
      </c>
      <c r="P139" s="14">
        <f>+('2.5Previsión Gen. Residencial'!P19)*'1.5 Factores Pérdidas'!Q19</f>
        <v>6195.7536002458892</v>
      </c>
      <c r="Q139" s="14">
        <f>+('2.5Previsión Gen. Residencial'!Q19)*'1.5 Factores Pérdidas'!R19</f>
        <v>6552.6338215135929</v>
      </c>
      <c r="R139" s="14">
        <f>+('2.5Previsión Gen. Residencial'!R19)*'1.5 Factores Pérdidas'!S19</f>
        <v>6792.9065520046361</v>
      </c>
      <c r="S139" s="14">
        <f>+('2.5Previsión Gen. Residencial'!S19)*'1.5 Factores Pérdidas'!T19</f>
        <v>7054.2505839456953</v>
      </c>
      <c r="T139" s="14">
        <f>+('2.5Previsión Gen. Residencial'!T19)*'1.5 Factores Pérdidas'!U19</f>
        <v>7282.8872717483846</v>
      </c>
      <c r="U139" s="14">
        <f>+('2.5Previsión Gen. Residencial'!U19)*'1.5 Factores Pérdidas'!V19</f>
        <v>7564.3924869148877</v>
      </c>
      <c r="V139" s="14">
        <f>+('2.5Previsión Gen. Residencial'!V19)*'1.5 Factores Pérdidas'!W19</f>
        <v>7912.3282357975431</v>
      </c>
      <c r="W139" s="14">
        <f>+('2.5Previsión Gen. Residencial'!W19)*'1.5 Factores Pérdidas'!X19</f>
        <v>8271.3076844849165</v>
      </c>
      <c r="X139" s="14">
        <f>+('2.5Previsión Gen. Residencial'!X19)*'1.5 Factores Pérdidas'!Y19</f>
        <v>8678.9570210690326</v>
      </c>
      <c r="Z139" s="18">
        <v>29</v>
      </c>
      <c r="AA139" s="29" t="s">
        <v>62</v>
      </c>
      <c r="AB139" s="226">
        <f t="shared" si="30"/>
        <v>1.8363004751151861</v>
      </c>
      <c r="AC139" s="227">
        <f t="shared" si="30"/>
        <v>2.126231897718406</v>
      </c>
      <c r="AD139" s="227">
        <f t="shared" si="30"/>
        <v>2.5330108353487879</v>
      </c>
      <c r="AE139" s="227">
        <f t="shared" si="30"/>
        <v>2.9397897729791698</v>
      </c>
      <c r="AF139" s="227">
        <f t="shared" si="30"/>
        <v>3.5428674317746487</v>
      </c>
      <c r="AG139" s="227">
        <f t="shared" si="30"/>
        <v>3.9618264121830151</v>
      </c>
      <c r="AH139" s="227">
        <f t="shared" si="30"/>
        <v>4.6032016297566178</v>
      </c>
      <c r="AI139" s="227">
        <f t="shared" si="30"/>
        <v>4.9044642538537122</v>
      </c>
      <c r="AJ139" s="227">
        <f t="shared" si="30"/>
        <v>5.1529014179635642</v>
      </c>
      <c r="AK139" s="227">
        <f t="shared" si="30"/>
        <v>5.420915148034088</v>
      </c>
      <c r="AL139" s="272">
        <f t="shared" si="30"/>
        <v>5.6152587004923484</v>
      </c>
      <c r="AM139" s="272">
        <f t="shared" si="30"/>
        <v>5.8791763715196348</v>
      </c>
      <c r="AN139" s="272">
        <f t="shared" si="30"/>
        <v>6.1957536002458893</v>
      </c>
      <c r="AO139" s="272">
        <f t="shared" si="30"/>
        <v>6.5526338215135933</v>
      </c>
      <c r="AP139" s="272">
        <f t="shared" si="30"/>
        <v>6.7929065520046361</v>
      </c>
      <c r="AQ139" s="272">
        <f t="shared" si="30"/>
        <v>7.054250583945695</v>
      </c>
      <c r="AR139" s="272">
        <f t="shared" si="31"/>
        <v>7.2828872717483844</v>
      </c>
      <c r="AS139" s="272">
        <f t="shared" si="31"/>
        <v>7.5643924869148877</v>
      </c>
      <c r="AT139" s="272">
        <f t="shared" si="31"/>
        <v>7.9123282357975429</v>
      </c>
      <c r="AU139" s="272">
        <f t="shared" si="31"/>
        <v>8.2713076844849169</v>
      </c>
      <c r="AV139" s="227">
        <f t="shared" si="31"/>
        <v>8.6789570210690332</v>
      </c>
    </row>
    <row r="140" spans="2:48" x14ac:dyDescent="0.2">
      <c r="B140" s="18">
        <v>31</v>
      </c>
      <c r="C140" s="29" t="s">
        <v>63</v>
      </c>
      <c r="D140" s="19">
        <f>+('2.5Previsión Gen. Residencial'!D20)*'1.5 Factores Pérdidas'!E20</f>
        <v>4711.1307541801725</v>
      </c>
      <c r="E140" s="14">
        <f>+('2.5Previsión Gen. Residencial'!E20)*'1.5 Factores Pérdidas'!F20</f>
        <v>5454.9659054200902</v>
      </c>
      <c r="F140" s="14">
        <f>+('2.5Previsión Gen. Residencial'!F20)*'1.5 Factores Pérdidas'!G20</f>
        <v>6498.5798396282271</v>
      </c>
      <c r="G140" s="14">
        <f>+('2.5Previsión Gen. Residencial'!G20)*'1.5 Factores Pérdidas'!H20</f>
        <v>7542.1937738363631</v>
      </c>
      <c r="H140" s="14">
        <f>+('2.5Previsión Gen. Residencial'!H20)*'1.5 Factores Pérdidas'!I20</f>
        <v>9089.4229686293002</v>
      </c>
      <c r="I140" s="14">
        <f>+('2.5Previsión Gen. Residencial'!I20)*'1.5 Factores Pérdidas'!J20</f>
        <v>10164.285478381695</v>
      </c>
      <c r="J140" s="14">
        <f>+('2.5Previsión Gen. Residencial'!J20)*'1.5 Factores Pérdidas'!K20</f>
        <v>11809.769185121171</v>
      </c>
      <c r="K140" s="14">
        <f>+('2.5Previsión Gen. Residencial'!K20)*'1.5 Factores Pérdidas'!L20</f>
        <v>12582.675162493864</v>
      </c>
      <c r="L140" s="14">
        <f>+('2.5Previsión Gen. Residencial'!L20)*'1.5 Factores Pérdidas'!M20</f>
        <v>13220.054491302139</v>
      </c>
      <c r="M140" s="14">
        <f>+('2.5Previsión Gen. Residencial'!M20)*'1.5 Factores Pérdidas'!N20</f>
        <v>13907.658586268448</v>
      </c>
      <c r="N140" s="14">
        <f>+('2.5Previsión Gen. Residencial'!N20)*'1.5 Factores Pérdidas'!O20</f>
        <v>14406.257753055304</v>
      </c>
      <c r="O140" s="14">
        <f>+('2.5Previsión Gen. Residencial'!O20)*'1.5 Factores Pérdidas'!P20</f>
        <v>15083.353181280507</v>
      </c>
      <c r="P140" s="14">
        <f>+('2.5Previsión Gen. Residencial'!P20)*'1.5 Factores Pérdidas'!Q20</f>
        <v>15895.549626544635</v>
      </c>
      <c r="Q140" s="14">
        <f>+('2.5Previsión Gen. Residencial'!Q20)*'1.5 Factores Pérdidas'!R20</f>
        <v>16811.145635344579</v>
      </c>
      <c r="R140" s="14">
        <f>+('2.5Previsión Gen. Residencial'!R20)*'1.5 Factores Pérdidas'!S20</f>
        <v>17427.578656708465</v>
      </c>
      <c r="S140" s="14">
        <f>+('2.5Previsión Gen. Residencial'!S20)*'1.5 Factores Pérdidas'!T20</f>
        <v>18098.071271062192</v>
      </c>
      <c r="T140" s="14">
        <f>+('2.5Previsión Gen. Residencial'!T20)*'1.5 Factores Pérdidas'!U20</f>
        <v>18684.651379295065</v>
      </c>
      <c r="U140" s="14">
        <f>+('2.5Previsión Gen. Residencial'!U20)*'1.5 Factores Pérdidas'!V20</f>
        <v>19406.868627836502</v>
      </c>
      <c r="V140" s="14">
        <f>+('2.5Previsión Gen. Residencial'!V20)*'1.5 Factores Pérdidas'!W20</f>
        <v>20299.517096457606</v>
      </c>
      <c r="W140" s="14">
        <f>+('2.5Previsión Gen. Residencial'!W20)*'1.5 Factores Pérdidas'!X20</f>
        <v>21220.498789676221</v>
      </c>
      <c r="X140" s="14">
        <f>+('2.5Previsión Gen. Residencial'!X20)*'1.5 Factores Pérdidas'!Y20</f>
        <v>22266.345780693366</v>
      </c>
      <c r="Z140" s="18">
        <v>31</v>
      </c>
      <c r="AA140" s="29" t="s">
        <v>63</v>
      </c>
      <c r="AB140" s="226">
        <f t="shared" si="30"/>
        <v>4.7111307541801724</v>
      </c>
      <c r="AC140" s="227">
        <f t="shared" si="30"/>
        <v>5.4549659054200905</v>
      </c>
      <c r="AD140" s="227">
        <f t="shared" si="30"/>
        <v>6.4985798396282268</v>
      </c>
      <c r="AE140" s="227">
        <f t="shared" si="30"/>
        <v>7.5421937738363631</v>
      </c>
      <c r="AF140" s="227">
        <f t="shared" si="30"/>
        <v>9.0894229686293002</v>
      </c>
      <c r="AG140" s="227">
        <f t="shared" si="30"/>
        <v>10.164285478381695</v>
      </c>
      <c r="AH140" s="227">
        <f t="shared" si="30"/>
        <v>11.809769185121171</v>
      </c>
      <c r="AI140" s="227">
        <f t="shared" si="30"/>
        <v>12.582675162493864</v>
      </c>
      <c r="AJ140" s="227">
        <f t="shared" si="30"/>
        <v>13.220054491302138</v>
      </c>
      <c r="AK140" s="227">
        <f t="shared" si="30"/>
        <v>13.907658586268449</v>
      </c>
      <c r="AL140" s="272">
        <f t="shared" si="30"/>
        <v>14.406257753055304</v>
      </c>
      <c r="AM140" s="272">
        <f t="shared" si="30"/>
        <v>15.083353181280506</v>
      </c>
      <c r="AN140" s="272">
        <f t="shared" si="30"/>
        <v>15.895549626544634</v>
      </c>
      <c r="AO140" s="272">
        <f t="shared" si="30"/>
        <v>16.81114563534458</v>
      </c>
      <c r="AP140" s="272">
        <f t="shared" si="30"/>
        <v>17.427578656708466</v>
      </c>
      <c r="AQ140" s="272">
        <f t="shared" si="30"/>
        <v>18.098071271062192</v>
      </c>
      <c r="AR140" s="272">
        <f t="shared" si="31"/>
        <v>18.684651379295065</v>
      </c>
      <c r="AS140" s="272">
        <f t="shared" si="31"/>
        <v>19.406868627836502</v>
      </c>
      <c r="AT140" s="272">
        <f t="shared" si="31"/>
        <v>20.299517096457606</v>
      </c>
      <c r="AU140" s="272">
        <f t="shared" si="31"/>
        <v>21.22049878967622</v>
      </c>
      <c r="AV140" s="227">
        <f t="shared" si="31"/>
        <v>22.266345780693367</v>
      </c>
    </row>
    <row r="141" spans="2:48" x14ac:dyDescent="0.2">
      <c r="B141" s="18">
        <v>32</v>
      </c>
      <c r="C141" s="29" t="s">
        <v>64</v>
      </c>
      <c r="D141" s="19">
        <f>+('2.5Previsión Gen. Residencial'!D21)*'1.5 Factores Pérdidas'!E21</f>
        <v>5033.4711133756691</v>
      </c>
      <c r="E141" s="14">
        <f>+('2.5Previsión Gen. Residencial'!E21)*'1.5 Factores Pérdidas'!F21</f>
        <v>5899.5011153990108</v>
      </c>
      <c r="F141" s="14">
        <f>+('2.5Previsión Gen. Residencial'!F21)*'1.5 Factores Pérdidas'!G21</f>
        <v>7109.7745946607683</v>
      </c>
      <c r="G141" s="14">
        <f>+('2.5Previsión Gen. Residencial'!G21)*'1.5 Factores Pérdidas'!H21</f>
        <v>8320.0480739225241</v>
      </c>
      <c r="H141" s="14">
        <f>+('2.5Previsión Gen. Residencial'!H21)*'1.5 Factores Pérdidas'!I21</f>
        <v>10040.425521660027</v>
      </c>
      <c r="I141" s="14">
        <f>+('2.5Previsión Gen. Residencial'!I21)*'1.5 Factores Pérdidas'!J21</f>
        <v>11373.288678996134</v>
      </c>
      <c r="J141" s="14">
        <f>+('2.5Previsión Gen. Residencial'!J21)*'1.5 Factores Pérdidas'!K21</f>
        <v>13516.990627848689</v>
      </c>
      <c r="K141" s="14">
        <f>+('2.5Previsión Gen. Residencial'!K21)*'1.5 Factores Pérdidas'!L21</f>
        <v>14696.778493019485</v>
      </c>
      <c r="L141" s="14">
        <f>+('2.5Previsión Gen. Residencial'!L21)*'1.5 Factores Pérdidas'!M21</f>
        <v>15540.128830587459</v>
      </c>
      <c r="M141" s="14">
        <f>+('2.5Previsión Gen. Residencial'!M21)*'1.5 Factores Pérdidas'!N21</f>
        <v>16530.312873254752</v>
      </c>
      <c r="N141" s="14">
        <f>+('2.5Previsión Gen. Residencial'!N21)*'1.5 Factores Pérdidas'!O21</f>
        <v>17109.596973040738</v>
      </c>
      <c r="O141" s="14">
        <f>+('2.5Previsión Gen. Residencial'!O21)*'1.5 Factores Pérdidas'!P21</f>
        <v>17835.722381015483</v>
      </c>
      <c r="P141" s="14">
        <f>+('2.5Previsión Gen. Residencial'!P21)*'1.5 Factores Pérdidas'!Q21</f>
        <v>18810.161929990249</v>
      </c>
      <c r="Q141" s="14">
        <f>+('2.5Previsión Gen. Residencial'!Q21)*'1.5 Factores Pérdidas'!R21</f>
        <v>19735.165915423368</v>
      </c>
      <c r="R141" s="14">
        <f>+('2.5Previsión Gen. Residencial'!R21)*'1.5 Factores Pérdidas'!S21</f>
        <v>20383.272168957104</v>
      </c>
      <c r="S141" s="14">
        <f>+('2.5Previsión Gen. Residencial'!S21)*'1.5 Factores Pérdidas'!T21</f>
        <v>21125.254568897839</v>
      </c>
      <c r="T141" s="14">
        <f>+('2.5Previsión Gen. Residencial'!T21)*'1.5 Factores Pérdidas'!U21</f>
        <v>21980.293052432389</v>
      </c>
      <c r="U141" s="14">
        <f>+('2.5Previsión Gen. Residencial'!U21)*'1.5 Factores Pérdidas'!V21</f>
        <v>22736.741027804987</v>
      </c>
      <c r="V141" s="14">
        <f>+('2.5Previsión Gen. Residencial'!V21)*'1.5 Factores Pérdidas'!W21</f>
        <v>23582.857323052605</v>
      </c>
      <c r="W141" s="14">
        <f>+('2.5Previsión Gen. Residencial'!W21)*'1.5 Factores Pérdidas'!X21</f>
        <v>24495.97499612474</v>
      </c>
      <c r="X141" s="14">
        <f>+('2.5Previsión Gen. Residencial'!X21)*'1.5 Factores Pérdidas'!Y21</f>
        <v>25527.046230857228</v>
      </c>
      <c r="Z141" s="18">
        <v>32</v>
      </c>
      <c r="AA141" s="29" t="s">
        <v>64</v>
      </c>
      <c r="AB141" s="226">
        <f t="shared" si="30"/>
        <v>5.0334711133756693</v>
      </c>
      <c r="AC141" s="227">
        <f t="shared" si="30"/>
        <v>5.8995011153990111</v>
      </c>
      <c r="AD141" s="227">
        <f t="shared" si="30"/>
        <v>7.1097745946607684</v>
      </c>
      <c r="AE141" s="227">
        <f t="shared" si="30"/>
        <v>8.3200480739225249</v>
      </c>
      <c r="AF141" s="227">
        <f t="shared" si="30"/>
        <v>10.040425521660026</v>
      </c>
      <c r="AG141" s="227">
        <f t="shared" si="30"/>
        <v>11.373288678996134</v>
      </c>
      <c r="AH141" s="227">
        <f t="shared" si="30"/>
        <v>13.516990627848688</v>
      </c>
      <c r="AI141" s="227">
        <f t="shared" si="30"/>
        <v>14.696778493019485</v>
      </c>
      <c r="AJ141" s="227">
        <f t="shared" si="30"/>
        <v>15.540128830587459</v>
      </c>
      <c r="AK141" s="227">
        <f t="shared" si="30"/>
        <v>16.530312873254751</v>
      </c>
      <c r="AL141" s="272">
        <f t="shared" si="30"/>
        <v>17.109596973040738</v>
      </c>
      <c r="AM141" s="272">
        <f t="shared" si="30"/>
        <v>17.835722381015483</v>
      </c>
      <c r="AN141" s="272">
        <f t="shared" si="30"/>
        <v>18.810161929990247</v>
      </c>
      <c r="AO141" s="272">
        <f t="shared" si="30"/>
        <v>19.735165915423366</v>
      </c>
      <c r="AP141" s="272">
        <f t="shared" si="30"/>
        <v>20.383272168957106</v>
      </c>
      <c r="AQ141" s="272">
        <f t="shared" ref="AQ141:AV150" si="32">+S141/1000</f>
        <v>21.125254568897837</v>
      </c>
      <c r="AR141" s="272">
        <f t="shared" si="31"/>
        <v>21.980293052432391</v>
      </c>
      <c r="AS141" s="272">
        <f t="shared" si="31"/>
        <v>22.736741027804985</v>
      </c>
      <c r="AT141" s="272">
        <f t="shared" si="31"/>
        <v>23.582857323052604</v>
      </c>
      <c r="AU141" s="272">
        <f t="shared" si="31"/>
        <v>24.49597499612474</v>
      </c>
      <c r="AV141" s="227">
        <f t="shared" si="31"/>
        <v>25.527046230857227</v>
      </c>
    </row>
    <row r="142" spans="2:48" x14ac:dyDescent="0.2">
      <c r="B142" s="18">
        <v>33</v>
      </c>
      <c r="C142" s="28" t="s">
        <v>65</v>
      </c>
      <c r="D142" s="19">
        <f>+('2.5Previsión Gen. Residencial'!D22)*'1.5 Factores Pérdidas'!E22</f>
        <v>10569.770756240676</v>
      </c>
      <c r="E142" s="14">
        <f>+('2.5Previsión Gen. Residencial'!E22)*'1.5 Factores Pérdidas'!F22</f>
        <v>14453.422163015153</v>
      </c>
      <c r="F142" s="14">
        <f>+('2.5Previsión Gen. Residencial'!F22)*'1.5 Factores Pérdidas'!G22</f>
        <v>19122.754928638726</v>
      </c>
      <c r="G142" s="14">
        <f>+('2.5Previsión Gen. Residencial'!G22)*'1.5 Factores Pérdidas'!H22</f>
        <v>23792.0876942623</v>
      </c>
      <c r="H142" s="14">
        <f>+('2.5Previsión Gen. Residencial'!H22)*'1.5 Factores Pérdidas'!I22</f>
        <v>29832.22934006932</v>
      </c>
      <c r="I142" s="14">
        <f>+('2.5Previsión Gen. Residencial'!I22)*'1.5 Factores Pérdidas'!J22</f>
        <v>36069.66327705665</v>
      </c>
      <c r="J142" s="14">
        <f>+('2.5Previsión Gen. Residencial'!J22)*'1.5 Factores Pérdidas'!K22</f>
        <v>48247.923752860544</v>
      </c>
      <c r="K142" s="14">
        <f>+('2.5Previsión Gen. Residencial'!K22)*'1.5 Factores Pérdidas'!L22</f>
        <v>54632.943967288098</v>
      </c>
      <c r="L142" s="14">
        <f>+('2.5Previsión Gen. Residencial'!L22)*'1.5 Factores Pérdidas'!M22</f>
        <v>58456.922106512488</v>
      </c>
      <c r="M142" s="14">
        <f>+('2.5Previsión Gen. Residencial'!M22)*'1.5 Factores Pérdidas'!N22</f>
        <v>63154.809342936445</v>
      </c>
      <c r="N142" s="14">
        <f>+('2.5Previsión Gen. Residencial'!N22)*'1.5 Factores Pérdidas'!O22</f>
        <v>65239.081361744808</v>
      </c>
      <c r="O142" s="14">
        <f>+('2.5Previsión Gen. Residencial'!O22)*'1.5 Factores Pérdidas'!P22</f>
        <v>67308.573781245752</v>
      </c>
      <c r="P142" s="14">
        <f>+('2.5Previsión Gen. Residencial'!P22)*'1.5 Factores Pérdidas'!Q22</f>
        <v>70736.862934899749</v>
      </c>
      <c r="Q142" s="14">
        <f>+('2.5Previsión Gen. Residencial'!Q22)*'1.5 Factores Pérdidas'!R22</f>
        <v>72402.620356309475</v>
      </c>
      <c r="R142" s="14">
        <f>+('2.5Previsión Gen. Residencial'!R22)*'1.5 Factores Pérdidas'!S22</f>
        <v>74061.111321437536</v>
      </c>
      <c r="S142" s="14">
        <f>+('2.5Previsión Gen. Residencial'!S22)*'1.5 Factores Pérdidas'!T22</f>
        <v>76190.02864270634</v>
      </c>
      <c r="T142" s="14">
        <f>+('2.5Previsión Gen. Residencial'!T22)*'1.5 Factores Pérdidas'!U22</f>
        <v>80565.669368820192</v>
      </c>
      <c r="U142" s="14">
        <f>+('2.5Previsión Gen. Residencial'!U22)*'1.5 Factores Pérdidas'!V22</f>
        <v>82466.565936332729</v>
      </c>
      <c r="V142" s="14">
        <f>+('2.5Previsión Gen. Residencial'!V22)*'1.5 Factores Pérdidas'!W22</f>
        <v>83571.601199669545</v>
      </c>
      <c r="W142" s="14">
        <f>+('2.5Previsión Gen. Residencial'!W22)*'1.5 Factores Pérdidas'!X22</f>
        <v>85152.302429540709</v>
      </c>
      <c r="X142" s="14">
        <f>+('2.5Previsión Gen. Residencial'!X22)*'1.5 Factores Pérdidas'!Y22</f>
        <v>86896.736468425384</v>
      </c>
      <c r="Z142" s="18">
        <v>33</v>
      </c>
      <c r="AA142" s="28" t="s">
        <v>65</v>
      </c>
      <c r="AB142" s="226">
        <f t="shared" ref="AB142:AP150" si="33">+D142/1000</f>
        <v>10.569770756240676</v>
      </c>
      <c r="AC142" s="227">
        <f t="shared" si="33"/>
        <v>14.453422163015153</v>
      </c>
      <c r="AD142" s="227">
        <f t="shared" si="33"/>
        <v>19.122754928638727</v>
      </c>
      <c r="AE142" s="227">
        <f t="shared" si="33"/>
        <v>23.7920876942623</v>
      </c>
      <c r="AF142" s="227">
        <f t="shared" si="33"/>
        <v>29.832229340069318</v>
      </c>
      <c r="AG142" s="227">
        <f t="shared" si="33"/>
        <v>36.069663277056648</v>
      </c>
      <c r="AH142" s="227">
        <f t="shared" si="33"/>
        <v>48.247923752860544</v>
      </c>
      <c r="AI142" s="227">
        <f t="shared" si="33"/>
        <v>54.632943967288099</v>
      </c>
      <c r="AJ142" s="227">
        <f t="shared" si="33"/>
        <v>58.456922106512486</v>
      </c>
      <c r="AK142" s="227">
        <f t="shared" si="33"/>
        <v>63.154809342936446</v>
      </c>
      <c r="AL142" s="272">
        <f t="shared" si="33"/>
        <v>65.239081361744809</v>
      </c>
      <c r="AM142" s="272">
        <f t="shared" si="33"/>
        <v>67.308573781245755</v>
      </c>
      <c r="AN142" s="272">
        <f t="shared" si="33"/>
        <v>70.736862934899747</v>
      </c>
      <c r="AO142" s="272">
        <f t="shared" si="33"/>
        <v>72.40262035630947</v>
      </c>
      <c r="AP142" s="272">
        <f t="shared" si="33"/>
        <v>74.061111321437537</v>
      </c>
      <c r="AQ142" s="272">
        <f t="shared" si="32"/>
        <v>76.190028642706338</v>
      </c>
      <c r="AR142" s="272">
        <f t="shared" si="31"/>
        <v>80.565669368820195</v>
      </c>
      <c r="AS142" s="272">
        <f t="shared" si="31"/>
        <v>82.466565936332728</v>
      </c>
      <c r="AT142" s="272">
        <f t="shared" si="31"/>
        <v>83.571601199669544</v>
      </c>
      <c r="AU142" s="272">
        <f t="shared" si="31"/>
        <v>85.152302429540711</v>
      </c>
      <c r="AV142" s="227">
        <f t="shared" si="31"/>
        <v>86.896736468425388</v>
      </c>
    </row>
    <row r="143" spans="2:48" x14ac:dyDescent="0.2">
      <c r="B143" s="18">
        <v>34</v>
      </c>
      <c r="C143" s="29" t="s">
        <v>66</v>
      </c>
      <c r="D143" s="19">
        <f>+('2.5Previsión Gen. Residencial'!D23)*'1.5 Factores Pérdidas'!E23</f>
        <v>866.57029554620067</v>
      </c>
      <c r="E143" s="14">
        <f>+('2.5Previsión Gen. Residencial'!E23)*'1.5 Factores Pérdidas'!F23</f>
        <v>1301.4981758648346</v>
      </c>
      <c r="F143" s="14">
        <f>+('2.5Previsión Gen. Residencial'!F23)*'1.5 Factores Pérdidas'!G23</f>
        <v>1779.6308143477113</v>
      </c>
      <c r="G143" s="14">
        <f>+('2.5Previsión Gen. Residencial'!G23)*'1.5 Factores Pérdidas'!H23</f>
        <v>2257.763452830588</v>
      </c>
      <c r="H143" s="14">
        <f>+('2.5Previsión Gen. Residencial'!H23)*'1.5 Factores Pérdidas'!I23</f>
        <v>2908.7267145509991</v>
      </c>
      <c r="I143" s="14">
        <f>+('2.5Previsión Gen. Residencial'!I23)*'1.5 Factores Pérdidas'!J23</f>
        <v>3539.4388382637221</v>
      </c>
      <c r="J143" s="14">
        <f>+('2.5Previsión Gen. Residencial'!J23)*'1.5 Factores Pérdidas'!K23</f>
        <v>4834.0368779107102</v>
      </c>
      <c r="K143" s="14">
        <f>+('2.5Previsión Gen. Residencial'!K23)*'1.5 Factores Pérdidas'!L23</f>
        <v>5329.0699574212576</v>
      </c>
      <c r="L143" s="14">
        <f>+('2.5Previsión Gen. Residencial'!L23)*'1.5 Factores Pérdidas'!M23</f>
        <v>5654.4839630536717</v>
      </c>
      <c r="M143" s="14">
        <f>+('2.5Previsión Gen. Residencial'!M23)*'1.5 Factores Pérdidas'!N23</f>
        <v>5999.7782447676545</v>
      </c>
      <c r="N143" s="14">
        <f>+('2.5Previsión Gen. Residencial'!N23)*'1.5 Factores Pérdidas'!O23</f>
        <v>6200.7576169887707</v>
      </c>
      <c r="O143" s="14">
        <f>+('2.5Previsión Gen. Residencial'!O23)*'1.5 Factores Pérdidas'!P23</f>
        <v>6419.4610443840684</v>
      </c>
      <c r="P143" s="14">
        <f>+('2.5Previsión Gen. Residencial'!P23)*'1.5 Factores Pérdidas'!Q23</f>
        <v>6711.5292328372152</v>
      </c>
      <c r="Q143" s="14">
        <f>+('2.5Previsión Gen. Residencial'!Q23)*'1.5 Factores Pérdidas'!R23</f>
        <v>6882.1261797722127</v>
      </c>
      <c r="R143" s="14">
        <f>+('2.5Previsión Gen. Residencial'!R23)*'1.5 Factores Pérdidas'!S23</f>
        <v>7058.4954466138724</v>
      </c>
      <c r="S143" s="14">
        <f>+('2.5Previsión Gen. Residencial'!S23)*'1.5 Factores Pérdidas'!T23</f>
        <v>7258.5363005792515</v>
      </c>
      <c r="T143" s="14">
        <f>+('2.5Previsión Gen. Residencial'!T23)*'1.5 Factores Pérdidas'!U23</f>
        <v>7604.6497834843494</v>
      </c>
      <c r="U143" s="14">
        <f>+('2.5Previsión Gen. Residencial'!U23)*'1.5 Factores Pérdidas'!V23</f>
        <v>7807.6362500940522</v>
      </c>
      <c r="V143" s="14">
        <f>+('2.5Previsión Gen. Residencial'!V23)*'1.5 Factores Pérdidas'!W23</f>
        <v>7956.2499818251681</v>
      </c>
      <c r="W143" s="14">
        <f>+('2.5Previsión Gen. Residencial'!W23)*'1.5 Factores Pérdidas'!X23</f>
        <v>8134.1692724855702</v>
      </c>
      <c r="X143" s="14">
        <f>+('2.5Previsión Gen. Residencial'!X23)*'1.5 Factores Pérdidas'!Y23</f>
        <v>8335.0423754642688</v>
      </c>
      <c r="Z143" s="18">
        <v>34</v>
      </c>
      <c r="AA143" s="29" t="s">
        <v>66</v>
      </c>
      <c r="AB143" s="226">
        <f t="shared" si="33"/>
        <v>0.86657029554620069</v>
      </c>
      <c r="AC143" s="227">
        <f t="shared" si="33"/>
        <v>1.3014981758648345</v>
      </c>
      <c r="AD143" s="227">
        <f t="shared" si="33"/>
        <v>1.7796308143477113</v>
      </c>
      <c r="AE143" s="227">
        <f t="shared" si="33"/>
        <v>2.2577634528305879</v>
      </c>
      <c r="AF143" s="227">
        <f t="shared" si="33"/>
        <v>2.908726714550999</v>
      </c>
      <c r="AG143" s="227">
        <f t="shared" si="33"/>
        <v>3.5394388382637221</v>
      </c>
      <c r="AH143" s="227">
        <f t="shared" si="33"/>
        <v>4.8340368779107106</v>
      </c>
      <c r="AI143" s="227">
        <f t="shared" si="33"/>
        <v>5.3290699574212574</v>
      </c>
      <c r="AJ143" s="227">
        <f t="shared" si="33"/>
        <v>5.6544839630536714</v>
      </c>
      <c r="AK143" s="227">
        <f t="shared" si="33"/>
        <v>5.9997782447676542</v>
      </c>
      <c r="AL143" s="272">
        <f t="shared" si="33"/>
        <v>6.2007576169887706</v>
      </c>
      <c r="AM143" s="272">
        <f t="shared" si="33"/>
        <v>6.4194610443840681</v>
      </c>
      <c r="AN143" s="272">
        <f t="shared" si="33"/>
        <v>6.7115292328372149</v>
      </c>
      <c r="AO143" s="272">
        <f t="shared" si="33"/>
        <v>6.8821261797722126</v>
      </c>
      <c r="AP143" s="272">
        <f t="shared" si="33"/>
        <v>7.0584954466138727</v>
      </c>
      <c r="AQ143" s="272">
        <f t="shared" si="32"/>
        <v>7.2585363005792516</v>
      </c>
      <c r="AR143" s="272">
        <f t="shared" si="31"/>
        <v>7.6046497834843496</v>
      </c>
      <c r="AS143" s="272">
        <f t="shared" si="31"/>
        <v>7.8076362500940526</v>
      </c>
      <c r="AT143" s="272">
        <f t="shared" si="31"/>
        <v>7.9562499818251684</v>
      </c>
      <c r="AU143" s="272">
        <f t="shared" si="31"/>
        <v>8.1341692724855701</v>
      </c>
      <c r="AV143" s="227">
        <f t="shared" si="31"/>
        <v>8.3350423754642691</v>
      </c>
    </row>
    <row r="144" spans="2:48" x14ac:dyDescent="0.2">
      <c r="B144" s="18">
        <v>35</v>
      </c>
      <c r="C144" s="29" t="s">
        <v>67</v>
      </c>
      <c r="D144" s="19">
        <f>+('2.5Previsión Gen. Residencial'!D24)*'1.5 Factores Pérdidas'!E24</f>
        <v>1707.5865250467914</v>
      </c>
      <c r="E144" s="14">
        <f>+('2.5Previsión Gen. Residencial'!E24)*'1.5 Factores Pérdidas'!F24</f>
        <v>5570.727987102503</v>
      </c>
      <c r="F144" s="14">
        <f>+('2.5Previsión Gen. Residencial'!F24)*'1.5 Factores Pérdidas'!G24</f>
        <v>7865.7203029219827</v>
      </c>
      <c r="G144" s="14">
        <f>+('2.5Previsión Gen. Residencial'!G24)*'1.5 Factores Pérdidas'!H24</f>
        <v>10160.712618741463</v>
      </c>
      <c r="H144" s="14">
        <f>+('2.5Previsión Gen. Residencial'!H24)*'1.5 Factores Pérdidas'!I24</f>
        <v>10962.545963907902</v>
      </c>
      <c r="I144" s="14">
        <f>+('2.5Previsión Gen. Residencial'!I24)*'1.5 Factores Pérdidas'!J24</f>
        <v>11815.405650412986</v>
      </c>
      <c r="J144" s="14">
        <f>+('2.5Previsión Gen. Residencial'!J24)*'1.5 Factores Pérdidas'!K24</f>
        <v>12910.297679888023</v>
      </c>
      <c r="K144" s="14">
        <f>+('2.5Previsión Gen. Residencial'!K24)*'1.5 Factores Pérdidas'!L24</f>
        <v>13557.310781385744</v>
      </c>
      <c r="L144" s="14">
        <f>+('2.5Previsión Gen. Residencial'!L24)*'1.5 Factores Pérdidas'!M24</f>
        <v>14270.731384408367</v>
      </c>
      <c r="M144" s="14">
        <f>+('2.5Previsión Gen. Residencial'!M24)*'1.5 Factores Pérdidas'!N24</f>
        <v>14634.615667711756</v>
      </c>
      <c r="N144" s="14">
        <f>+('2.5Previsión Gen. Residencial'!N24)*'1.5 Factores Pérdidas'!O24</f>
        <v>14890.30822228039</v>
      </c>
      <c r="O144" s="14">
        <f>+('2.5Previsión Gen. Residencial'!O24)*'1.5 Factores Pérdidas'!P24</f>
        <v>15457.676263422172</v>
      </c>
      <c r="P144" s="14">
        <f>+('2.5Previsión Gen. Residencial'!P24)*'1.5 Factores Pérdidas'!Q24</f>
        <v>16374.252139016373</v>
      </c>
      <c r="Q144" s="14">
        <f>+('2.5Previsión Gen. Residencial'!Q24)*'1.5 Factores Pérdidas'!R24</f>
        <v>16812.415871992103</v>
      </c>
      <c r="R144" s="14">
        <f>+('2.5Previsión Gen. Residencial'!R24)*'1.5 Factores Pérdidas'!S24</f>
        <v>17419.321056631321</v>
      </c>
      <c r="S144" s="14">
        <f>+('2.5Previsión Gen. Residencial'!S24)*'1.5 Factores Pérdidas'!T24</f>
        <v>17573.11154574616</v>
      </c>
      <c r="T144" s="14">
        <f>+('2.5Previsión Gen. Residencial'!T24)*'1.5 Factores Pérdidas'!U24</f>
        <v>17791.030766637479</v>
      </c>
      <c r="U144" s="14">
        <f>+('2.5Previsión Gen. Residencial'!U24)*'1.5 Factores Pérdidas'!V24</f>
        <v>18049.396211713851</v>
      </c>
      <c r="V144" s="14">
        <f>+('2.5Previsión Gen. Residencial'!V24)*'1.5 Factores Pérdidas'!W24</f>
        <v>18302.259773314287</v>
      </c>
      <c r="W144" s="14">
        <f>+('2.5Previsión Gen. Residencial'!W24)*'1.5 Factores Pérdidas'!X24</f>
        <v>18530.750872650802</v>
      </c>
      <c r="X144" s="14">
        <f>+('2.5Previsión Gen. Residencial'!X24)*'1.5 Factores Pérdidas'!Y24</f>
        <v>18661.822281000364</v>
      </c>
      <c r="Z144" s="18">
        <v>35</v>
      </c>
      <c r="AA144" s="29" t="s">
        <v>67</v>
      </c>
      <c r="AB144" s="226">
        <f t="shared" si="33"/>
        <v>1.7075865250467914</v>
      </c>
      <c r="AC144" s="227">
        <f t="shared" si="33"/>
        <v>5.5707279871025026</v>
      </c>
      <c r="AD144" s="227">
        <f t="shared" si="33"/>
        <v>7.8657203029219831</v>
      </c>
      <c r="AE144" s="227">
        <f t="shared" si="33"/>
        <v>10.160712618741464</v>
      </c>
      <c r="AF144" s="227">
        <f t="shared" si="33"/>
        <v>10.962545963907901</v>
      </c>
      <c r="AG144" s="227">
        <f t="shared" si="33"/>
        <v>11.815405650412986</v>
      </c>
      <c r="AH144" s="227">
        <f t="shared" si="33"/>
        <v>12.910297679888023</v>
      </c>
      <c r="AI144" s="227">
        <f t="shared" si="33"/>
        <v>13.557310781385745</v>
      </c>
      <c r="AJ144" s="227">
        <f t="shared" si="33"/>
        <v>14.270731384408368</v>
      </c>
      <c r="AK144" s="227">
        <f t="shared" si="33"/>
        <v>14.634615667711756</v>
      </c>
      <c r="AL144" s="272">
        <f t="shared" si="33"/>
        <v>14.890308222280389</v>
      </c>
      <c r="AM144" s="272">
        <f t="shared" si="33"/>
        <v>15.457676263422172</v>
      </c>
      <c r="AN144" s="272">
        <f t="shared" si="33"/>
        <v>16.374252139016374</v>
      </c>
      <c r="AO144" s="272">
        <f t="shared" si="33"/>
        <v>16.812415871992105</v>
      </c>
      <c r="AP144" s="272">
        <f t="shared" si="33"/>
        <v>17.419321056631322</v>
      </c>
      <c r="AQ144" s="272">
        <f t="shared" si="32"/>
        <v>17.573111545746158</v>
      </c>
      <c r="AR144" s="272">
        <f t="shared" si="31"/>
        <v>17.79103076663748</v>
      </c>
      <c r="AS144" s="272">
        <f t="shared" si="31"/>
        <v>18.049396211713852</v>
      </c>
      <c r="AT144" s="272">
        <f t="shared" si="31"/>
        <v>18.302259773314287</v>
      </c>
      <c r="AU144" s="272">
        <f t="shared" si="31"/>
        <v>18.530750872650803</v>
      </c>
      <c r="AV144" s="227">
        <f t="shared" si="31"/>
        <v>18.661822281000365</v>
      </c>
    </row>
    <row r="145" spans="2:48" x14ac:dyDescent="0.2">
      <c r="B145" s="18">
        <v>36</v>
      </c>
      <c r="C145" s="29" t="s">
        <v>68</v>
      </c>
      <c r="D145" s="19">
        <f>+('2.5Previsión Gen. Residencial'!D25)*'1.5 Factores Pérdidas'!E25</f>
        <v>1840.1442216787952</v>
      </c>
      <c r="E145" s="14">
        <f>+('2.5Previsión Gen. Residencial'!E25)*'1.5 Factores Pérdidas'!F25</f>
        <v>6003.176275784982</v>
      </c>
      <c r="F145" s="14">
        <f>+('2.5Previsión Gen. Residencial'!F25)*'1.5 Factores Pérdidas'!G25</f>
        <v>8476.325827393639</v>
      </c>
      <c r="G145" s="14">
        <f>+('2.5Previsión Gen. Residencial'!G25)*'1.5 Factores Pérdidas'!H25</f>
        <v>10949.475379002293</v>
      </c>
      <c r="H145" s="14">
        <f>+('2.5Previsión Gen. Residencial'!H25)*'1.5 Factores Pérdidas'!I25</f>
        <v>11813.553992422465</v>
      </c>
      <c r="I145" s="14">
        <f>+('2.5Previsión Gen. Residencial'!I25)*'1.5 Factores Pérdidas'!J25</f>
        <v>12732.620054964811</v>
      </c>
      <c r="J145" s="14">
        <f>+('2.5Previsión Gen. Residencial'!J25)*'1.5 Factores Pérdidas'!K25</f>
        <v>13912.507113013275</v>
      </c>
      <c r="K145" s="14">
        <f>+('2.5Previsión Gen. Residencial'!K25)*'1.5 Factores Pérdidas'!L25</f>
        <v>14609.746990822034</v>
      </c>
      <c r="L145" s="14">
        <f>+('2.5Previsión Gen. Residencial'!L25)*'1.5 Factores Pérdidas'!M25</f>
        <v>15378.549497179776</v>
      </c>
      <c r="M145" s="14">
        <f>+('2.5Previsión Gen. Residencial'!M25)*'1.5 Factores Pérdidas'!N25</f>
        <v>15770.681638924169</v>
      </c>
      <c r="N145" s="14">
        <f>+('2.5Previsión Gen. Residencial'!N25)*'1.5 Factores Pérdidas'!O25</f>
        <v>16046.223270293545</v>
      </c>
      <c r="O145" s="14">
        <f>+('2.5Previsión Gen. Residencial'!O25)*'1.5 Factores Pérdidas'!P25</f>
        <v>16657.635346436313</v>
      </c>
      <c r="P145" s="14">
        <f>+('2.5Previsión Gen. Residencial'!P25)*'1.5 Factores Pérdidas'!Q25</f>
        <v>17645.363802046271</v>
      </c>
      <c r="Q145" s="14">
        <f>+('2.5Previsión Gen. Residencial'!Q25)*'1.5 Factores Pérdidas'!R25</f>
        <v>18117.541609470944</v>
      </c>
      <c r="R145" s="14">
        <f>+('2.5Previsión Gen. Residencial'!R25)*'1.5 Factores Pérdidas'!S25</f>
        <v>18771.560045573417</v>
      </c>
      <c r="S145" s="14">
        <f>+('2.5Previsión Gen. Residencial'!S25)*'1.5 Factores Pérdidas'!T25</f>
        <v>18937.289088138954</v>
      </c>
      <c r="T145" s="14">
        <f>+('2.5Previsión Gen. Residencial'!T25)*'1.5 Factores Pérdidas'!U25</f>
        <v>19172.125091605849</v>
      </c>
      <c r="U145" s="14">
        <f>+('2.5Previsión Gen. Residencial'!U25)*'1.5 Factores Pérdidas'!V25</f>
        <v>19450.547106458496</v>
      </c>
      <c r="V145" s="14">
        <f>+('2.5Previsión Gen. Residencial'!V25)*'1.5 Factores Pérdidas'!W25</f>
        <v>19723.0401338554</v>
      </c>
      <c r="W145" s="14">
        <f>+('2.5Previsión Gen. Residencial'!W25)*'1.5 Factores Pérdidas'!X25</f>
        <v>19969.268696790212</v>
      </c>
      <c r="X145" s="14">
        <f>+('2.5Previsión Gen. Residencial'!X25)*'1.5 Factores Pérdidas'!Y25</f>
        <v>20110.515006224017</v>
      </c>
      <c r="Z145" s="18">
        <v>36</v>
      </c>
      <c r="AA145" s="29" t="s">
        <v>68</v>
      </c>
      <c r="AB145" s="226">
        <f t="shared" si="33"/>
        <v>1.8401442216787953</v>
      </c>
      <c r="AC145" s="227">
        <f t="shared" si="33"/>
        <v>6.0031762757849823</v>
      </c>
      <c r="AD145" s="227">
        <f t="shared" si="33"/>
        <v>8.476325827393639</v>
      </c>
      <c r="AE145" s="227">
        <f t="shared" si="33"/>
        <v>10.949475379002294</v>
      </c>
      <c r="AF145" s="227">
        <f t="shared" si="33"/>
        <v>11.813553992422465</v>
      </c>
      <c r="AG145" s="227">
        <f t="shared" si="33"/>
        <v>12.73262005496481</v>
      </c>
      <c r="AH145" s="227">
        <f t="shared" si="33"/>
        <v>13.912507113013275</v>
      </c>
      <c r="AI145" s="227">
        <f t="shared" si="33"/>
        <v>14.609746990822034</v>
      </c>
      <c r="AJ145" s="227">
        <f t="shared" si="33"/>
        <v>15.378549497179776</v>
      </c>
      <c r="AK145" s="227">
        <f t="shared" si="33"/>
        <v>15.770681638924168</v>
      </c>
      <c r="AL145" s="272">
        <f t="shared" si="33"/>
        <v>16.046223270293545</v>
      </c>
      <c r="AM145" s="272">
        <f t="shared" si="33"/>
        <v>16.657635346436312</v>
      </c>
      <c r="AN145" s="272">
        <f t="shared" si="33"/>
        <v>17.645363802046273</v>
      </c>
      <c r="AO145" s="272">
        <f t="shared" si="33"/>
        <v>18.117541609470944</v>
      </c>
      <c r="AP145" s="272">
        <f t="shared" si="33"/>
        <v>18.771560045573416</v>
      </c>
      <c r="AQ145" s="272">
        <f t="shared" si="32"/>
        <v>18.937289088138954</v>
      </c>
      <c r="AR145" s="272">
        <f t="shared" si="31"/>
        <v>19.172125091605849</v>
      </c>
      <c r="AS145" s="272">
        <f t="shared" si="31"/>
        <v>19.450547106458497</v>
      </c>
      <c r="AT145" s="272">
        <f t="shared" si="31"/>
        <v>19.723040133855399</v>
      </c>
      <c r="AU145" s="272">
        <f t="shared" si="31"/>
        <v>19.969268696790213</v>
      </c>
      <c r="AV145" s="227">
        <f t="shared" si="31"/>
        <v>20.110515006224016</v>
      </c>
    </row>
    <row r="146" spans="2:48" x14ac:dyDescent="0.2">
      <c r="B146" s="18">
        <v>39</v>
      </c>
      <c r="C146" s="29" t="s">
        <v>69</v>
      </c>
      <c r="D146" s="19">
        <f>+('2.5Previsión Gen. Residencial'!D26)*'1.5 Factores Pérdidas'!E26</f>
        <v>2030.8504217430875</v>
      </c>
      <c r="E146" s="14">
        <f>+('2.5Previsión Gen. Residencial'!E26)*'1.5 Factores Pérdidas'!F26</f>
        <v>16744.28265927067</v>
      </c>
      <c r="F146" s="14">
        <f>+('2.5Previsión Gen. Residencial'!F26)*'1.5 Factores Pérdidas'!G26</f>
        <v>28365.751936821252</v>
      </c>
      <c r="G146" s="14">
        <f>+('2.5Previsión Gen. Residencial'!G26)*'1.5 Factores Pérdidas'!H26</f>
        <v>39987.221214371828</v>
      </c>
      <c r="H146" s="14">
        <f>+('2.5Previsión Gen. Residencial'!H26)*'1.5 Factores Pérdidas'!I26</f>
        <v>43600.153611594033</v>
      </c>
      <c r="I146" s="14">
        <f>+('2.5Previsión Gen. Residencial'!I26)*'1.5 Factores Pérdidas'!J26</f>
        <v>45649.68542350371</v>
      </c>
      <c r="J146" s="14">
        <f>+('2.5Previsión Gen. Residencial'!J26)*'1.5 Factores Pérdidas'!K26</f>
        <v>48158.265591805604</v>
      </c>
      <c r="K146" s="14">
        <f>+('2.5Previsión Gen. Residencial'!K26)*'1.5 Factores Pérdidas'!L26</f>
        <v>49172.746510764773</v>
      </c>
      <c r="L146" s="14">
        <f>+('2.5Previsión Gen. Residencial'!L26)*'1.5 Factores Pérdidas'!M26</f>
        <v>50121.863348074658</v>
      </c>
      <c r="M146" s="14">
        <f>+('2.5Previsión Gen. Residencial'!M26)*'1.5 Factores Pérdidas'!N26</f>
        <v>51095.785293692366</v>
      </c>
      <c r="N146" s="14">
        <f>+('2.5Previsión Gen. Residencial'!N26)*'1.5 Factores Pérdidas'!O26</f>
        <v>51902.235267833174</v>
      </c>
      <c r="O146" s="14">
        <f>+('2.5Previsión Gen. Residencial'!O26)*'1.5 Factores Pérdidas'!P26</f>
        <v>52817.488772635421</v>
      </c>
      <c r="P146" s="14">
        <f>+('2.5Previsión Gen. Residencial'!P26)*'1.5 Factores Pérdidas'!Q26</f>
        <v>53520.271464386336</v>
      </c>
      <c r="Q146" s="14">
        <f>+('2.5Previsión Gen. Residencial'!Q26)*'1.5 Factores Pérdidas'!R26</f>
        <v>54220.024139953588</v>
      </c>
      <c r="R146" s="14">
        <f>+('2.5Previsión Gen. Residencial'!R26)*'1.5 Factores Pérdidas'!S26</f>
        <v>55017.913333243974</v>
      </c>
      <c r="S146" s="14">
        <f>+('2.5Previsión Gen. Residencial'!S26)*'1.5 Factores Pérdidas'!T26</f>
        <v>55791.093539616362</v>
      </c>
      <c r="T146" s="14">
        <f>+('2.5Previsión Gen. Residencial'!T26)*'1.5 Factores Pérdidas'!U26</f>
        <v>56507.348892747854</v>
      </c>
      <c r="U146" s="14">
        <f>+('2.5Previsión Gen. Residencial'!U26)*'1.5 Factores Pérdidas'!V26</f>
        <v>57498.252194785629</v>
      </c>
      <c r="V146" s="14">
        <f>+('2.5Previsión Gen. Residencial'!V26)*'1.5 Factores Pérdidas'!W26</f>
        <v>59912.75119205207</v>
      </c>
      <c r="W146" s="14">
        <f>+('2.5Previsión Gen. Residencial'!W26)*'1.5 Factores Pérdidas'!X26</f>
        <v>62520.121337049939</v>
      </c>
      <c r="X146" s="14">
        <f>+('2.5Previsión Gen. Residencial'!X26)*'1.5 Factores Pérdidas'!Y26</f>
        <v>63154.445100326193</v>
      </c>
      <c r="Z146" s="18">
        <v>39</v>
      </c>
      <c r="AA146" s="29" t="s">
        <v>69</v>
      </c>
      <c r="AB146" s="226">
        <f t="shared" si="33"/>
        <v>2.0308504217430876</v>
      </c>
      <c r="AC146" s="227">
        <f t="shared" si="33"/>
        <v>16.74428265927067</v>
      </c>
      <c r="AD146" s="227">
        <f t="shared" si="33"/>
        <v>28.365751936821251</v>
      </c>
      <c r="AE146" s="227">
        <f t="shared" si="33"/>
        <v>39.987221214371829</v>
      </c>
      <c r="AF146" s="227">
        <f t="shared" si="33"/>
        <v>43.600153611594031</v>
      </c>
      <c r="AG146" s="227">
        <f t="shared" si="33"/>
        <v>45.649685423503712</v>
      </c>
      <c r="AH146" s="227">
        <f t="shared" si="33"/>
        <v>48.158265591805602</v>
      </c>
      <c r="AI146" s="227">
        <f t="shared" si="33"/>
        <v>49.172746510764775</v>
      </c>
      <c r="AJ146" s="227">
        <f t="shared" si="33"/>
        <v>50.121863348074655</v>
      </c>
      <c r="AK146" s="227">
        <f t="shared" si="33"/>
        <v>51.095785293692366</v>
      </c>
      <c r="AL146" s="272">
        <f t="shared" si="33"/>
        <v>51.902235267833177</v>
      </c>
      <c r="AM146" s="272">
        <f t="shared" si="33"/>
        <v>52.817488772635421</v>
      </c>
      <c r="AN146" s="272">
        <f t="shared" si="33"/>
        <v>53.520271464386333</v>
      </c>
      <c r="AO146" s="272">
        <f t="shared" si="33"/>
        <v>54.220024139953587</v>
      </c>
      <c r="AP146" s="272">
        <f t="shared" si="33"/>
        <v>55.017913333243975</v>
      </c>
      <c r="AQ146" s="272">
        <f t="shared" si="32"/>
        <v>55.791093539616362</v>
      </c>
      <c r="AR146" s="272">
        <f t="shared" si="31"/>
        <v>56.507348892747856</v>
      </c>
      <c r="AS146" s="272">
        <f t="shared" si="31"/>
        <v>57.498252194785628</v>
      </c>
      <c r="AT146" s="272">
        <f t="shared" si="31"/>
        <v>59.91275119205207</v>
      </c>
      <c r="AU146" s="272">
        <f t="shared" si="31"/>
        <v>62.520121337049936</v>
      </c>
      <c r="AV146" s="227">
        <f t="shared" si="31"/>
        <v>63.154445100326193</v>
      </c>
    </row>
    <row r="147" spans="2:48" x14ac:dyDescent="0.2">
      <c r="B147" s="18">
        <v>40</v>
      </c>
      <c r="C147" s="29" t="s">
        <v>70</v>
      </c>
      <c r="D147" s="19">
        <f>+('2.5Previsión Gen. Residencial'!D27)*'1.5 Factores Pérdidas'!E27</f>
        <v>1569.5260067445693</v>
      </c>
      <c r="E147" s="14">
        <f>+('2.5Previsión Gen. Residencial'!E27)*'1.5 Factores Pérdidas'!F27</f>
        <v>13680.59471806572</v>
      </c>
      <c r="F147" s="14">
        <f>+('2.5Previsión Gen. Residencial'!F27)*'1.5 Factores Pérdidas'!G27</f>
        <v>23312.349086879323</v>
      </c>
      <c r="G147" s="14">
        <f>+('2.5Previsión Gen. Residencial'!G27)*'1.5 Factores Pérdidas'!H27</f>
        <v>32944.103455692923</v>
      </c>
      <c r="H147" s="14">
        <f>+('2.5Previsión Gen. Residencial'!H27)*'1.5 Factores Pérdidas'!I27</f>
        <v>35930.780883824591</v>
      </c>
      <c r="I147" s="14">
        <f>+('2.5Previsión Gen. Residencial'!I27)*'1.5 Factores Pérdidas'!J27</f>
        <v>37590.44131557396</v>
      </c>
      <c r="J147" s="14">
        <f>+('2.5Previsión Gen. Residencial'!J27)*'1.5 Factores Pérdidas'!K27</f>
        <v>39617.39165889968</v>
      </c>
      <c r="K147" s="14">
        <f>+('2.5Previsión Gen. Residencial'!K27)*'1.5 Factores Pérdidas'!L27</f>
        <v>40419.33830175519</v>
      </c>
      <c r="L147" s="14">
        <f>+('2.5Previsión Gen. Residencial'!L27)*'1.5 Factores Pérdidas'!M27</f>
        <v>41160.214253204336</v>
      </c>
      <c r="M147" s="14">
        <f>+('2.5Previsión Gen. Residencial'!M27)*'1.5 Factores Pérdidas'!N27</f>
        <v>41952.471570168476</v>
      </c>
      <c r="N147" s="14">
        <f>+('2.5Previsión Gen. Residencial'!N27)*'1.5 Factores Pérdidas'!O27</f>
        <v>42612.462553702753</v>
      </c>
      <c r="O147" s="14">
        <f>+('2.5Previsión Gen. Residencial'!O27)*'1.5 Factores Pérdidas'!P27</f>
        <v>43337.392715765862</v>
      </c>
      <c r="P147" s="14">
        <f>+('2.5Previsión Gen. Residencial'!P27)*'1.5 Factores Pérdidas'!Q27</f>
        <v>43852.211778464443</v>
      </c>
      <c r="Q147" s="14">
        <f>+('2.5Previsión Gen. Residencial'!Q27)*'1.5 Factores Pérdidas'!R27</f>
        <v>44406.072298345352</v>
      </c>
      <c r="R147" s="14">
        <f>+('2.5Previsión Gen. Residencial'!R27)*'1.5 Factores Pérdidas'!S27</f>
        <v>45028.278242325643</v>
      </c>
      <c r="S147" s="14">
        <f>+('2.5Previsión Gen. Residencial'!S27)*'1.5 Factores Pérdidas'!T27</f>
        <v>45668.98605689891</v>
      </c>
      <c r="T147" s="14">
        <f>+('2.5Previsión Gen. Residencial'!T27)*'1.5 Factores Pérdidas'!U27</f>
        <v>46255.960629081987</v>
      </c>
      <c r="U147" s="14">
        <f>+('2.5Previsión Gen. Residencial'!U27)*'1.5 Factores Pérdidas'!V27</f>
        <v>47071.7599141459</v>
      </c>
      <c r="V147" s="14">
        <f>+('2.5Previsión Gen. Residencial'!V27)*'1.5 Factores Pérdidas'!W27</f>
        <v>49092.347389300608</v>
      </c>
      <c r="W147" s="14">
        <f>+('2.5Previsión Gen. Residencial'!W27)*'1.5 Factores Pérdidas'!X27</f>
        <v>51278.216310753007</v>
      </c>
      <c r="X147" s="14">
        <f>+('2.5Previsión Gen. Residencial'!X27)*'1.5 Factores Pérdidas'!Y27</f>
        <v>51803.432416617121</v>
      </c>
      <c r="Z147" s="18">
        <v>40</v>
      </c>
      <c r="AA147" s="29" t="s">
        <v>70</v>
      </c>
      <c r="AB147" s="226">
        <f t="shared" si="33"/>
        <v>1.5695260067445693</v>
      </c>
      <c r="AC147" s="227">
        <f t="shared" si="33"/>
        <v>13.68059471806572</v>
      </c>
      <c r="AD147" s="227">
        <f t="shared" si="33"/>
        <v>23.312349086879323</v>
      </c>
      <c r="AE147" s="227">
        <f t="shared" si="33"/>
        <v>32.944103455692925</v>
      </c>
      <c r="AF147" s="227">
        <f t="shared" si="33"/>
        <v>35.930780883824589</v>
      </c>
      <c r="AG147" s="227">
        <f t="shared" si="33"/>
        <v>37.590441315573962</v>
      </c>
      <c r="AH147" s="227">
        <f t="shared" si="33"/>
        <v>39.617391658899678</v>
      </c>
      <c r="AI147" s="227">
        <f t="shared" si="33"/>
        <v>40.419338301755189</v>
      </c>
      <c r="AJ147" s="227">
        <f t="shared" si="33"/>
        <v>41.160214253204337</v>
      </c>
      <c r="AK147" s="227">
        <f t="shared" si="33"/>
        <v>41.952471570168477</v>
      </c>
      <c r="AL147" s="272">
        <f t="shared" si="33"/>
        <v>42.612462553702755</v>
      </c>
      <c r="AM147" s="272">
        <f t="shared" si="33"/>
        <v>43.337392715765858</v>
      </c>
      <c r="AN147" s="272">
        <f t="shared" si="33"/>
        <v>43.852211778464444</v>
      </c>
      <c r="AO147" s="272">
        <f t="shared" si="33"/>
        <v>44.40607229834535</v>
      </c>
      <c r="AP147" s="272">
        <f t="shared" si="33"/>
        <v>45.028278242325641</v>
      </c>
      <c r="AQ147" s="272">
        <f t="shared" si="32"/>
        <v>45.668986056898909</v>
      </c>
      <c r="AR147" s="272">
        <f t="shared" si="31"/>
        <v>46.25596062908199</v>
      </c>
      <c r="AS147" s="272">
        <f t="shared" si="31"/>
        <v>47.0717599141459</v>
      </c>
      <c r="AT147" s="272">
        <f t="shared" si="31"/>
        <v>49.092347389300606</v>
      </c>
      <c r="AU147" s="272">
        <f t="shared" si="31"/>
        <v>51.27821631075301</v>
      </c>
      <c r="AV147" s="227">
        <f t="shared" si="31"/>
        <v>51.80343241661712</v>
      </c>
    </row>
    <row r="148" spans="2:48" x14ac:dyDescent="0.2">
      <c r="B148" s="92">
        <v>45</v>
      </c>
      <c r="C148" s="29" t="s">
        <v>71</v>
      </c>
      <c r="D148" s="19">
        <f>+('2.5Previsión Gen. Residencial'!D28)*'1.5 Factores Pérdidas'!E28</f>
        <v>0.29057547877818868</v>
      </c>
      <c r="E148" s="14">
        <f>+('2.5Previsión Gen. Residencial'!E28)*'1.5 Factores Pérdidas'!F28</f>
        <v>0.66054274545765734</v>
      </c>
      <c r="F148" s="14">
        <f>+('2.5Previsión Gen. Residencial'!F28)*'1.5 Factores Pérdidas'!G28</f>
        <v>0.9648799458861721</v>
      </c>
      <c r="G148" s="14">
        <f>+('2.5Previsión Gen. Residencial'!G28)*'1.5 Factores Pérdidas'!H28</f>
        <v>1.2692171463146866</v>
      </c>
      <c r="H148" s="14">
        <f>+('2.5Previsión Gen. Residencial'!H28)*'1.5 Factores Pérdidas'!I28</f>
        <v>1.5155287158469148</v>
      </c>
      <c r="I148" s="14">
        <f>+('2.5Previsión Gen. Residencial'!I28)*'1.5 Factores Pérdidas'!J28</f>
        <v>1.7108998101790971</v>
      </c>
      <c r="J148" s="14">
        <f>+('2.5Previsión Gen. Residencial'!J28)*'1.5 Factores Pérdidas'!K28</f>
        <v>1.8534527954183726</v>
      </c>
      <c r="K148" s="14">
        <f>+('2.5Previsión Gen. Residencial'!K28)*'1.5 Factores Pérdidas'!L28</f>
        <v>1.9369098709339698</v>
      </c>
      <c r="L148" s="14">
        <f>+('2.5Previsión Gen. Residencial'!L28)*'1.5 Factores Pérdidas'!M28</f>
        <v>2.0252288016113993</v>
      </c>
      <c r="M148" s="14">
        <f>+('2.5Previsión Gen. Residencial'!M28)*'1.5 Factores Pérdidas'!N28</f>
        <v>2.0481577521255647</v>
      </c>
      <c r="N148" s="14">
        <f>+('2.5Previsión Gen. Residencial'!N28)*'1.5 Factores Pérdidas'!O28</f>
        <v>2.0703427976538067</v>
      </c>
      <c r="O148" s="14">
        <f>+('2.5Previsión Gen. Residencial'!O28)*'1.5 Factores Pérdidas'!P28</f>
        <v>2.0832069750569322</v>
      </c>
      <c r="P148" s="14">
        <f>+('2.5Previsión Gen. Residencial'!P28)*'1.5 Factores Pérdidas'!Q28</f>
        <v>2.0957261861877288</v>
      </c>
      <c r="Q148" s="14">
        <f>+('2.5Previsión Gen. Residencial'!Q28)*'1.5 Factores Pérdidas'!R28</f>
        <v>2.1008591592774541</v>
      </c>
      <c r="R148" s="14">
        <f>+('2.5Previsión Gen. Residencial'!R28)*'1.5 Factores Pérdidas'!S28</f>
        <v>2.1231962491236689</v>
      </c>
      <c r="S148" s="14">
        <f>+('2.5Previsión Gen. Residencial'!S28)*'1.5 Factores Pérdidas'!T28</f>
        <v>2.1447881677520839</v>
      </c>
      <c r="T148" s="14">
        <f>+('2.5Previsión Gen. Residencial'!T28)*'1.5 Factores Pérdidas'!U28</f>
        <v>2.1618049545896207</v>
      </c>
      <c r="U148" s="14">
        <f>+('2.5Previsión Gen. Residencial'!U28)*'1.5 Factores Pérdidas'!V28</f>
        <v>2.1708421885119851</v>
      </c>
      <c r="V148" s="14">
        <f>+('2.5Previsión Gen. Residencial'!V28)*'1.5 Factores Pérdidas'!W28</f>
        <v>2.1883600095194686</v>
      </c>
      <c r="W148" s="14">
        <f>+('2.5Previsión Gen. Residencial'!W28)*'1.5 Factores Pérdidas'!X28</f>
        <v>2.1923889777471177</v>
      </c>
      <c r="X148" s="14">
        <f>+('2.5Previsión Gen. Residencial'!X28)*'1.5 Factores Pérdidas'!Y28</f>
        <v>2.2192291879501389</v>
      </c>
      <c r="Z148" s="92">
        <v>45</v>
      </c>
      <c r="AA148" s="29" t="s">
        <v>71</v>
      </c>
      <c r="AB148" s="226">
        <f t="shared" si="33"/>
        <v>2.905754787781887E-4</v>
      </c>
      <c r="AC148" s="227">
        <f t="shared" si="33"/>
        <v>6.6054274545765737E-4</v>
      </c>
      <c r="AD148" s="227">
        <f t="shared" si="33"/>
        <v>9.648799458861721E-4</v>
      </c>
      <c r="AE148" s="227">
        <f t="shared" si="33"/>
        <v>1.2692171463146867E-3</v>
      </c>
      <c r="AF148" s="227">
        <f t="shared" si="33"/>
        <v>1.5155287158469149E-3</v>
      </c>
      <c r="AG148" s="227">
        <f t="shared" si="33"/>
        <v>1.7108998101790971E-3</v>
      </c>
      <c r="AH148" s="227">
        <f t="shared" si="33"/>
        <v>1.8534527954183727E-3</v>
      </c>
      <c r="AI148" s="227">
        <f t="shared" si="33"/>
        <v>1.9369098709339698E-3</v>
      </c>
      <c r="AJ148" s="227">
        <f t="shared" si="33"/>
        <v>2.0252288016113992E-3</v>
      </c>
      <c r="AK148" s="227">
        <f t="shared" si="33"/>
        <v>2.0481577521255646E-3</v>
      </c>
      <c r="AL148" s="272">
        <f t="shared" si="33"/>
        <v>2.0703427976538065E-3</v>
      </c>
      <c r="AM148" s="272">
        <f t="shared" si="33"/>
        <v>2.0832069750569321E-3</v>
      </c>
      <c r="AN148" s="272">
        <f t="shared" si="33"/>
        <v>2.0957261861877289E-3</v>
      </c>
      <c r="AO148" s="272">
        <f t="shared" si="33"/>
        <v>2.1008591592774541E-3</v>
      </c>
      <c r="AP148" s="272">
        <f t="shared" si="33"/>
        <v>2.1231962491236687E-3</v>
      </c>
      <c r="AQ148" s="272">
        <f t="shared" si="32"/>
        <v>2.1447881677520838E-3</v>
      </c>
      <c r="AR148" s="272">
        <f t="shared" si="31"/>
        <v>2.1618049545896207E-3</v>
      </c>
      <c r="AS148" s="272">
        <f t="shared" si="31"/>
        <v>2.1708421885119852E-3</v>
      </c>
      <c r="AT148" s="272">
        <f t="shared" si="31"/>
        <v>2.1883600095194684E-3</v>
      </c>
      <c r="AU148" s="272">
        <f t="shared" si="31"/>
        <v>2.1923889777471176E-3</v>
      </c>
      <c r="AV148" s="227">
        <f t="shared" si="31"/>
        <v>2.219229187950139E-3</v>
      </c>
    </row>
    <row r="149" spans="2:48" ht="13.5" thickBot="1" x14ac:dyDescent="0.25">
      <c r="B149" s="92">
        <v>46</v>
      </c>
      <c r="C149" s="29" t="s">
        <v>72</v>
      </c>
      <c r="D149" s="19">
        <f>+('2.5Previsión Gen. Residencial'!D29)*'1.5 Factores Pérdidas'!E29</f>
        <v>2.5153548821062439</v>
      </c>
      <c r="E149" s="175">
        <f>+('2.5Previsión Gen. Residencial'!E29)*'1.5 Factores Pérdidas'!F29</f>
        <v>3.1183519350782243</v>
      </c>
      <c r="F149" s="175">
        <f>+('2.5Previsión Gen. Residencial'!F29)*'1.5 Factores Pérdidas'!G29</f>
        <v>4.0367599461944588</v>
      </c>
      <c r="G149" s="175">
        <f>+('2.5Previsión Gen. Residencial'!G29)*'1.5 Factores Pérdidas'!H29</f>
        <v>4.9551679573106941</v>
      </c>
      <c r="H149" s="175">
        <f>+('2.5Previsión Gen. Residencial'!H29)*'1.5 Factores Pérdidas'!I29</f>
        <v>6.8813610753037588</v>
      </c>
      <c r="I149" s="175">
        <f>+('2.5Previsión Gen. Residencial'!I29)*'1.5 Factores Pérdidas'!J29</f>
        <v>8.3266663948094237</v>
      </c>
      <c r="J149" s="175">
        <f>+('2.5Previsión Gen. Residencial'!J29)*'1.5 Factores Pérdidas'!K29</f>
        <v>9.9681689669415388</v>
      </c>
      <c r="K149" s="175">
        <f>+('2.5Previsión Gen. Residencial'!K29)*'1.5 Factores Pérdidas'!L29</f>
        <v>10.340627566833064</v>
      </c>
      <c r="L149" s="175">
        <f>+('2.5Previsión Gen. Residencial'!L29)*'1.5 Factores Pérdidas'!M29</f>
        <v>10.761960847579996</v>
      </c>
      <c r="M149" s="175">
        <f>+('2.5Previsión Gen. Residencial'!M29)*'1.5 Factores Pérdidas'!N29</f>
        <v>11.411099725631788</v>
      </c>
      <c r="N149" s="175">
        <f>+('2.5Previsión Gen. Residencial'!N29)*'1.5 Factores Pérdidas'!O29</f>
        <v>12.185111203437538</v>
      </c>
      <c r="O149" s="175">
        <f>+('2.5Previsión Gen. Residencial'!O29)*'1.5 Factores Pérdidas'!P29</f>
        <v>12.690583656945645</v>
      </c>
      <c r="P149" s="175">
        <f>+('2.5Previsión Gen. Residencial'!P29)*'1.5 Factores Pérdidas'!Q29</f>
        <v>13.488563932378035</v>
      </c>
      <c r="Q149" s="175">
        <f>+('2.5Previsión Gen. Residencial'!Q29)*'1.5 Factores Pérdidas'!R29</f>
        <v>14.755680962994042</v>
      </c>
      <c r="R149" s="175">
        <f>+('2.5Previsión Gen. Residencial'!R29)*'1.5 Factores Pérdidas'!S29</f>
        <v>15.93233549988161</v>
      </c>
      <c r="S149" s="175">
        <f>+('2.5Previsión Gen. Residencial'!S29)*'1.5 Factores Pérdidas'!T29</f>
        <v>16.601239777022183</v>
      </c>
      <c r="T149" s="175">
        <f>+('2.5Previsión Gen. Residencial'!T29)*'1.5 Factores Pérdidas'!U29</f>
        <v>17.302650058758125</v>
      </c>
      <c r="U149" s="175">
        <f>+('2.5Previsión Gen. Residencial'!U29)*'1.5 Factores Pérdidas'!V29</f>
        <v>18.002146066167303</v>
      </c>
      <c r="V149" s="175">
        <f>+('2.5Previsión Gen. Residencial'!V29)*'1.5 Factores Pérdidas'!W29</f>
        <v>18.737450910242231</v>
      </c>
      <c r="W149" s="175">
        <f>+('2.5Previsión Gen. Residencial'!W29)*'1.5 Factores Pérdidas'!X29</f>
        <v>19.79890497128687</v>
      </c>
      <c r="X149" s="175">
        <f>+('2.5Previsión Gen. Residencial'!X29)*'1.5 Factores Pérdidas'!Y29</f>
        <v>21.073694697561727</v>
      </c>
      <c r="Z149" s="92">
        <v>46</v>
      </c>
      <c r="AA149" s="29" t="s">
        <v>72</v>
      </c>
      <c r="AB149" s="226">
        <f t="shared" si="33"/>
        <v>2.515354882106244E-3</v>
      </c>
      <c r="AC149" s="227">
        <f t="shared" si="33"/>
        <v>3.1183519350782242E-3</v>
      </c>
      <c r="AD149" s="227">
        <f t="shared" si="33"/>
        <v>4.0367599461944587E-3</v>
      </c>
      <c r="AE149" s="227">
        <f t="shared" si="33"/>
        <v>4.9551679573106942E-3</v>
      </c>
      <c r="AF149" s="227">
        <f t="shared" si="33"/>
        <v>6.8813610753037588E-3</v>
      </c>
      <c r="AG149" s="227">
        <f t="shared" si="33"/>
        <v>8.3266663948094229E-3</v>
      </c>
      <c r="AH149" s="227">
        <f t="shared" si="33"/>
        <v>9.9681689669415385E-3</v>
      </c>
      <c r="AI149" s="227">
        <f t="shared" si="33"/>
        <v>1.0340627566833063E-2</v>
      </c>
      <c r="AJ149" s="227">
        <f t="shared" si="33"/>
        <v>1.0761960847579995E-2</v>
      </c>
      <c r="AK149" s="227">
        <f t="shared" si="33"/>
        <v>1.1411099725631788E-2</v>
      </c>
      <c r="AL149" s="272">
        <f t="shared" si="33"/>
        <v>1.2185111203437538E-2</v>
      </c>
      <c r="AM149" s="272">
        <f t="shared" si="33"/>
        <v>1.2690583656945646E-2</v>
      </c>
      <c r="AN149" s="272">
        <f t="shared" si="33"/>
        <v>1.3488563932378034E-2</v>
      </c>
      <c r="AO149" s="272">
        <f t="shared" si="33"/>
        <v>1.4755680962994042E-2</v>
      </c>
      <c r="AP149" s="272">
        <f t="shared" si="33"/>
        <v>1.5932335499881611E-2</v>
      </c>
      <c r="AQ149" s="272">
        <f t="shared" si="32"/>
        <v>1.6601239777022183E-2</v>
      </c>
      <c r="AR149" s="272">
        <f t="shared" si="31"/>
        <v>1.7302650058758126E-2</v>
      </c>
      <c r="AS149" s="272">
        <f t="shared" si="31"/>
        <v>1.8002146066167301E-2</v>
      </c>
      <c r="AT149" s="272">
        <f t="shared" si="31"/>
        <v>1.8737450910242232E-2</v>
      </c>
      <c r="AU149" s="272">
        <f t="shared" si="31"/>
        <v>1.9798904971286869E-2</v>
      </c>
      <c r="AV149" s="227">
        <f t="shared" si="31"/>
        <v>2.1073694697561728E-2</v>
      </c>
    </row>
    <row r="150" spans="2:48" ht="13.5" thickBot="1" x14ac:dyDescent="0.25">
      <c r="B150" s="22"/>
      <c r="C150" s="23" t="s">
        <v>73</v>
      </c>
      <c r="D150" s="48">
        <f t="shared" ref="D150:X150" si="34">+SUM(D126:D149)</f>
        <v>646334.50963792158</v>
      </c>
      <c r="E150" s="48">
        <f t="shared" si="34"/>
        <v>1626147.4609961333</v>
      </c>
      <c r="F150" s="48">
        <f t="shared" si="34"/>
        <v>2468895.2206131578</v>
      </c>
      <c r="G150" s="48">
        <f t="shared" si="34"/>
        <v>3311642.9802301829</v>
      </c>
      <c r="H150" s="48">
        <f t="shared" si="34"/>
        <v>4158836.8055954888</v>
      </c>
      <c r="I150" s="48">
        <f t="shared" si="34"/>
        <v>4860015.6386624286</v>
      </c>
      <c r="J150" s="48">
        <f t="shared" si="34"/>
        <v>5718277.6827908708</v>
      </c>
      <c r="K150" s="48">
        <f t="shared" si="34"/>
        <v>6162976.5961610349</v>
      </c>
      <c r="L150" s="48">
        <f t="shared" si="34"/>
        <v>6570605.8439606288</v>
      </c>
      <c r="M150" s="48">
        <f t="shared" si="34"/>
        <v>6819397.7512951288</v>
      </c>
      <c r="N150" s="48">
        <f t="shared" si="34"/>
        <v>7007381.4406691706</v>
      </c>
      <c r="O150" s="48">
        <f t="shared" si="34"/>
        <v>7250585.894121835</v>
      </c>
      <c r="P150" s="48">
        <f t="shared" si="34"/>
        <v>7493091.1430663243</v>
      </c>
      <c r="Q150" s="48">
        <f t="shared" si="34"/>
        <v>7659025.1687675985</v>
      </c>
      <c r="R150" s="48">
        <f t="shared" si="34"/>
        <v>7806351.2691437351</v>
      </c>
      <c r="S150" s="48">
        <f t="shared" si="34"/>
        <v>7953310.7884120988</v>
      </c>
      <c r="T150" s="48">
        <f t="shared" si="34"/>
        <v>8106432.4386569327</v>
      </c>
      <c r="U150" s="48">
        <f t="shared" si="34"/>
        <v>8254601.602269196</v>
      </c>
      <c r="V150" s="48">
        <f t="shared" si="34"/>
        <v>8440500.7360847238</v>
      </c>
      <c r="W150" s="48">
        <f t="shared" si="34"/>
        <v>8604598.4055281952</v>
      </c>
      <c r="X150" s="214">
        <f t="shared" si="34"/>
        <v>8760780.0146113075</v>
      </c>
      <c r="Z150" s="22"/>
      <c r="AA150" s="23" t="s">
        <v>73</v>
      </c>
      <c r="AB150" s="273">
        <f t="shared" si="33"/>
        <v>646.33450963792154</v>
      </c>
      <c r="AC150" s="274">
        <f t="shared" si="33"/>
        <v>1626.1474609961333</v>
      </c>
      <c r="AD150" s="274">
        <f t="shared" si="33"/>
        <v>2468.895220613158</v>
      </c>
      <c r="AE150" s="274">
        <f t="shared" si="33"/>
        <v>3311.6429802301827</v>
      </c>
      <c r="AF150" s="274">
        <f t="shared" si="33"/>
        <v>4158.8368055954888</v>
      </c>
      <c r="AG150" s="274">
        <f t="shared" si="33"/>
        <v>4860.0156386624285</v>
      </c>
      <c r="AH150" s="274">
        <f t="shared" si="33"/>
        <v>5718.277682790871</v>
      </c>
      <c r="AI150" s="274">
        <f t="shared" si="33"/>
        <v>6162.9765961610346</v>
      </c>
      <c r="AJ150" s="274">
        <f t="shared" si="33"/>
        <v>6570.6058439606286</v>
      </c>
      <c r="AK150" s="274">
        <f t="shared" si="33"/>
        <v>6819.3977512951287</v>
      </c>
      <c r="AL150" s="275">
        <f t="shared" si="33"/>
        <v>7007.3814406691708</v>
      </c>
      <c r="AM150" s="275">
        <f t="shared" si="33"/>
        <v>7250.5858941218348</v>
      </c>
      <c r="AN150" s="275">
        <f t="shared" si="33"/>
        <v>7493.0911430663245</v>
      </c>
      <c r="AO150" s="275">
        <f t="shared" si="33"/>
        <v>7659.0251687675982</v>
      </c>
      <c r="AP150" s="275">
        <f t="shared" si="33"/>
        <v>7806.3512691437354</v>
      </c>
      <c r="AQ150" s="275">
        <f t="shared" si="32"/>
        <v>7953.3107884120991</v>
      </c>
      <c r="AR150" s="275">
        <f t="shared" si="32"/>
        <v>8106.4324386569324</v>
      </c>
      <c r="AS150" s="275">
        <f t="shared" si="32"/>
        <v>8254.6016022691965</v>
      </c>
      <c r="AT150" s="275">
        <f t="shared" si="32"/>
        <v>8440.500736084723</v>
      </c>
      <c r="AU150" s="275">
        <f t="shared" si="32"/>
        <v>8604.5984055281951</v>
      </c>
      <c r="AV150" s="274">
        <f t="shared" si="32"/>
        <v>8760.7800146113077</v>
      </c>
    </row>
    <row r="152" spans="2:48" x14ac:dyDescent="0.2"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</row>
    <row r="153" spans="2:48" x14ac:dyDescent="0.2">
      <c r="B153" s="12" t="s">
        <v>163</v>
      </c>
      <c r="Z153" s="12" t="s">
        <v>164</v>
      </c>
    </row>
    <row r="154" spans="2:48" ht="13.5" thickBot="1" x14ac:dyDescent="0.25"/>
    <row r="155" spans="2:48" ht="13.5" thickBot="1" x14ac:dyDescent="0.25">
      <c r="B155" s="4" t="s">
        <v>37</v>
      </c>
      <c r="C155" s="5" t="s">
        <v>38</v>
      </c>
      <c r="D155" s="6">
        <f t="shared" ref="D155:X155" si="35">+D125</f>
        <v>2024</v>
      </c>
      <c r="E155" s="2">
        <f t="shared" si="35"/>
        <v>2025</v>
      </c>
      <c r="F155" s="2">
        <f t="shared" si="35"/>
        <v>2026</v>
      </c>
      <c r="G155" s="2">
        <f t="shared" si="35"/>
        <v>2027</v>
      </c>
      <c r="H155" s="2">
        <f t="shared" si="35"/>
        <v>2028</v>
      </c>
      <c r="I155" s="2">
        <f t="shared" si="35"/>
        <v>2029</v>
      </c>
      <c r="J155" s="2">
        <f t="shared" si="35"/>
        <v>2030</v>
      </c>
      <c r="K155" s="2">
        <f t="shared" si="35"/>
        <v>2031</v>
      </c>
      <c r="L155" s="2">
        <f t="shared" si="35"/>
        <v>2032</v>
      </c>
      <c r="M155" s="2">
        <f t="shared" si="35"/>
        <v>2033</v>
      </c>
      <c r="N155" s="46">
        <f t="shared" si="35"/>
        <v>2034</v>
      </c>
      <c r="O155" s="46">
        <f t="shared" si="35"/>
        <v>2035</v>
      </c>
      <c r="P155" s="46">
        <f t="shared" si="35"/>
        <v>2036</v>
      </c>
      <c r="Q155" s="46">
        <f t="shared" si="35"/>
        <v>2037</v>
      </c>
      <c r="R155" s="46">
        <f t="shared" si="35"/>
        <v>2038</v>
      </c>
      <c r="S155" s="46">
        <f t="shared" si="35"/>
        <v>2039</v>
      </c>
      <c r="T155" s="46">
        <f t="shared" si="35"/>
        <v>2040</v>
      </c>
      <c r="U155" s="46">
        <f t="shared" si="35"/>
        <v>2041</v>
      </c>
      <c r="V155" s="46">
        <f t="shared" si="35"/>
        <v>2042</v>
      </c>
      <c r="W155" s="46">
        <f t="shared" si="35"/>
        <v>2043</v>
      </c>
      <c r="X155" s="2">
        <f t="shared" si="35"/>
        <v>2044</v>
      </c>
      <c r="Z155" s="4" t="s">
        <v>37</v>
      </c>
      <c r="AA155" s="5" t="s">
        <v>38</v>
      </c>
      <c r="AB155" s="6">
        <f>+AB125</f>
        <v>2024</v>
      </c>
      <c r="AC155" s="2">
        <f t="shared" ref="AC155:AV155" si="36">+AB155+1</f>
        <v>2025</v>
      </c>
      <c r="AD155" s="2">
        <f t="shared" si="36"/>
        <v>2026</v>
      </c>
      <c r="AE155" s="2">
        <f t="shared" si="36"/>
        <v>2027</v>
      </c>
      <c r="AF155" s="2">
        <f t="shared" si="36"/>
        <v>2028</v>
      </c>
      <c r="AG155" s="2">
        <f t="shared" si="36"/>
        <v>2029</v>
      </c>
      <c r="AH155" s="2">
        <f t="shared" si="36"/>
        <v>2030</v>
      </c>
      <c r="AI155" s="2">
        <f t="shared" si="36"/>
        <v>2031</v>
      </c>
      <c r="AJ155" s="2">
        <f t="shared" si="36"/>
        <v>2032</v>
      </c>
      <c r="AK155" s="2">
        <f t="shared" si="36"/>
        <v>2033</v>
      </c>
      <c r="AL155" s="46">
        <f t="shared" si="36"/>
        <v>2034</v>
      </c>
      <c r="AM155" s="46">
        <f t="shared" si="36"/>
        <v>2035</v>
      </c>
      <c r="AN155" s="46">
        <f t="shared" si="36"/>
        <v>2036</v>
      </c>
      <c r="AO155" s="46">
        <f t="shared" si="36"/>
        <v>2037</v>
      </c>
      <c r="AP155" s="46">
        <f t="shared" si="36"/>
        <v>2038</v>
      </c>
      <c r="AQ155" s="46">
        <f t="shared" si="36"/>
        <v>2039</v>
      </c>
      <c r="AR155" s="46">
        <f t="shared" si="36"/>
        <v>2040</v>
      </c>
      <c r="AS155" s="46">
        <f t="shared" si="36"/>
        <v>2041</v>
      </c>
      <c r="AT155" s="46">
        <f t="shared" si="36"/>
        <v>2042</v>
      </c>
      <c r="AU155" s="46">
        <f t="shared" si="36"/>
        <v>2043</v>
      </c>
      <c r="AV155" s="2">
        <f t="shared" si="36"/>
        <v>2044</v>
      </c>
    </row>
    <row r="156" spans="2:48" x14ac:dyDescent="0.2">
      <c r="B156" s="18">
        <v>6</v>
      </c>
      <c r="C156" s="29" t="s">
        <v>46</v>
      </c>
      <c r="D156" s="19">
        <f>+'2.6 Previsión Electromovilidad'!D6*'1.5 Factores Pérdidas'!E6</f>
        <v>6093.0130751603738</v>
      </c>
      <c r="E156" s="14">
        <f>+'2.6 Previsión Electromovilidad'!E6*'1.5 Factores Pérdidas'!F6</f>
        <v>19640.874316099376</v>
      </c>
      <c r="F156" s="14">
        <f>+'2.6 Previsión Electromovilidad'!F6*'1.5 Factores Pérdidas'!G6</f>
        <v>44562.288274080871</v>
      </c>
      <c r="G156" s="14">
        <f>+'2.6 Previsión Electromovilidad'!G6*'1.5 Factores Pérdidas'!H6</f>
        <v>78906.574679865153</v>
      </c>
      <c r="H156" s="14">
        <f>+'2.6 Previsión Electromovilidad'!H6*'1.5 Factores Pérdidas'!I6</f>
        <v>118843.07462193571</v>
      </c>
      <c r="I156" s="14">
        <f>+'2.6 Previsión Electromovilidad'!I6*'1.5 Factores Pérdidas'!J6</f>
        <v>162897.73940667577</v>
      </c>
      <c r="J156" s="14">
        <f>+'2.6 Previsión Electromovilidad'!J6*'1.5 Factores Pérdidas'!K6</f>
        <v>210454.68018315313</v>
      </c>
      <c r="K156" s="14">
        <f>+'2.6 Previsión Electromovilidad'!K6*'1.5 Factores Pérdidas'!L6</f>
        <v>262177.80763210868</v>
      </c>
      <c r="L156" s="14">
        <f>+'2.6 Previsión Electromovilidad'!L6*'1.5 Factores Pérdidas'!M6</f>
        <v>316822.51908178517</v>
      </c>
      <c r="M156" s="14">
        <f>+'2.6 Previsión Electromovilidad'!M6*'1.5 Factores Pérdidas'!N6</f>
        <v>375716.44101032597</v>
      </c>
      <c r="N156" s="14">
        <f>+'2.6 Previsión Electromovilidad'!N6*'1.5 Factores Pérdidas'!O6</f>
        <v>435734.31171453674</v>
      </c>
      <c r="O156" s="14">
        <f>+'2.6 Previsión Electromovilidad'!O6*'1.5 Factores Pérdidas'!P6</f>
        <v>499118.23752151069</v>
      </c>
      <c r="P156" s="14">
        <f>+'2.6 Previsión Electromovilidad'!P6*'1.5 Factores Pérdidas'!Q6</f>
        <v>562470.42261865945</v>
      </c>
      <c r="Q156" s="14">
        <f>+'2.6 Previsión Electromovilidad'!Q6*'1.5 Factores Pérdidas'!R6</f>
        <v>631367.35722957947</v>
      </c>
      <c r="R156" s="14">
        <f>+'2.6 Previsión Electromovilidad'!R6*'1.5 Factores Pérdidas'!S6</f>
        <v>701428.3224230702</v>
      </c>
      <c r="S156" s="14">
        <f>+'2.6 Previsión Electromovilidad'!S6*'1.5 Factores Pérdidas'!T6</f>
        <v>761518.87957945617</v>
      </c>
      <c r="T156" s="14">
        <f>+'2.6 Previsión Electromovilidad'!T6*'1.5 Factores Pérdidas'!U6</f>
        <v>821796.95764013357</v>
      </c>
      <c r="U156" s="14">
        <f>+'2.6 Previsión Electromovilidad'!U6*'1.5 Factores Pérdidas'!V6</f>
        <v>884225.39224710979</v>
      </c>
      <c r="V156" s="14">
        <f>+'2.6 Previsión Electromovilidad'!V6*'1.5 Factores Pérdidas'!W6</f>
        <v>959659.80035314476</v>
      </c>
      <c r="W156" s="14">
        <f>+'2.6 Previsión Electromovilidad'!W6*'1.5 Factores Pérdidas'!X6</f>
        <v>1040112.4377439007</v>
      </c>
      <c r="X156" s="14">
        <f>+'2.6 Previsión Electromovilidad'!X6*'1.5 Factores Pérdidas'!Y6</f>
        <v>1120754.2087242939</v>
      </c>
      <c r="Z156" s="18">
        <v>6</v>
      </c>
      <c r="AA156" s="29" t="s">
        <v>46</v>
      </c>
      <c r="AB156" s="226">
        <f t="shared" ref="AB156:AQ171" si="37">+D156/1000</f>
        <v>6.0930130751603739</v>
      </c>
      <c r="AC156" s="227">
        <f t="shared" si="37"/>
        <v>19.640874316099378</v>
      </c>
      <c r="AD156" s="227">
        <f t="shared" si="37"/>
        <v>44.562288274080871</v>
      </c>
      <c r="AE156" s="227">
        <f t="shared" si="37"/>
        <v>78.906574679865159</v>
      </c>
      <c r="AF156" s="227">
        <f t="shared" si="37"/>
        <v>118.84307462193571</v>
      </c>
      <c r="AG156" s="227">
        <f t="shared" si="37"/>
        <v>162.89773940667578</v>
      </c>
      <c r="AH156" s="227">
        <f t="shared" si="37"/>
        <v>210.45468018315313</v>
      </c>
      <c r="AI156" s="227">
        <f t="shared" si="37"/>
        <v>262.17780763210868</v>
      </c>
      <c r="AJ156" s="227">
        <f t="shared" si="37"/>
        <v>316.82251908178517</v>
      </c>
      <c r="AK156" s="227">
        <f t="shared" si="37"/>
        <v>375.71644101032598</v>
      </c>
      <c r="AL156" s="272">
        <f t="shared" si="37"/>
        <v>435.73431171453672</v>
      </c>
      <c r="AM156" s="272">
        <f t="shared" si="37"/>
        <v>499.11823752151071</v>
      </c>
      <c r="AN156" s="272">
        <f t="shared" si="37"/>
        <v>562.47042261865943</v>
      </c>
      <c r="AO156" s="272">
        <f t="shared" si="37"/>
        <v>631.36735722957951</v>
      </c>
      <c r="AP156" s="272">
        <f t="shared" si="37"/>
        <v>701.4283224230702</v>
      </c>
      <c r="AQ156" s="272">
        <f t="shared" si="37"/>
        <v>761.51887957945621</v>
      </c>
      <c r="AR156" s="272">
        <f t="shared" ref="AR156:AV179" si="38">+T156/1000</f>
        <v>821.79695764013354</v>
      </c>
      <c r="AS156" s="272">
        <f t="shared" si="38"/>
        <v>884.22539224710977</v>
      </c>
      <c r="AT156" s="272">
        <f t="shared" si="38"/>
        <v>959.65980035314476</v>
      </c>
      <c r="AU156" s="272">
        <f t="shared" si="38"/>
        <v>1040.1124377439007</v>
      </c>
      <c r="AV156" s="227">
        <f t="shared" si="38"/>
        <v>1120.7542087242939</v>
      </c>
    </row>
    <row r="157" spans="2:48" x14ac:dyDescent="0.2">
      <c r="B157" s="18">
        <v>8</v>
      </c>
      <c r="C157" s="28" t="s">
        <v>48</v>
      </c>
      <c r="D157" s="19">
        <f>+'2.6 Previsión Electromovilidad'!D7*'1.5 Factores Pérdidas'!E7</f>
        <v>52.91456925124443</v>
      </c>
      <c r="E157" s="14">
        <f>+'2.6 Previsión Electromovilidad'!E7*'1.5 Factores Pérdidas'!F7</f>
        <v>170.57051927085737</v>
      </c>
      <c r="F157" s="14">
        <f>+'2.6 Previsión Electromovilidad'!F7*'1.5 Factores Pérdidas'!G7</f>
        <v>386.99970930403845</v>
      </c>
      <c r="G157" s="14">
        <f>+'2.6 Previsión Electromovilidad'!G7*'1.5 Factores Pérdidas'!H7</f>
        <v>685.26152147906191</v>
      </c>
      <c r="H157" s="14">
        <f>+'2.6 Previsión Electromovilidad'!H7*'1.5 Factores Pérdidas'!I7</f>
        <v>1032.0887259786007</v>
      </c>
      <c r="I157" s="14">
        <f>+'2.6 Previsión Electromovilidad'!I7*'1.5 Factores Pérdidas'!J7</f>
        <v>1414.6799959852108</v>
      </c>
      <c r="J157" s="14">
        <f>+'2.6 Previsión Electromovilidad'!J7*'1.5 Factores Pérdidas'!K7</f>
        <v>1827.6866652722294</v>
      </c>
      <c r="K157" s="14">
        <f>+'2.6 Previsión Electromovilidad'!K7*'1.5 Factores Pérdidas'!L7</f>
        <v>2276.874444048934</v>
      </c>
      <c r="L157" s="14">
        <f>+'2.6 Previsión Electromovilidad'!L7*'1.5 Factores Pérdidas'!M7</f>
        <v>2751.4346218378296</v>
      </c>
      <c r="M157" s="14">
        <f>+'2.6 Previsión Electromovilidad'!M7*'1.5 Factores Pérdidas'!N7</f>
        <v>3262.8969265996047</v>
      </c>
      <c r="N157" s="14">
        <f>+'2.6 Previsión Electromovilidad'!N7*'1.5 Factores Pérdidas'!O7</f>
        <v>3784.1201270941483</v>
      </c>
      <c r="O157" s="14">
        <f>+'2.6 Previsión Electromovilidad'!O7*'1.5 Factores Pérdidas'!P7</f>
        <v>4334.5757210927859</v>
      </c>
      <c r="P157" s="14">
        <f>+'2.6 Previsión Electromovilidad'!P7*'1.5 Factores Pérdidas'!Q7</f>
        <v>4884.7556639534023</v>
      </c>
      <c r="Q157" s="14">
        <f>+'2.6 Previsión Electromovilidad'!Q7*'1.5 Factores Pérdidas'!R7</f>
        <v>5483.0887994147988</v>
      </c>
      <c r="R157" s="14">
        <f>+'2.6 Previsión Electromovilidad'!R7*'1.5 Factores Pérdidas'!S7</f>
        <v>6091.5309197269098</v>
      </c>
      <c r="S157" s="14">
        <f>+'2.6 Previsión Electromovilidad'!S7*'1.5 Factores Pérdidas'!T7</f>
        <v>6613.3853632960727</v>
      </c>
      <c r="T157" s="14">
        <f>+'2.6 Previsión Electromovilidad'!T7*'1.5 Factores Pérdidas'!U7</f>
        <v>7136.8683259171021</v>
      </c>
      <c r="U157" s="14">
        <f>+'2.6 Previsión Electromovilidad'!U7*'1.5 Factores Pérdidas'!V7</f>
        <v>7679.0259883919498</v>
      </c>
      <c r="V157" s="14">
        <f>+'2.6 Previsión Electromovilidad'!V7*'1.5 Factores Pérdidas'!W7</f>
        <v>8334.1335948282558</v>
      </c>
      <c r="W157" s="14">
        <f>+'2.6 Previsión Electromovilidad'!W7*'1.5 Factores Pérdidas'!X7</f>
        <v>9032.8218464608617</v>
      </c>
      <c r="X157" s="14">
        <f>+'2.6 Previsión Electromovilidad'!X7*'1.5 Factores Pérdidas'!Y7</f>
        <v>9733.1526224575464</v>
      </c>
      <c r="Z157" s="18">
        <v>8</v>
      </c>
      <c r="AA157" s="28" t="s">
        <v>48</v>
      </c>
      <c r="AB157" s="226">
        <f t="shared" si="37"/>
        <v>5.291456925124443E-2</v>
      </c>
      <c r="AC157" s="227">
        <f t="shared" si="37"/>
        <v>0.17057051927085737</v>
      </c>
      <c r="AD157" s="227">
        <f t="shared" si="37"/>
        <v>0.38699970930403843</v>
      </c>
      <c r="AE157" s="227">
        <f t="shared" si="37"/>
        <v>0.68526152147906194</v>
      </c>
      <c r="AF157" s="227">
        <f t="shared" si="37"/>
        <v>1.0320887259786007</v>
      </c>
      <c r="AG157" s="227">
        <f t="shared" si="37"/>
        <v>1.4146799959852108</v>
      </c>
      <c r="AH157" s="227">
        <f t="shared" si="37"/>
        <v>1.8276866652722294</v>
      </c>
      <c r="AI157" s="227">
        <f t="shared" si="37"/>
        <v>2.2768744440489339</v>
      </c>
      <c r="AJ157" s="227">
        <f t="shared" si="37"/>
        <v>2.7514346218378294</v>
      </c>
      <c r="AK157" s="227">
        <f t="shared" si="37"/>
        <v>3.2628969265996046</v>
      </c>
      <c r="AL157" s="272">
        <f t="shared" si="37"/>
        <v>3.7841201270941482</v>
      </c>
      <c r="AM157" s="272">
        <f t="shared" si="37"/>
        <v>4.3345757210927855</v>
      </c>
      <c r="AN157" s="272">
        <f t="shared" si="37"/>
        <v>4.8847556639534027</v>
      </c>
      <c r="AO157" s="272">
        <f t="shared" si="37"/>
        <v>5.4830887994147988</v>
      </c>
      <c r="AP157" s="272">
        <f t="shared" si="37"/>
        <v>6.0915309197269094</v>
      </c>
      <c r="AQ157" s="272">
        <f t="shared" si="37"/>
        <v>6.6133853632960724</v>
      </c>
      <c r="AR157" s="272">
        <f t="shared" si="38"/>
        <v>7.136868325917102</v>
      </c>
      <c r="AS157" s="272">
        <f t="shared" si="38"/>
        <v>7.6790259883919498</v>
      </c>
      <c r="AT157" s="272">
        <f t="shared" si="38"/>
        <v>8.3341335948282556</v>
      </c>
      <c r="AU157" s="272">
        <f t="shared" si="38"/>
        <v>9.0328218464608625</v>
      </c>
      <c r="AV157" s="227">
        <f t="shared" si="38"/>
        <v>9.7331526224575455</v>
      </c>
    </row>
    <row r="158" spans="2:48" x14ac:dyDescent="0.2">
      <c r="B158" s="18">
        <v>9</v>
      </c>
      <c r="C158" s="29" t="s">
        <v>49</v>
      </c>
      <c r="D158" s="19">
        <f>+'2.6 Previsión Electromovilidad'!D8*'1.5 Factores Pérdidas'!E8</f>
        <v>331.17905236313101</v>
      </c>
      <c r="E158" s="14">
        <f>+'2.6 Previsión Electromovilidad'!E8*'1.5 Factores Pérdidas'!F8</f>
        <v>1067.5582118979682</v>
      </c>
      <c r="F158" s="14">
        <f>+'2.6 Previsión Electromovilidad'!F8*'1.5 Factores Pérdidas'!G8</f>
        <v>2422.134372550041</v>
      </c>
      <c r="G158" s="14">
        <f>+'2.6 Previsión Electromovilidad'!G8*'1.5 Factores Pérdidas'!H8</f>
        <v>4288.8804447560697</v>
      </c>
      <c r="H158" s="14">
        <f>+'2.6 Previsión Electromovilidad'!H8*'1.5 Factores Pérdidas'!I8</f>
        <v>6459.5851588875157</v>
      </c>
      <c r="I158" s="14">
        <f>+'2.6 Previsión Electromovilidad'!I8*'1.5 Factores Pérdidas'!J8</f>
        <v>8854.1282126461174</v>
      </c>
      <c r="J158" s="14">
        <f>+'2.6 Previsión Electromovilidad'!J8*'1.5 Factores Pérdidas'!K8</f>
        <v>11439.033642088145</v>
      </c>
      <c r="K158" s="14">
        <f>+'2.6 Previsión Electromovilidad'!K8*'1.5 Factores Pérdidas'!L8</f>
        <v>14250.38758512095</v>
      </c>
      <c r="L158" s="14">
        <f>+'2.6 Previsión Electromovilidad'!L8*'1.5 Factores Pérdidas'!M8</f>
        <v>17220.541026665018</v>
      </c>
      <c r="M158" s="14">
        <f>+'2.6 Previsión Electromovilidad'!M8*'1.5 Factores Pérdidas'!N8</f>
        <v>20421.655649864639</v>
      </c>
      <c r="N158" s="14">
        <f>+'2.6 Previsión Electromovilidad'!N8*'1.5 Factores Pérdidas'!O8</f>
        <v>23683.861277767428</v>
      </c>
      <c r="O158" s="14">
        <f>+'2.6 Previsión Electromovilidad'!O8*'1.5 Factores Pérdidas'!P8</f>
        <v>27129.025144128591</v>
      </c>
      <c r="P158" s="14">
        <f>+'2.6 Previsión Electromovilidad'!P8*'1.5 Factores Pérdidas'!Q8</f>
        <v>30572.463778971032</v>
      </c>
      <c r="Q158" s="14">
        <f>+'2.6 Previsión Electromovilidad'!Q8*'1.5 Factores Pérdidas'!R8</f>
        <v>34317.281200779791</v>
      </c>
      <c r="R158" s="14">
        <f>+'2.6 Previsión Electromovilidad'!R8*'1.5 Factores Pérdidas'!S8</f>
        <v>38125.368230006439</v>
      </c>
      <c r="S158" s="14">
        <f>+'2.6 Previsión Electromovilidad'!S8*'1.5 Factores Pérdidas'!T8</f>
        <v>41391.524650407788</v>
      </c>
      <c r="T158" s="14">
        <f>+'2.6 Previsión Electromovilidad'!T8*'1.5 Factores Pérdidas'!U8</f>
        <v>44667.873564180714</v>
      </c>
      <c r="U158" s="14">
        <f>+'2.6 Previsión Electromovilidad'!U8*'1.5 Factores Pérdidas'!V8</f>
        <v>48061.102752862207</v>
      </c>
      <c r="V158" s="14">
        <f>+'2.6 Previsión Electromovilidad'!V8*'1.5 Factores Pérdidas'!W8</f>
        <v>52161.257386368023</v>
      </c>
      <c r="W158" s="14">
        <f>+'2.6 Previsión Electromovilidad'!W8*'1.5 Factores Pérdidas'!X8</f>
        <v>56534.172376458351</v>
      </c>
      <c r="X158" s="14">
        <f>+'2.6 Previsión Electromovilidad'!X8*'1.5 Factores Pérdidas'!Y8</f>
        <v>60917.367515665937</v>
      </c>
      <c r="Z158" s="18">
        <v>9</v>
      </c>
      <c r="AA158" s="29" t="s">
        <v>49</v>
      </c>
      <c r="AB158" s="226">
        <f t="shared" si="37"/>
        <v>0.331179052363131</v>
      </c>
      <c r="AC158" s="227">
        <f t="shared" si="37"/>
        <v>1.0675582118979683</v>
      </c>
      <c r="AD158" s="227">
        <f t="shared" si="37"/>
        <v>2.4221343725500408</v>
      </c>
      <c r="AE158" s="227">
        <f t="shared" si="37"/>
        <v>4.28888044475607</v>
      </c>
      <c r="AF158" s="227">
        <f t="shared" si="37"/>
        <v>6.4595851588875153</v>
      </c>
      <c r="AG158" s="227">
        <f t="shared" si="37"/>
        <v>8.8541282126461169</v>
      </c>
      <c r="AH158" s="227">
        <f t="shared" si="37"/>
        <v>11.439033642088145</v>
      </c>
      <c r="AI158" s="227">
        <f t="shared" si="37"/>
        <v>14.250387585120951</v>
      </c>
      <c r="AJ158" s="227">
        <f t="shared" si="37"/>
        <v>17.220541026665018</v>
      </c>
      <c r="AK158" s="227">
        <f t="shared" si="37"/>
        <v>20.42165564986464</v>
      </c>
      <c r="AL158" s="272">
        <f t="shared" si="37"/>
        <v>23.683861277767427</v>
      </c>
      <c r="AM158" s="272">
        <f t="shared" si="37"/>
        <v>27.12902514412859</v>
      </c>
      <c r="AN158" s="272">
        <f t="shared" si="37"/>
        <v>30.572463778971031</v>
      </c>
      <c r="AO158" s="272">
        <f t="shared" si="37"/>
        <v>34.317281200779789</v>
      </c>
      <c r="AP158" s="272">
        <f t="shared" si="37"/>
        <v>38.125368230006437</v>
      </c>
      <c r="AQ158" s="272">
        <f t="shared" si="37"/>
        <v>41.391524650407788</v>
      </c>
      <c r="AR158" s="272">
        <f t="shared" si="38"/>
        <v>44.667873564180717</v>
      </c>
      <c r="AS158" s="272">
        <f t="shared" si="38"/>
        <v>48.061102752862205</v>
      </c>
      <c r="AT158" s="272">
        <f t="shared" si="38"/>
        <v>52.161257386368021</v>
      </c>
      <c r="AU158" s="272">
        <f t="shared" si="38"/>
        <v>56.534172376458351</v>
      </c>
      <c r="AV158" s="227">
        <f t="shared" si="38"/>
        <v>60.917367515665937</v>
      </c>
    </row>
    <row r="159" spans="2:48" x14ac:dyDescent="0.2">
      <c r="B159" s="18">
        <v>10</v>
      </c>
      <c r="C159" s="29" t="s">
        <v>50</v>
      </c>
      <c r="D159" s="19">
        <f>+'2.6 Previsión Electromovilidad'!D9*'1.5 Factores Pérdidas'!E9</f>
        <v>22340.853837488055</v>
      </c>
      <c r="E159" s="14">
        <f>+'2.6 Previsión Electromovilidad'!E9*'1.5 Factores Pérdidas'!F9</f>
        <v>72015.913460829033</v>
      </c>
      <c r="F159" s="14">
        <f>+'2.6 Previsión Electromovilidad'!F9*'1.5 Factores Pérdidas'!G9</f>
        <v>163393.6373867119</v>
      </c>
      <c r="G159" s="14">
        <f>+'2.6 Previsión Electromovilidad'!G9*'1.5 Factores Pérdidas'!H9</f>
        <v>289321.59343730018</v>
      </c>
      <c r="H159" s="14">
        <f>+'2.6 Previsión Electromovilidad'!H9*'1.5 Factores Pérdidas'!I9</f>
        <v>435754.15430344676</v>
      </c>
      <c r="I159" s="14">
        <f>+'2.6 Previsión Electromovilidad'!I9*'1.5 Factores Pérdidas'!J9</f>
        <v>597286.52173390787</v>
      </c>
      <c r="J159" s="14">
        <f>+'2.6 Previsión Electromovilidad'!J9*'1.5 Factores Pérdidas'!K9</f>
        <v>771660.45622893458</v>
      </c>
      <c r="K159" s="14">
        <f>+'2.6 Previsión Electromovilidad'!K9*'1.5 Factores Pérdidas'!L9</f>
        <v>961310.27580107935</v>
      </c>
      <c r="L159" s="14">
        <f>+'2.6 Previsión Electromovilidad'!L9*'1.5 Factores Pérdidas'!M9</f>
        <v>1161672.4769698007</v>
      </c>
      <c r="M159" s="14">
        <f>+'2.6 Previsión Electromovilidad'!M9*'1.5 Factores Pérdidas'!N9</f>
        <v>1377614.9811941709</v>
      </c>
      <c r="N159" s="14">
        <f>+'2.6 Previsión Electromovilidad'!N9*'1.5 Factores Pérdidas'!O9</f>
        <v>1597678.5951237592</v>
      </c>
      <c r="O159" s="14">
        <f>+'2.6 Previsión Electromovilidad'!O9*'1.5 Factores Pérdidas'!P9</f>
        <v>1830084.3038645901</v>
      </c>
      <c r="P159" s="14">
        <f>+'2.6 Previsión Electromovilidad'!P9*'1.5 Factores Pérdidas'!Q9</f>
        <v>2062373.6310138898</v>
      </c>
      <c r="Q159" s="14">
        <f>+'2.6 Previsión Electromovilidad'!Q9*'1.5 Factores Pérdidas'!R9</f>
        <v>2314993.5297415848</v>
      </c>
      <c r="R159" s="14">
        <f>+'2.6 Previsión Electromovilidad'!R9*'1.5 Factores Pérdidas'!S9</f>
        <v>2571881.5035229176</v>
      </c>
      <c r="S159" s="14">
        <f>+'2.6 Previsión Electromovilidad'!S9*'1.5 Factores Pérdidas'!T9</f>
        <v>2792211.6321282475</v>
      </c>
      <c r="T159" s="14">
        <f>+'2.6 Previsión Electromovilidad'!T9*'1.5 Factores Pérdidas'!U9</f>
        <v>3013229.3314088024</v>
      </c>
      <c r="U159" s="14">
        <f>+'2.6 Previsión Electromovilidad'!U9*'1.5 Factores Pérdidas'!V9</f>
        <v>3242131.6028553359</v>
      </c>
      <c r="V159" s="14">
        <f>+'2.6 Previsión Electromovilidad'!V9*'1.5 Factores Pérdidas'!W9</f>
        <v>3518722.0294678695</v>
      </c>
      <c r="W159" s="14">
        <f>+'2.6 Previsión Electromovilidad'!W9*'1.5 Factores Pérdidas'!X9</f>
        <v>3813712.4702589391</v>
      </c>
      <c r="X159" s="14">
        <f>+'2.6 Previsión Electromovilidad'!X9*'1.5 Factores Pérdidas'!Y9</f>
        <v>4109396.3948534592</v>
      </c>
      <c r="Z159" s="18">
        <v>10</v>
      </c>
      <c r="AA159" s="29" t="s">
        <v>50</v>
      </c>
      <c r="AB159" s="226">
        <f t="shared" si="37"/>
        <v>22.340853837488055</v>
      </c>
      <c r="AC159" s="227">
        <f t="shared" si="37"/>
        <v>72.01591346082904</v>
      </c>
      <c r="AD159" s="227">
        <f t="shared" si="37"/>
        <v>163.3936373867119</v>
      </c>
      <c r="AE159" s="227">
        <f t="shared" si="37"/>
        <v>289.32159343730018</v>
      </c>
      <c r="AF159" s="227">
        <f t="shared" si="37"/>
        <v>435.75415430344674</v>
      </c>
      <c r="AG159" s="227">
        <f t="shared" si="37"/>
        <v>597.28652173390788</v>
      </c>
      <c r="AH159" s="227">
        <f t="shared" si="37"/>
        <v>771.66045622893455</v>
      </c>
      <c r="AI159" s="227">
        <f t="shared" si="37"/>
        <v>961.31027580107934</v>
      </c>
      <c r="AJ159" s="227">
        <f t="shared" si="37"/>
        <v>1161.6724769698008</v>
      </c>
      <c r="AK159" s="227">
        <f t="shared" si="37"/>
        <v>1377.6149811941709</v>
      </c>
      <c r="AL159" s="272">
        <f t="shared" si="37"/>
        <v>1597.6785951237594</v>
      </c>
      <c r="AM159" s="272">
        <f t="shared" si="37"/>
        <v>1830.0843038645901</v>
      </c>
      <c r="AN159" s="272">
        <f t="shared" si="37"/>
        <v>2062.3736310138897</v>
      </c>
      <c r="AO159" s="272">
        <f t="shared" si="37"/>
        <v>2314.993529741585</v>
      </c>
      <c r="AP159" s="272">
        <f t="shared" si="37"/>
        <v>2571.8815035229177</v>
      </c>
      <c r="AQ159" s="272">
        <f t="shared" si="37"/>
        <v>2792.2116321282474</v>
      </c>
      <c r="AR159" s="272">
        <f t="shared" si="38"/>
        <v>3013.2293314088024</v>
      </c>
      <c r="AS159" s="272">
        <f t="shared" si="38"/>
        <v>3242.131602855336</v>
      </c>
      <c r="AT159" s="272">
        <f t="shared" si="38"/>
        <v>3518.7220294678696</v>
      </c>
      <c r="AU159" s="272">
        <f t="shared" si="38"/>
        <v>3813.712470258939</v>
      </c>
      <c r="AV159" s="227">
        <f t="shared" si="38"/>
        <v>4109.3963948534592</v>
      </c>
    </row>
    <row r="160" spans="2:48" x14ac:dyDescent="0.2">
      <c r="B160" s="18">
        <v>13</v>
      </c>
      <c r="C160" s="29" t="s">
        <v>52</v>
      </c>
      <c r="D160" s="19">
        <f>+'2.6 Previsión Electromovilidad'!D10*'1.5 Factores Pérdidas'!E10</f>
        <v>40.397327871397849</v>
      </c>
      <c r="E160" s="14">
        <f>+'2.6 Previsión Electromovilidad'!E10*'1.5 Factores Pérdidas'!F10</f>
        <v>130.22109580939957</v>
      </c>
      <c r="F160" s="14">
        <f>+'2.6 Previsión Electromovilidad'!F10*'1.5 Factores Pérdidas'!G10</f>
        <v>295.45273379548922</v>
      </c>
      <c r="G160" s="14">
        <f>+'2.6 Previsión Electromovilidad'!G10*'1.5 Factores Pérdidas'!H10</f>
        <v>523.15902316811491</v>
      </c>
      <c r="H160" s="14">
        <f>+'2.6 Previsión Electromovilidad'!H10*'1.5 Factores Pérdidas'!I10</f>
        <v>787.94228594708432</v>
      </c>
      <c r="I160" s="14">
        <f>+'2.6 Previsión Electromovilidad'!I10*'1.5 Factores Pérdidas'!J10</f>
        <v>1080.0294217566241</v>
      </c>
      <c r="J160" s="14">
        <f>+'2.6 Previsión Electromovilidad'!J10*'1.5 Factores Pérdidas'!K10</f>
        <v>1395.3370216927094</v>
      </c>
      <c r="K160" s="14">
        <f>+'2.6 Previsión Electromovilidad'!K10*'1.5 Factores Pérdidas'!L10</f>
        <v>1738.2668845232699</v>
      </c>
      <c r="L160" s="14">
        <f>+'2.6 Previsión Electromovilidad'!L10*'1.5 Factores Pérdidas'!M10</f>
        <v>2100.5671615192132</v>
      </c>
      <c r="M160" s="14">
        <f>+'2.6 Previsión Electromovilidad'!M10*'1.5 Factores Pérdidas'!N10</f>
        <v>2491.0401581190354</v>
      </c>
      <c r="N160" s="14">
        <f>+'2.6 Previsión Electromovilidad'!N10*'1.5 Factores Pérdidas'!O10</f>
        <v>2888.9650552221565</v>
      </c>
      <c r="O160" s="14">
        <f>+'2.6 Previsión Electromovilidad'!O10*'1.5 Factores Pérdidas'!P10</f>
        <v>3309.207257399491</v>
      </c>
      <c r="P160" s="14">
        <f>+'2.6 Previsión Electromovilidad'!P10*'1.5 Factores Pérdidas'!Q10</f>
        <v>3729.2390152784342</v>
      </c>
      <c r="Q160" s="14">
        <f>+'2.6 Previsión Electromovilidad'!Q10*'1.5 Factores Pérdidas'!R10</f>
        <v>4186.0330550217905</v>
      </c>
      <c r="R160" s="14">
        <f>+'2.6 Previsión Electromovilidad'!R10*'1.5 Factores Pérdidas'!S10</f>
        <v>4650.5447419318898</v>
      </c>
      <c r="S160" s="14">
        <f>+'2.6 Previsión Electromovilidad'!S10*'1.5 Factores Pérdidas'!T10</f>
        <v>5048.9515579812069</v>
      </c>
      <c r="T160" s="14">
        <f>+'2.6 Previsión Electromovilidad'!T10*'1.5 Factores Pérdidas'!U10</f>
        <v>5448.6016576670336</v>
      </c>
      <c r="U160" s="14">
        <f>+'2.6 Previsión Electromovilidad'!U10*'1.5 Factores Pérdidas'!V10</f>
        <v>5862.5088510714659</v>
      </c>
      <c r="V160" s="14">
        <f>+'2.6 Previsión Electromovilidad'!V10*'1.5 Factores Pérdidas'!W10</f>
        <v>6362.6470387716654</v>
      </c>
      <c r="W160" s="14">
        <f>+'2.6 Previsión Electromovilidad'!W10*'1.5 Factores Pérdidas'!X10</f>
        <v>6896.0566229464885</v>
      </c>
      <c r="X160" s="14">
        <f>+'2.6 Previsión Electromovilidad'!X10*'1.5 Factores Pérdidas'!Y10</f>
        <v>7430.7201830340182</v>
      </c>
      <c r="Z160" s="18">
        <v>13</v>
      </c>
      <c r="AA160" s="29" t="s">
        <v>52</v>
      </c>
      <c r="AB160" s="226">
        <f t="shared" si="37"/>
        <v>4.0397327871397846E-2</v>
      </c>
      <c r="AC160" s="227">
        <f t="shared" si="37"/>
        <v>0.13022109580939958</v>
      </c>
      <c r="AD160" s="227">
        <f t="shared" si="37"/>
        <v>0.2954527337954892</v>
      </c>
      <c r="AE160" s="227">
        <f t="shared" si="37"/>
        <v>0.52315902316811491</v>
      </c>
      <c r="AF160" s="227">
        <f t="shared" si="37"/>
        <v>0.78794228594708426</v>
      </c>
      <c r="AG160" s="227">
        <f t="shared" si="37"/>
        <v>1.080029421756624</v>
      </c>
      <c r="AH160" s="227">
        <f t="shared" si="37"/>
        <v>1.3953370216927095</v>
      </c>
      <c r="AI160" s="227">
        <f t="shared" si="37"/>
        <v>1.7382668845232698</v>
      </c>
      <c r="AJ160" s="227">
        <f t="shared" si="37"/>
        <v>2.100567161519213</v>
      </c>
      <c r="AK160" s="227">
        <f t="shared" si="37"/>
        <v>2.4910401581190356</v>
      </c>
      <c r="AL160" s="272">
        <f t="shared" si="37"/>
        <v>2.8889650552221564</v>
      </c>
      <c r="AM160" s="272">
        <f t="shared" si="37"/>
        <v>3.3092072573994908</v>
      </c>
      <c r="AN160" s="272">
        <f t="shared" si="37"/>
        <v>3.7292390152784343</v>
      </c>
      <c r="AO160" s="272">
        <f t="shared" si="37"/>
        <v>4.1860330550217908</v>
      </c>
      <c r="AP160" s="272">
        <f t="shared" si="37"/>
        <v>4.6505447419318902</v>
      </c>
      <c r="AQ160" s="272">
        <f t="shared" si="37"/>
        <v>5.0489515579812068</v>
      </c>
      <c r="AR160" s="272">
        <f t="shared" si="38"/>
        <v>5.4486016576670337</v>
      </c>
      <c r="AS160" s="272">
        <f t="shared" si="38"/>
        <v>5.8625088510714658</v>
      </c>
      <c r="AT160" s="272">
        <f t="shared" si="38"/>
        <v>6.3626470387716658</v>
      </c>
      <c r="AU160" s="272">
        <f t="shared" si="38"/>
        <v>6.8960566229464888</v>
      </c>
      <c r="AV160" s="227">
        <f t="shared" si="38"/>
        <v>7.4307201830340182</v>
      </c>
    </row>
    <row r="161" spans="2:48" x14ac:dyDescent="0.2">
      <c r="B161" s="18">
        <v>14</v>
      </c>
      <c r="C161" s="29" t="s">
        <v>53</v>
      </c>
      <c r="D161" s="19">
        <f>+'2.6 Previsión Electromovilidad'!D11*'1.5 Factores Pérdidas'!E11</f>
        <v>562.57040939305989</v>
      </c>
      <c r="E161" s="14">
        <f>+'2.6 Previsión Electromovilidad'!E11*'1.5 Factores Pérdidas'!F11</f>
        <v>1813.4500235837472</v>
      </c>
      <c r="F161" s="14">
        <f>+'2.6 Previsión Electromovilidad'!F11*'1.5 Factores Pérdidas'!G11</f>
        <v>4114.4544494812817</v>
      </c>
      <c r="G161" s="14">
        <f>+'2.6 Previsión Electromovilidad'!G11*'1.5 Factores Pérdidas'!H11</f>
        <v>7285.476573556738</v>
      </c>
      <c r="H161" s="14">
        <f>+'2.6 Previsión Electromovilidad'!H11*'1.5 Factores Pérdidas'!I11</f>
        <v>10972.830079120187</v>
      </c>
      <c r="I161" s="14">
        <f>+'2.6 Previsión Electromovilidad'!I11*'1.5 Factores Pérdidas'!J11</f>
        <v>15040.415442536285</v>
      </c>
      <c r="J161" s="14">
        <f>+'2.6 Previsión Electromovilidad'!J11*'1.5 Factores Pérdidas'!K11</f>
        <v>19431.367392266042</v>
      </c>
      <c r="K161" s="14">
        <f>+'2.6 Previsión Electromovilidad'!K11*'1.5 Factores Pérdidas'!L11</f>
        <v>24206.985075194207</v>
      </c>
      <c r="L161" s="14">
        <f>+'2.6 Previsión Electromovilidad'!L11*'1.5 Factores Pérdidas'!M11</f>
        <v>29252.35381348482</v>
      </c>
      <c r="M161" s="14">
        <f>+'2.6 Previsión Electromovilidad'!M11*'1.5 Factores Pérdidas'!N11</f>
        <v>34690.053907248373</v>
      </c>
      <c r="N161" s="14">
        <f>+'2.6 Previsión Electromovilidad'!N11*'1.5 Factores Pérdidas'!O11</f>
        <v>40231.528654876223</v>
      </c>
      <c r="O161" s="14">
        <f>+'2.6 Previsión Electromovilidad'!O11*'1.5 Factores Pérdidas'!P11</f>
        <v>46083.792657974591</v>
      </c>
      <c r="P161" s="14">
        <f>+'2.6 Previsión Electromovilidad'!P11*'1.5 Factores Pérdidas'!Q11</f>
        <v>51933.126028248014</v>
      </c>
      <c r="Q161" s="14">
        <f>+'2.6 Previsión Electromovilidad'!Q11*'1.5 Factores Pérdidas'!R11</f>
        <v>58294.408407241106</v>
      </c>
      <c r="R161" s="14">
        <f>+'2.6 Previsión Electromovilidad'!R11*'1.5 Factores Pérdidas'!S11</f>
        <v>64763.166209855473</v>
      </c>
      <c r="S161" s="14">
        <f>+'2.6 Previsión Electromovilidad'!S11*'1.5 Factores Pérdidas'!T11</f>
        <v>70311.352127581456</v>
      </c>
      <c r="T161" s="14">
        <f>+'2.6 Previsión Electromovilidad'!T11*'1.5 Factores Pérdidas'!U11</f>
        <v>75876.851927715979</v>
      </c>
      <c r="U161" s="14">
        <f>+'2.6 Previsión Electromovilidad'!U11*'1.5 Factores Pérdidas'!V11</f>
        <v>81640.895034367291</v>
      </c>
      <c r="V161" s="14">
        <f>+'2.6 Previsión Electromovilidad'!V11*'1.5 Factores Pérdidas'!W11</f>
        <v>88605.785036579924</v>
      </c>
      <c r="W161" s="14">
        <f>+'2.6 Previsión Electromovilidad'!W11*'1.5 Factores Pérdidas'!X11</f>
        <v>96034.010217678471</v>
      </c>
      <c r="X161" s="14">
        <f>+'2.6 Previsión Electromovilidad'!X11*'1.5 Factores Pérdidas'!Y11</f>
        <v>103479.69818108842</v>
      </c>
      <c r="Z161" s="18">
        <v>14</v>
      </c>
      <c r="AA161" s="29" t="s">
        <v>53</v>
      </c>
      <c r="AB161" s="226">
        <f t="shared" si="37"/>
        <v>0.56257040939305991</v>
      </c>
      <c r="AC161" s="227">
        <f t="shared" si="37"/>
        <v>1.8134500235837472</v>
      </c>
      <c r="AD161" s="227">
        <f t="shared" si="37"/>
        <v>4.1144544494812818</v>
      </c>
      <c r="AE161" s="227">
        <f t="shared" si="37"/>
        <v>7.2854765735567382</v>
      </c>
      <c r="AF161" s="227">
        <f t="shared" si="37"/>
        <v>10.972830079120188</v>
      </c>
      <c r="AG161" s="227">
        <f t="shared" si="37"/>
        <v>15.040415442536284</v>
      </c>
      <c r="AH161" s="227">
        <f t="shared" si="37"/>
        <v>19.431367392266043</v>
      </c>
      <c r="AI161" s="227">
        <f t="shared" si="37"/>
        <v>24.206985075194208</v>
      </c>
      <c r="AJ161" s="227">
        <f t="shared" si="37"/>
        <v>29.25235381348482</v>
      </c>
      <c r="AK161" s="227">
        <f t="shared" si="37"/>
        <v>34.690053907248377</v>
      </c>
      <c r="AL161" s="272">
        <f t="shared" si="37"/>
        <v>40.231528654876222</v>
      </c>
      <c r="AM161" s="272">
        <f t="shared" si="37"/>
        <v>46.083792657974591</v>
      </c>
      <c r="AN161" s="272">
        <f t="shared" si="37"/>
        <v>51.933126028248012</v>
      </c>
      <c r="AO161" s="272">
        <f t="shared" si="37"/>
        <v>58.294408407241107</v>
      </c>
      <c r="AP161" s="272">
        <f t="shared" si="37"/>
        <v>64.76316620985547</v>
      </c>
      <c r="AQ161" s="272">
        <f t="shared" si="37"/>
        <v>70.311352127581458</v>
      </c>
      <c r="AR161" s="272">
        <f t="shared" si="38"/>
        <v>75.876851927715975</v>
      </c>
      <c r="AS161" s="272">
        <f t="shared" si="38"/>
        <v>81.64089503436729</v>
      </c>
      <c r="AT161" s="272">
        <f t="shared" si="38"/>
        <v>88.605785036579931</v>
      </c>
      <c r="AU161" s="272">
        <f t="shared" si="38"/>
        <v>96.034010217678471</v>
      </c>
      <c r="AV161" s="227">
        <f t="shared" si="38"/>
        <v>103.47969818108842</v>
      </c>
    </row>
    <row r="162" spans="2:48" x14ac:dyDescent="0.2">
      <c r="B162" s="18">
        <v>18</v>
      </c>
      <c r="C162" s="29" t="s">
        <v>55</v>
      </c>
      <c r="D162" s="19">
        <f>+'2.6 Previsión Electromovilidad'!D12*'1.5 Factores Pérdidas'!E12</f>
        <v>34789.714454939727</v>
      </c>
      <c r="E162" s="14">
        <f>+'2.6 Previsión Electromovilidad'!E12*'1.5 Factores Pérdidas'!F12</f>
        <v>112144.91101095687</v>
      </c>
      <c r="F162" s="14">
        <f>+'2.6 Previsión Electromovilidad'!F12*'1.5 Factores Pérdidas'!G12</f>
        <v>254440.49854975514</v>
      </c>
      <c r="G162" s="14">
        <f>+'2.6 Previsión Electromovilidad'!G12*'1.5 Factores Pérdidas'!H12</f>
        <v>450538.53780834563</v>
      </c>
      <c r="H162" s="14">
        <f>+'2.6 Previsión Electromovilidad'!H12*'1.5 Factores Pérdidas'!I12</f>
        <v>678566.84041916521</v>
      </c>
      <c r="I162" s="14">
        <f>+'2.6 Previsión Electromovilidad'!I12*'1.5 Factores Pérdidas'!J12</f>
        <v>930108.92466602288</v>
      </c>
      <c r="J162" s="14">
        <f>+'2.6 Previsión Electromovilidad'!J12*'1.5 Factores Pérdidas'!K12</f>
        <v>1201648.2057335558</v>
      </c>
      <c r="K162" s="14">
        <f>+'2.6 Previsión Electromovilidad'!K12*'1.5 Factores Pérdidas'!L12</f>
        <v>1496975.4621284977</v>
      </c>
      <c r="L162" s="14">
        <f>+'2.6 Previsión Electromovilidad'!L12*'1.5 Factores Pérdidas'!M12</f>
        <v>1808984.296568227</v>
      </c>
      <c r="M162" s="14">
        <f>+'2.6 Previsión Electromovilidad'!M12*'1.5 Factores Pérdidas'!N12</f>
        <v>2145255.1533268131</v>
      </c>
      <c r="N162" s="14">
        <f>+'2.6 Previsión Electromovilidad'!N12*'1.5 Factores Pérdidas'!O12</f>
        <v>2487943.5011501969</v>
      </c>
      <c r="O162" s="14">
        <f>+'2.6 Previsión Electromovilidad'!O12*'1.5 Factores Pérdidas'!P12</f>
        <v>2849851.2555988729</v>
      </c>
      <c r="P162" s="14">
        <f>+'2.6 Previsión Electromovilidad'!P12*'1.5 Factores Pérdidas'!Q12</f>
        <v>3211577.7778365221</v>
      </c>
      <c r="Q162" s="14">
        <f>+'2.6 Previsión Electromovilidad'!Q12*'1.5 Factores Pérdidas'!R12</f>
        <v>3604963.5546874073</v>
      </c>
      <c r="R162" s="14">
        <f>+'2.6 Previsión Electromovilidad'!R12*'1.5 Factores Pérdidas'!S12</f>
        <v>4004995.6805752814</v>
      </c>
      <c r="S162" s="14">
        <f>+'2.6 Previsión Electromovilidad'!S12*'1.5 Factores Pérdidas'!T12</f>
        <v>4348099.0514561785</v>
      </c>
      <c r="T162" s="14">
        <f>+'2.6 Previsión Electromovilidad'!T12*'1.5 Factores Pérdidas'!U12</f>
        <v>4692273.12391512</v>
      </c>
      <c r="U162" s="14">
        <f>+'2.6 Previsión Electromovilidad'!U12*'1.5 Factores Pérdidas'!V12</f>
        <v>5048725.2416201886</v>
      </c>
      <c r="V162" s="14">
        <f>+'2.6 Previsión Electromovilidad'!V12*'1.5 Factores Pérdidas'!W12</f>
        <v>5479438.5005142335</v>
      </c>
      <c r="W162" s="14">
        <f>+'2.6 Previsión Electromovilidad'!W12*'1.5 Factores Pérdidas'!X12</f>
        <v>5938804.7036464224</v>
      </c>
      <c r="X162" s="14">
        <f>+'2.6 Previsión Electromovilidad'!X12*'1.5 Factores Pérdidas'!Y12</f>
        <v>6399250.8164220266</v>
      </c>
      <c r="Z162" s="18">
        <v>18</v>
      </c>
      <c r="AA162" s="29" t="s">
        <v>55</v>
      </c>
      <c r="AB162" s="226">
        <f t="shared" si="37"/>
        <v>34.789714454939727</v>
      </c>
      <c r="AC162" s="227">
        <f t="shared" si="37"/>
        <v>112.14491101095687</v>
      </c>
      <c r="AD162" s="227">
        <f t="shared" si="37"/>
        <v>254.44049854975515</v>
      </c>
      <c r="AE162" s="227">
        <f t="shared" si="37"/>
        <v>450.53853780834561</v>
      </c>
      <c r="AF162" s="227">
        <f t="shared" si="37"/>
        <v>678.56684041916526</v>
      </c>
      <c r="AG162" s="227">
        <f t="shared" si="37"/>
        <v>930.10892466602286</v>
      </c>
      <c r="AH162" s="227">
        <f t="shared" si="37"/>
        <v>1201.6482057335559</v>
      </c>
      <c r="AI162" s="227">
        <f t="shared" si="37"/>
        <v>1496.9754621284976</v>
      </c>
      <c r="AJ162" s="227">
        <f t="shared" si="37"/>
        <v>1808.9842965682269</v>
      </c>
      <c r="AK162" s="227">
        <f t="shared" si="37"/>
        <v>2145.2551533268133</v>
      </c>
      <c r="AL162" s="272">
        <f t="shared" si="37"/>
        <v>2487.9435011501969</v>
      </c>
      <c r="AM162" s="272">
        <f t="shared" si="37"/>
        <v>2849.8512555988727</v>
      </c>
      <c r="AN162" s="272">
        <f t="shared" si="37"/>
        <v>3211.5777778365223</v>
      </c>
      <c r="AO162" s="272">
        <f t="shared" si="37"/>
        <v>3604.9635546874074</v>
      </c>
      <c r="AP162" s="272">
        <f t="shared" si="37"/>
        <v>4004.9956805752813</v>
      </c>
      <c r="AQ162" s="272">
        <f t="shared" si="37"/>
        <v>4348.0990514561781</v>
      </c>
      <c r="AR162" s="272">
        <f t="shared" si="38"/>
        <v>4692.2731239151199</v>
      </c>
      <c r="AS162" s="272">
        <f t="shared" si="38"/>
        <v>5048.7252416201882</v>
      </c>
      <c r="AT162" s="272">
        <f t="shared" si="38"/>
        <v>5479.4385005142331</v>
      </c>
      <c r="AU162" s="272">
        <f t="shared" si="38"/>
        <v>5938.8047036464222</v>
      </c>
      <c r="AV162" s="227">
        <f t="shared" si="38"/>
        <v>6399.2508164220262</v>
      </c>
    </row>
    <row r="163" spans="2:48" x14ac:dyDescent="0.2">
      <c r="B163" s="18">
        <v>20</v>
      </c>
      <c r="C163" s="29" t="s">
        <v>56</v>
      </c>
      <c r="D163" s="19">
        <f>+'2.6 Previsión Electromovilidad'!D13*'1.5 Factores Pérdidas'!E13</f>
        <v>7.0883100326465751</v>
      </c>
      <c r="E163" s="14">
        <f>+'2.6 Previsión Electromovilidad'!E13*'1.5 Factores Pérdidas'!F13</f>
        <v>22.849221681851258</v>
      </c>
      <c r="F163" s="14">
        <f>+'2.6 Previsión Electromovilidad'!F13*'1.5 Factores Pérdidas'!G13</f>
        <v>51.841561991485186</v>
      </c>
      <c r="G163" s="14">
        <f>+'2.6 Previsión Electromovilidad'!G13*'1.5 Factores Pérdidas'!H13</f>
        <v>91.796006022905644</v>
      </c>
      <c r="H163" s="14">
        <f>+'2.6 Previsión Electromovilidad'!H13*'1.5 Factores Pérdidas'!I13</f>
        <v>138.25615467451792</v>
      </c>
      <c r="I163" s="14">
        <f>+'2.6 Previsión Electromovilidad'!I13*'1.5 Factores Pérdidas'!J13</f>
        <v>189.50717260710871</v>
      </c>
      <c r="J163" s="14">
        <f>+'2.6 Previsión Electromovilidad'!J13*'1.5 Factores Pérdidas'!K13</f>
        <v>244.83256519524306</v>
      </c>
      <c r="K163" s="14">
        <f>+'2.6 Previsión Electromovilidad'!K13*'1.5 Factores Pérdidas'!L13</f>
        <v>305.00469328584944</v>
      </c>
      <c r="L163" s="14">
        <f>+'2.6 Previsión Electromovilidad'!L13*'1.5 Factores Pérdidas'!M13</f>
        <v>368.57564769244635</v>
      </c>
      <c r="M163" s="14">
        <f>+'2.6 Previsión Electromovilidad'!M13*'1.5 Factores Pérdidas'!N13</f>
        <v>437.08992339125439</v>
      </c>
      <c r="N163" s="14">
        <f>+'2.6 Previsión Electromovilidad'!N13*'1.5 Factores Pérdidas'!O13</f>
        <v>506.91174550174509</v>
      </c>
      <c r="O163" s="14">
        <f>+'2.6 Previsión Electromovilidad'!O13*'1.5 Factores Pérdidas'!P13</f>
        <v>580.64946962344732</v>
      </c>
      <c r="P163" s="14">
        <f>+'2.6 Previsión Electromovilidad'!P13*'1.5 Factores Pérdidas'!Q13</f>
        <v>654.35026817333096</v>
      </c>
      <c r="Q163" s="14">
        <f>+'2.6 Previsión Electromovilidad'!Q13*'1.5 Factores Pérdidas'!R13</f>
        <v>734.50155404732789</v>
      </c>
      <c r="R163" s="14">
        <f>+'2.6 Previsión Electromovilidad'!R13*'1.5 Factores Pérdidas'!S13</f>
        <v>816.00701552458759</v>
      </c>
      <c r="S163" s="14">
        <f>+'2.6 Previsión Electromovilidad'!S13*'1.5 Factores Pérdidas'!T13</f>
        <v>885.91339745824541</v>
      </c>
      <c r="T163" s="14">
        <f>+'2.6 Previsión Electromovilidad'!T13*'1.5 Factores Pérdidas'!U13</f>
        <v>956.03793193660044</v>
      </c>
      <c r="U163" s="14">
        <f>+'2.6 Previsión Electromovilidad'!U13*'1.5 Factores Pérdidas'!V13</f>
        <v>1028.664084857732</v>
      </c>
      <c r="V163" s="14">
        <f>+'2.6 Previsión Electromovilidad'!V13*'1.5 Factores Pérdidas'!W13</f>
        <v>1116.420744032584</v>
      </c>
      <c r="W163" s="14">
        <f>+'2.6 Previsión Electromovilidad'!W13*'1.5 Factores Pérdidas'!X13</f>
        <v>1210.0153629403665</v>
      </c>
      <c r="X163" s="14">
        <f>+'2.6 Previsión Electromovilidad'!X13*'1.5 Factores Pérdidas'!Y13</f>
        <v>1303.8300105112094</v>
      </c>
      <c r="Z163" s="18">
        <v>20</v>
      </c>
      <c r="AA163" s="29" t="s">
        <v>56</v>
      </c>
      <c r="AB163" s="226">
        <f t="shared" si="37"/>
        <v>7.0883100326465751E-3</v>
      </c>
      <c r="AC163" s="227">
        <f t="shared" si="37"/>
        <v>2.2849221681851259E-2</v>
      </c>
      <c r="AD163" s="227">
        <f t="shared" si="37"/>
        <v>5.1841561991485187E-2</v>
      </c>
      <c r="AE163" s="227">
        <f t="shared" si="37"/>
        <v>9.1796006022905649E-2</v>
      </c>
      <c r="AF163" s="227">
        <f t="shared" si="37"/>
        <v>0.13825615467451791</v>
      </c>
      <c r="AG163" s="227">
        <f t="shared" si="37"/>
        <v>0.18950717260710873</v>
      </c>
      <c r="AH163" s="227">
        <f t="shared" si="37"/>
        <v>0.24483256519524307</v>
      </c>
      <c r="AI163" s="227">
        <f t="shared" si="37"/>
        <v>0.30500469328584945</v>
      </c>
      <c r="AJ163" s="227">
        <f t="shared" si="37"/>
        <v>0.36857564769244633</v>
      </c>
      <c r="AK163" s="227">
        <f t="shared" si="37"/>
        <v>0.43708992339125441</v>
      </c>
      <c r="AL163" s="272">
        <f t="shared" si="37"/>
        <v>0.50691174550174511</v>
      </c>
      <c r="AM163" s="272">
        <f t="shared" si="37"/>
        <v>0.58064946962344732</v>
      </c>
      <c r="AN163" s="272">
        <f t="shared" si="37"/>
        <v>0.65435026817333097</v>
      </c>
      <c r="AO163" s="272">
        <f t="shared" si="37"/>
        <v>0.73450155404732786</v>
      </c>
      <c r="AP163" s="272">
        <f t="shared" si="37"/>
        <v>0.81600701552458754</v>
      </c>
      <c r="AQ163" s="272">
        <f t="shared" si="37"/>
        <v>0.88591339745824538</v>
      </c>
      <c r="AR163" s="272">
        <f t="shared" si="38"/>
        <v>0.95603793193660047</v>
      </c>
      <c r="AS163" s="272">
        <f t="shared" si="38"/>
        <v>1.028664084857732</v>
      </c>
      <c r="AT163" s="272">
        <f t="shared" si="38"/>
        <v>1.116420744032584</v>
      </c>
      <c r="AU163" s="272">
        <f t="shared" si="38"/>
        <v>1.2100153629403665</v>
      </c>
      <c r="AV163" s="227">
        <f t="shared" si="38"/>
        <v>1.3038300105112093</v>
      </c>
    </row>
    <row r="164" spans="2:48" x14ac:dyDescent="0.2">
      <c r="B164" s="18">
        <v>21</v>
      </c>
      <c r="C164" s="29" t="s">
        <v>57</v>
      </c>
      <c r="D164" s="19">
        <f>+'2.6 Previsión Electromovilidad'!D14*'1.5 Factores Pérdidas'!E14</f>
        <v>209.69895262937825</v>
      </c>
      <c r="E164" s="14">
        <f>+'2.6 Previsión Electromovilidad'!E14*'1.5 Factores Pérdidas'!F14</f>
        <v>675.96617995159784</v>
      </c>
      <c r="F164" s="14">
        <f>+'2.6 Previsión Electromovilidad'!F14*'1.5 Factores Pérdidas'!G14</f>
        <v>1533.6689848802307</v>
      </c>
      <c r="G164" s="14">
        <f>+'2.6 Previsión Electromovilidad'!G14*'1.5 Factores Pérdidas'!H14</f>
        <v>2715.6721743132025</v>
      </c>
      <c r="H164" s="14">
        <f>+'2.6 Previsión Electromovilidad'!H14*'1.5 Factores Pérdidas'!I14</f>
        <v>4090.1386502964324</v>
      </c>
      <c r="I164" s="14">
        <f>+'2.6 Previsión Electromovilidad'!I14*'1.5 Factores Pérdidas'!J14</f>
        <v>5606.3371139859573</v>
      </c>
      <c r="J164" s="14">
        <f>+'2.6 Previsión Electromovilidad'!J14*'1.5 Factores Pérdidas'!K14</f>
        <v>7243.0709512627109</v>
      </c>
      <c r="K164" s="14">
        <f>+'2.6 Previsión Electromovilidad'!K14*'1.5 Factores Pérdidas'!L14</f>
        <v>9023.1895098424247</v>
      </c>
      <c r="L164" s="14">
        <f>+'2.6 Previsión Electromovilidad'!L14*'1.5 Factores Pérdidas'!M14</f>
        <v>10903.85817350357</v>
      </c>
      <c r="M164" s="14">
        <f>+'2.6 Previsión Electromovilidad'!M14*'1.5 Factores Pérdidas'!N14</f>
        <v>12930.768930514596</v>
      </c>
      <c r="N164" s="14">
        <f>+'2.6 Previsión Electromovilidad'!N14*'1.5 Factores Pérdidas'!O14</f>
        <v>14996.361843325991</v>
      </c>
      <c r="O164" s="14">
        <f>+'2.6 Previsión Electromovilidad'!O14*'1.5 Factores Pérdidas'!P14</f>
        <v>17177.801911040082</v>
      </c>
      <c r="P164" s="14">
        <f>+'2.6 Previsión Electromovilidad'!P14*'1.5 Factores Pérdidas'!Q14</f>
        <v>19358.149581031732</v>
      </c>
      <c r="Q164" s="14">
        <f>+'2.6 Previsión Electromovilidad'!Q14*'1.5 Factores Pérdidas'!R14</f>
        <v>21729.327001638925</v>
      </c>
      <c r="R164" s="14">
        <f>+'2.6 Previsión Electromovilidad'!R14*'1.5 Factores Pérdidas'!S14</f>
        <v>24140.566045450047</v>
      </c>
      <c r="S164" s="14">
        <f>+'2.6 Previsión Electromovilidad'!S14*'1.5 Factores Pérdidas'!T14</f>
        <v>26208.660556847139</v>
      </c>
      <c r="T164" s="14">
        <f>+'2.6 Previsión Electromovilidad'!T14*'1.5 Factores Pérdidas'!U14</f>
        <v>28283.208843534223</v>
      </c>
      <c r="U164" s="14">
        <f>+'2.6 Previsión Electromovilidad'!U14*'1.5 Factores Pérdidas'!V14</f>
        <v>30431.764441542688</v>
      </c>
      <c r="V164" s="14">
        <f>+'2.6 Previsión Electromovilidad'!V14*'1.5 Factores Pérdidas'!W14</f>
        <v>33027.937496962601</v>
      </c>
      <c r="W164" s="14">
        <f>+'2.6 Previsión Electromovilidad'!W14*'1.5 Factores Pérdidas'!X14</f>
        <v>35796.819425985646</v>
      </c>
      <c r="X164" s="14">
        <f>+'2.6 Previsión Electromovilidad'!X14*'1.5 Factores Pérdidas'!Y14</f>
        <v>38572.210632957824</v>
      </c>
      <c r="Z164" s="18">
        <v>21</v>
      </c>
      <c r="AA164" s="29" t="s">
        <v>57</v>
      </c>
      <c r="AB164" s="226">
        <f t="shared" si="37"/>
        <v>0.20969895262937827</v>
      </c>
      <c r="AC164" s="227">
        <f t="shared" si="37"/>
        <v>0.6759661799515978</v>
      </c>
      <c r="AD164" s="227">
        <f t="shared" si="37"/>
        <v>1.5336689848802307</v>
      </c>
      <c r="AE164" s="227">
        <f t="shared" si="37"/>
        <v>2.7156721743132026</v>
      </c>
      <c r="AF164" s="227">
        <f t="shared" si="37"/>
        <v>4.0901386502964323</v>
      </c>
      <c r="AG164" s="227">
        <f t="shared" si="37"/>
        <v>5.6063371139859575</v>
      </c>
      <c r="AH164" s="227">
        <f t="shared" si="37"/>
        <v>7.2430709512627107</v>
      </c>
      <c r="AI164" s="227">
        <f t="shared" si="37"/>
        <v>9.0231895098424246</v>
      </c>
      <c r="AJ164" s="227">
        <f t="shared" si="37"/>
        <v>10.90385817350357</v>
      </c>
      <c r="AK164" s="227">
        <f t="shared" si="37"/>
        <v>12.930768930514596</v>
      </c>
      <c r="AL164" s="272">
        <f t="shared" si="37"/>
        <v>14.996361843325991</v>
      </c>
      <c r="AM164" s="272">
        <f t="shared" si="37"/>
        <v>17.177801911040081</v>
      </c>
      <c r="AN164" s="272">
        <f t="shared" si="37"/>
        <v>19.358149581031732</v>
      </c>
      <c r="AO164" s="272">
        <f t="shared" si="37"/>
        <v>21.729327001638925</v>
      </c>
      <c r="AP164" s="272">
        <f t="shared" si="37"/>
        <v>24.140566045450047</v>
      </c>
      <c r="AQ164" s="272">
        <f t="shared" si="37"/>
        <v>26.208660556847139</v>
      </c>
      <c r="AR164" s="272">
        <f t="shared" si="38"/>
        <v>28.283208843534222</v>
      </c>
      <c r="AS164" s="272">
        <f t="shared" si="38"/>
        <v>30.431764441542686</v>
      </c>
      <c r="AT164" s="272">
        <f t="shared" si="38"/>
        <v>33.027937496962601</v>
      </c>
      <c r="AU164" s="272">
        <f t="shared" si="38"/>
        <v>35.796819425985646</v>
      </c>
      <c r="AV164" s="227">
        <f t="shared" si="38"/>
        <v>38.572210632957827</v>
      </c>
    </row>
    <row r="165" spans="2:48" x14ac:dyDescent="0.2">
      <c r="B165" s="18">
        <v>22</v>
      </c>
      <c r="C165" s="29" t="s">
        <v>58</v>
      </c>
      <c r="D165" s="19">
        <f>+'2.6 Previsión Electromovilidad'!D15*'1.5 Factores Pérdidas'!E15</f>
        <v>2263.4740774790034</v>
      </c>
      <c r="E165" s="14">
        <f>+'2.6 Previsión Electromovilidad'!E15*'1.5 Factores Pérdidas'!F15</f>
        <v>7296.3260254195256</v>
      </c>
      <c r="F165" s="14">
        <f>+'2.6 Previsión Electromovilidad'!F15*'1.5 Factores Pérdidas'!G15</f>
        <v>16554.302952792164</v>
      </c>
      <c r="G165" s="14">
        <f>+'2.6 Previsión Electromovilidad'!G15*'1.5 Factores Pérdidas'!H15</f>
        <v>29312.752841226251</v>
      </c>
      <c r="H165" s="14">
        <f>+'2.6 Previsión Electromovilidad'!H15*'1.5 Factores Pérdidas'!I15</f>
        <v>44148.636376851042</v>
      </c>
      <c r="I165" s="14">
        <f>+'2.6 Previsión Electromovilidad'!I15*'1.5 Factores Pérdidas'!J15</f>
        <v>60514.363891667133</v>
      </c>
      <c r="J165" s="14">
        <f>+'2.6 Previsión Electromovilidad'!J15*'1.5 Factores Pérdidas'!K15</f>
        <v>78181.140792343198</v>
      </c>
      <c r="K165" s="14">
        <f>+'2.6 Previsión Electromovilidad'!K15*'1.5 Factores Pérdidas'!L15</f>
        <v>97395.601149261493</v>
      </c>
      <c r="L165" s="14">
        <f>+'2.6 Previsión Electromovilidad'!L15*'1.5 Factores Pérdidas'!M15</f>
        <v>117695.39146842263</v>
      </c>
      <c r="M165" s="14">
        <f>+'2.6 Previsión Electromovilidad'!M15*'1.5 Factores Pérdidas'!N15</f>
        <v>139573.70749399849</v>
      </c>
      <c r="N165" s="14">
        <f>+'2.6 Previsión Electromovilidad'!N15*'1.5 Factores Pérdidas'!O15</f>
        <v>161869.55568088125</v>
      </c>
      <c r="O165" s="14">
        <f>+'2.6 Previsión Electromovilidad'!O15*'1.5 Factores Pérdidas'!P15</f>
        <v>185415.84898818092</v>
      </c>
      <c r="P165" s="14">
        <f>+'2.6 Previsión Electromovilidad'!P15*'1.5 Factores Pérdidas'!Q15</f>
        <v>208950.35103998776</v>
      </c>
      <c r="Q165" s="14">
        <f>+'2.6 Previsión Electromovilidad'!Q15*'1.5 Factores Pérdidas'!R15</f>
        <v>234544.65447999456</v>
      </c>
      <c r="R165" s="14">
        <f>+'2.6 Previsión Electromovilidad'!R15*'1.5 Factores Pérdidas'!S15</f>
        <v>260571.37994446451</v>
      </c>
      <c r="S165" s="14">
        <f>+'2.6 Previsión Electromovilidad'!S15*'1.5 Factores Pérdidas'!T15</f>
        <v>282894.23019063281</v>
      </c>
      <c r="T165" s="14">
        <f>+'2.6 Previsión Electromovilidad'!T15*'1.5 Factores Pérdidas'!U15</f>
        <v>305286.74198201892</v>
      </c>
      <c r="U165" s="14">
        <f>+'2.6 Previsión Electromovilidad'!U15*'1.5 Factores Pérdidas'!V15</f>
        <v>328478.08289782109</v>
      </c>
      <c r="V165" s="14">
        <f>+'2.6 Previsión Electromovilidad'!V15*'1.5 Factores Pérdidas'!W15</f>
        <v>356500.97160522605</v>
      </c>
      <c r="W165" s="14">
        <f>+'2.6 Previsión Electromovilidad'!W15*'1.5 Factores Pérdidas'!X15</f>
        <v>386388.0663730313</v>
      </c>
      <c r="X165" s="14">
        <f>+'2.6 Previsión Electromovilidad'!X15*'1.5 Factores Pérdidas'!Y15</f>
        <v>416345.42177741195</v>
      </c>
      <c r="Z165" s="18">
        <v>22</v>
      </c>
      <c r="AA165" s="29" t="s">
        <v>58</v>
      </c>
      <c r="AB165" s="226">
        <f t="shared" si="37"/>
        <v>2.2634740774790036</v>
      </c>
      <c r="AC165" s="227">
        <f t="shared" si="37"/>
        <v>7.2963260254195257</v>
      </c>
      <c r="AD165" s="227">
        <f t="shared" si="37"/>
        <v>16.554302952792163</v>
      </c>
      <c r="AE165" s="227">
        <f t="shared" si="37"/>
        <v>29.312752841226249</v>
      </c>
      <c r="AF165" s="227">
        <f t="shared" si="37"/>
        <v>44.148636376851044</v>
      </c>
      <c r="AG165" s="227">
        <f t="shared" si="37"/>
        <v>60.514363891667131</v>
      </c>
      <c r="AH165" s="227">
        <f t="shared" si="37"/>
        <v>78.1811407923432</v>
      </c>
      <c r="AI165" s="227">
        <f t="shared" si="37"/>
        <v>97.395601149261495</v>
      </c>
      <c r="AJ165" s="227">
        <f t="shared" si="37"/>
        <v>117.69539146842263</v>
      </c>
      <c r="AK165" s="227">
        <f t="shared" si="37"/>
        <v>139.57370749399848</v>
      </c>
      <c r="AL165" s="272">
        <f t="shared" si="37"/>
        <v>161.86955568088126</v>
      </c>
      <c r="AM165" s="272">
        <f t="shared" si="37"/>
        <v>185.41584898818093</v>
      </c>
      <c r="AN165" s="272">
        <f t="shared" si="37"/>
        <v>208.95035103998777</v>
      </c>
      <c r="AO165" s="272">
        <f t="shared" si="37"/>
        <v>234.54465447999456</v>
      </c>
      <c r="AP165" s="272">
        <f t="shared" si="37"/>
        <v>260.57137994446452</v>
      </c>
      <c r="AQ165" s="272">
        <f t="shared" si="37"/>
        <v>282.89423019063281</v>
      </c>
      <c r="AR165" s="272">
        <f t="shared" si="38"/>
        <v>305.28674198201895</v>
      </c>
      <c r="AS165" s="272">
        <f t="shared" si="38"/>
        <v>328.47808289782108</v>
      </c>
      <c r="AT165" s="272">
        <f t="shared" si="38"/>
        <v>356.50097160522603</v>
      </c>
      <c r="AU165" s="272">
        <f t="shared" si="38"/>
        <v>386.38806637303128</v>
      </c>
      <c r="AV165" s="227">
        <f t="shared" si="38"/>
        <v>416.34542177741196</v>
      </c>
    </row>
    <row r="166" spans="2:48" x14ac:dyDescent="0.2">
      <c r="B166" s="18">
        <v>23</v>
      </c>
      <c r="C166" s="29" t="s">
        <v>59</v>
      </c>
      <c r="D166" s="19">
        <f>+'2.6 Previsión Electromovilidad'!D16*'1.5 Factores Pérdidas'!E16</f>
        <v>4095.0959377084678</v>
      </c>
      <c r="E166" s="14">
        <f>+'2.6 Previsión Electromovilidad'!E16*'1.5 Factores Pérdidas'!F16</f>
        <v>13200.573120842042</v>
      </c>
      <c r="F166" s="14">
        <f>+'2.6 Previsión Electromovilidad'!F16*'1.5 Factores Pérdidas'!G16</f>
        <v>29950.181205114033</v>
      </c>
      <c r="G166" s="14">
        <f>+'2.6 Previsión Electromovilidad'!G16*'1.5 Factores Pérdidas'!H16</f>
        <v>53032.873792331498</v>
      </c>
      <c r="H166" s="14">
        <f>+'2.6 Previsión Electromovilidad'!H16*'1.5 Factores Pérdidas'!I16</f>
        <v>79874.076438981487</v>
      </c>
      <c r="I166" s="14">
        <f>+'2.6 Previsión Electromovilidad'!I16*'1.5 Factores Pérdidas'!J16</f>
        <v>109483.08540903834</v>
      </c>
      <c r="J166" s="14">
        <f>+'2.6 Previsión Electromovilidad'!J16*'1.5 Factores Pérdidas'!K16</f>
        <v>141445.96364042448</v>
      </c>
      <c r="K166" s="14">
        <f>+'2.6 Previsión Electromovilidad'!K16*'1.5 Factores Pérdidas'!L16</f>
        <v>176208.92352398267</v>
      </c>
      <c r="L166" s="14">
        <f>+'2.6 Previsión Electromovilidad'!L16*'1.5 Factores Pérdidas'!M16</f>
        <v>212935.47131149608</v>
      </c>
      <c r="M166" s="14">
        <f>+'2.6 Previsión Electromovilidad'!M16*'1.5 Factores Pérdidas'!N16</f>
        <v>252517.90080413906</v>
      </c>
      <c r="N166" s="14">
        <f>+'2.6 Previsión Electromovilidad'!N16*'1.5 Factores Pérdidas'!O16</f>
        <v>292855.73292084702</v>
      </c>
      <c r="O166" s="14">
        <f>+'2.6 Previsión Electromovilidad'!O16*'1.5 Factores Pérdidas'!P16</f>
        <v>335455.88064518484</v>
      </c>
      <c r="P166" s="14">
        <f>+'2.6 Previsión Electromovilidad'!P16*'1.5 Factores Pérdidas'!Q16</f>
        <v>378034.6955329997</v>
      </c>
      <c r="Q166" s="14">
        <f>+'2.6 Previsión Electromovilidad'!Q16*'1.5 Factores Pérdidas'!R16</f>
        <v>424340.12005210243</v>
      </c>
      <c r="R166" s="14">
        <f>+'2.6 Previsión Electromovilidad'!R16*'1.5 Factores Pérdidas'!S16</f>
        <v>471427.8860582909</v>
      </c>
      <c r="S166" s="14">
        <f>+'2.6 Previsión Electromovilidad'!S16*'1.5 Factores Pérdidas'!T16</f>
        <v>511814.57052298449</v>
      </c>
      <c r="T166" s="14">
        <f>+'2.6 Previsión Electromovilidad'!T16*'1.5 Factores Pérdidas'!U16</f>
        <v>552327.28722885763</v>
      </c>
      <c r="U166" s="14">
        <f>+'2.6 Previsión Electromovilidad'!U16*'1.5 Factores Pérdidas'!V16</f>
        <v>594285.25216393184</v>
      </c>
      <c r="V166" s="14">
        <f>+'2.6 Previsión Electromovilidad'!V16*'1.5 Factores Pérdidas'!W16</f>
        <v>644984.49314501835</v>
      </c>
      <c r="W166" s="14">
        <f>+'2.6 Previsión Electromovilidad'!W16*'1.5 Factores Pérdidas'!X16</f>
        <v>699056.4710798671</v>
      </c>
      <c r="X166" s="14">
        <f>+'2.6 Previsión Electromovilidad'!X16*'1.5 Factores Pérdidas'!Y16</f>
        <v>753255.56513691251</v>
      </c>
      <c r="Z166" s="18">
        <v>23</v>
      </c>
      <c r="AA166" s="29" t="s">
        <v>59</v>
      </c>
      <c r="AB166" s="226">
        <f t="shared" si="37"/>
        <v>4.0950959377084679</v>
      </c>
      <c r="AC166" s="227">
        <f t="shared" si="37"/>
        <v>13.200573120842042</v>
      </c>
      <c r="AD166" s="227">
        <f t="shared" si="37"/>
        <v>29.950181205114035</v>
      </c>
      <c r="AE166" s="227">
        <f t="shared" si="37"/>
        <v>53.0328737923315</v>
      </c>
      <c r="AF166" s="227">
        <f t="shared" si="37"/>
        <v>79.87407643898149</v>
      </c>
      <c r="AG166" s="227">
        <f t="shared" si="37"/>
        <v>109.48308540903834</v>
      </c>
      <c r="AH166" s="227">
        <f t="shared" si="37"/>
        <v>141.44596364042448</v>
      </c>
      <c r="AI166" s="227">
        <f t="shared" si="37"/>
        <v>176.20892352398266</v>
      </c>
      <c r="AJ166" s="227">
        <f t="shared" si="37"/>
        <v>212.93547131149609</v>
      </c>
      <c r="AK166" s="227">
        <f t="shared" si="37"/>
        <v>252.51790080413906</v>
      </c>
      <c r="AL166" s="272">
        <f t="shared" si="37"/>
        <v>292.855732920847</v>
      </c>
      <c r="AM166" s="272">
        <f t="shared" si="37"/>
        <v>335.45588064518483</v>
      </c>
      <c r="AN166" s="272">
        <f t="shared" si="37"/>
        <v>378.03469553299971</v>
      </c>
      <c r="AO166" s="272">
        <f t="shared" si="37"/>
        <v>424.34012005210241</v>
      </c>
      <c r="AP166" s="272">
        <f t="shared" si="37"/>
        <v>471.42788605829088</v>
      </c>
      <c r="AQ166" s="272">
        <f t="shared" si="37"/>
        <v>511.81457052298447</v>
      </c>
      <c r="AR166" s="272">
        <f t="shared" si="38"/>
        <v>552.32728722885759</v>
      </c>
      <c r="AS166" s="272">
        <f t="shared" si="38"/>
        <v>594.28525216393189</v>
      </c>
      <c r="AT166" s="272">
        <f t="shared" si="38"/>
        <v>644.9844931450184</v>
      </c>
      <c r="AU166" s="272">
        <f t="shared" si="38"/>
        <v>699.05647107986715</v>
      </c>
      <c r="AV166" s="227">
        <f t="shared" si="38"/>
        <v>753.25556513691254</v>
      </c>
    </row>
    <row r="167" spans="2:48" x14ac:dyDescent="0.2">
      <c r="B167" s="18">
        <v>26</v>
      </c>
      <c r="C167" s="29" t="s">
        <v>60</v>
      </c>
      <c r="D167" s="19">
        <f>+'2.6 Previsión Electromovilidad'!D17*'1.5 Factores Pérdidas'!E17</f>
        <v>243.76908598578763</v>
      </c>
      <c r="E167" s="14">
        <f>+'2.6 Previsión Electromovilidad'!E17*'1.5 Factores Pérdidas'!F17</f>
        <v>785.79151577994196</v>
      </c>
      <c r="F167" s="14">
        <f>+'2.6 Previsión Electromovilidad'!F17*'1.5 Factores Pérdidas'!G17</f>
        <v>1782.8467045792372</v>
      </c>
      <c r="G167" s="14">
        <f>+'2.6 Previsión Electromovilidad'!G17*'1.5 Factores Pérdidas'!H17</f>
        <v>3156.8918941592365</v>
      </c>
      <c r="H167" s="14">
        <f>+'2.6 Previsión Electromovilidad'!H17*'1.5 Factores Pérdidas'!I17</f>
        <v>4754.6701966608689</v>
      </c>
      <c r="I167" s="14">
        <f>+'2.6 Previsión Electromovilidad'!I17*'1.5 Factores Pérdidas'!J17</f>
        <v>6517.2079157685357</v>
      </c>
      <c r="J167" s="14">
        <f>+'2.6 Previsión Electromovilidad'!J17*'1.5 Factores Pérdidas'!K17</f>
        <v>8419.8645886424838</v>
      </c>
      <c r="K167" s="14">
        <f>+'2.6 Previsión Electromovilidad'!K17*'1.5 Factores Pérdidas'!L17</f>
        <v>10489.201934061926</v>
      </c>
      <c r="L167" s="14">
        <f>+'2.6 Previsión Electromovilidad'!L17*'1.5 Factores Pérdidas'!M17</f>
        <v>12675.425925333127</v>
      </c>
      <c r="M167" s="14">
        <f>+'2.6 Previsión Electromovilidad'!M17*'1.5 Factores Pérdidas'!N17</f>
        <v>15031.652203127691</v>
      </c>
      <c r="N167" s="14">
        <f>+'2.6 Previsión Electromovilidad'!N17*'1.5 Factores Pérdidas'!O17</f>
        <v>17432.845390127954</v>
      </c>
      <c r="O167" s="14">
        <f>+'2.6 Previsión Electromovilidad'!O17*'1.5 Factores Pérdidas'!P17</f>
        <v>19968.707609617835</v>
      </c>
      <c r="P167" s="14">
        <f>+'2.6 Previsión Electromovilidad'!P17*'1.5 Factores Pérdidas'!Q17</f>
        <v>22503.299947732568</v>
      </c>
      <c r="Q167" s="14">
        <f>+'2.6 Previsión Electromovilidad'!Q17*'1.5 Factores Pérdidas'!R17</f>
        <v>25259.726459567108</v>
      </c>
      <c r="R167" s="14">
        <f>+'2.6 Previsión Electromovilidad'!R17*'1.5 Factores Pérdidas'!S17</f>
        <v>28062.723472346341</v>
      </c>
      <c r="S167" s="14">
        <f>+'2.6 Previsión Electromovilidad'!S17*'1.5 Factores Pérdidas'!T17</f>
        <v>30466.824696764506</v>
      </c>
      <c r="T167" s="14">
        <f>+'2.6 Previsión Electromovilidad'!T17*'1.5 Factores Pérdidas'!U17</f>
        <v>32878.428251947174</v>
      </c>
      <c r="U167" s="14">
        <f>+'2.6 Previsión Electromovilidad'!U17*'1.5 Factores Pérdidas'!V17</f>
        <v>35376.06320791116</v>
      </c>
      <c r="V167" s="14">
        <f>+'2.6 Previsión Electromovilidad'!V17*'1.5 Factores Pérdidas'!W17</f>
        <v>38394.040765000682</v>
      </c>
      <c r="W167" s="14">
        <f>+'2.6 Previsión Electromovilidad'!W17*'1.5 Factores Pérdidas'!X17</f>
        <v>41612.787490137882</v>
      </c>
      <c r="X167" s="14">
        <f>+'2.6 Previsión Electromovilidad'!X17*'1.5 Factores Pérdidas'!Y17</f>
        <v>44839.101066306961</v>
      </c>
      <c r="Z167" s="18">
        <v>26</v>
      </c>
      <c r="AA167" s="29" t="s">
        <v>60</v>
      </c>
      <c r="AB167" s="226">
        <f t="shared" si="37"/>
        <v>0.24376908598578761</v>
      </c>
      <c r="AC167" s="227">
        <f t="shared" si="37"/>
        <v>0.785791515779942</v>
      </c>
      <c r="AD167" s="227">
        <f t="shared" si="37"/>
        <v>1.7828467045792371</v>
      </c>
      <c r="AE167" s="227">
        <f t="shared" si="37"/>
        <v>3.1568918941592363</v>
      </c>
      <c r="AF167" s="227">
        <f t="shared" si="37"/>
        <v>4.7546701966608689</v>
      </c>
      <c r="AG167" s="227">
        <f t="shared" si="37"/>
        <v>6.5172079157685356</v>
      </c>
      <c r="AH167" s="227">
        <f t="shared" si="37"/>
        <v>8.4198645886424845</v>
      </c>
      <c r="AI167" s="227">
        <f t="shared" si="37"/>
        <v>10.489201934061926</v>
      </c>
      <c r="AJ167" s="227">
        <f t="shared" si="37"/>
        <v>12.675425925333128</v>
      </c>
      <c r="AK167" s="227">
        <f t="shared" si="37"/>
        <v>15.03165220312769</v>
      </c>
      <c r="AL167" s="272">
        <f t="shared" si="37"/>
        <v>17.432845390127955</v>
      </c>
      <c r="AM167" s="272">
        <f t="shared" si="37"/>
        <v>19.968707609617834</v>
      </c>
      <c r="AN167" s="272">
        <f t="shared" si="37"/>
        <v>22.503299947732568</v>
      </c>
      <c r="AO167" s="272">
        <f t="shared" si="37"/>
        <v>25.259726459567108</v>
      </c>
      <c r="AP167" s="272">
        <f t="shared" si="37"/>
        <v>28.062723472346342</v>
      </c>
      <c r="AQ167" s="272">
        <f t="shared" si="37"/>
        <v>30.466824696764505</v>
      </c>
      <c r="AR167" s="272">
        <f t="shared" si="38"/>
        <v>32.878428251947177</v>
      </c>
      <c r="AS167" s="272">
        <f t="shared" si="38"/>
        <v>35.376063207911159</v>
      </c>
      <c r="AT167" s="272">
        <f t="shared" si="38"/>
        <v>38.394040765000682</v>
      </c>
      <c r="AU167" s="272">
        <f t="shared" si="38"/>
        <v>41.612787490137883</v>
      </c>
      <c r="AV167" s="227">
        <f t="shared" si="38"/>
        <v>44.839101066306959</v>
      </c>
    </row>
    <row r="168" spans="2:48" x14ac:dyDescent="0.2">
      <c r="B168" s="18">
        <v>28</v>
      </c>
      <c r="C168" s="29" t="s">
        <v>61</v>
      </c>
      <c r="D168" s="19">
        <f>+'2.6 Previsión Electromovilidad'!D18*'1.5 Factores Pérdidas'!E18</f>
        <v>142.14871536582692</v>
      </c>
      <c r="E168" s="14">
        <f>+'2.6 Previsión Electromovilidad'!E18*'1.5 Factores Pérdidas'!F18</f>
        <v>458.21747274384506</v>
      </c>
      <c r="F168" s="14">
        <f>+'2.6 Previsión Electromovilidad'!F18*'1.5 Factores Pérdidas'!G18</f>
        <v>1039.6288262938806</v>
      </c>
      <c r="G168" s="14">
        <f>+'2.6 Previsión Electromovilidad'!G18*'1.5 Factores Pérdidas'!H18</f>
        <v>1840.8738150238237</v>
      </c>
      <c r="H168" s="14">
        <f>+'2.6 Previsión Electromovilidad'!H18*'1.5 Factores Pérdidas'!I18</f>
        <v>2772.5839710574751</v>
      </c>
      <c r="I168" s="14">
        <f>+'2.6 Previsión Electromovilidad'!I18*'1.5 Factores Pérdidas'!J18</f>
        <v>3800.3700479580407</v>
      </c>
      <c r="J168" s="14">
        <f>+'2.6 Previsión Electromovilidad'!J18*'1.5 Factores Pérdidas'!K18</f>
        <v>4909.8634881845792</v>
      </c>
      <c r="K168" s="14">
        <f>+'2.6 Previsión Electromovilidad'!K18*'1.5 Factores Pérdidas'!L18</f>
        <v>6116.5531884817437</v>
      </c>
      <c r="L168" s="14">
        <f>+'2.6 Previsión Electromovilidad'!L18*'1.5 Factores Pérdidas'!M18</f>
        <v>7391.4028299135989</v>
      </c>
      <c r="M168" s="14">
        <f>+'2.6 Previsión Electromovilidad'!M18*'1.5 Factores Pérdidas'!N18</f>
        <v>8765.3856593820929</v>
      </c>
      <c r="N168" s="14">
        <f>+'2.6 Previsión Electromovilidad'!N18*'1.5 Factores Pérdidas'!O18</f>
        <v>10165.58997773099</v>
      </c>
      <c r="O168" s="14">
        <f>+'2.6 Previsión Electromovilidad'!O18*'1.5 Factores Pérdidas'!P18</f>
        <v>11644.323654675723</v>
      </c>
      <c r="P168" s="14">
        <f>+'2.6 Previsión Electromovilidad'!P18*'1.5 Factores Pérdidas'!Q18</f>
        <v>13122.316827526536</v>
      </c>
      <c r="Q168" s="14">
        <f>+'2.6 Previsión Electromovilidad'!Q18*'1.5 Factores Pérdidas'!R18</f>
        <v>14729.667842004359</v>
      </c>
      <c r="R168" s="14">
        <f>+'2.6 Previsión Electromovilidad'!R18*'1.5 Factores Pérdidas'!S18</f>
        <v>16364.175445499448</v>
      </c>
      <c r="S168" s="14">
        <f>+'2.6 Previsión Electromovilidad'!S18*'1.5 Factores Pérdidas'!T18</f>
        <v>17766.07552351171</v>
      </c>
      <c r="T168" s="14">
        <f>+'2.6 Previsión Electromovilidad'!T18*'1.5 Factores Pérdidas'!U18</f>
        <v>19172.350424837241</v>
      </c>
      <c r="U168" s="14">
        <f>+'2.6 Previsión Electromovilidad'!U18*'1.5 Factores Pérdidas'!V18</f>
        <v>20628.792692761901</v>
      </c>
      <c r="V168" s="14">
        <f>+'2.6 Previsión Electromovilidad'!V18*'1.5 Factores Pérdidas'!W18</f>
        <v>22388.661590855834</v>
      </c>
      <c r="W168" s="14">
        <f>+'2.6 Previsión Electromovilidad'!W18*'1.5 Factores Pérdidas'!X18</f>
        <v>24265.604724214798</v>
      </c>
      <c r="X168" s="14">
        <f>+'2.6 Previsión Electromovilidad'!X18*'1.5 Factores Pérdidas'!Y18</f>
        <v>26146.960304497443</v>
      </c>
      <c r="Z168" s="18">
        <v>28</v>
      </c>
      <c r="AA168" s="29" t="s">
        <v>61</v>
      </c>
      <c r="AB168" s="226">
        <f t="shared" si="37"/>
        <v>0.14214871536582691</v>
      </c>
      <c r="AC168" s="227">
        <f t="shared" si="37"/>
        <v>0.45821747274384506</v>
      </c>
      <c r="AD168" s="227">
        <f t="shared" si="37"/>
        <v>1.0396288262938806</v>
      </c>
      <c r="AE168" s="227">
        <f t="shared" si="37"/>
        <v>1.8408738150238237</v>
      </c>
      <c r="AF168" s="227">
        <f t="shared" si="37"/>
        <v>2.7725839710574749</v>
      </c>
      <c r="AG168" s="227">
        <f t="shared" si="37"/>
        <v>3.8003700479580407</v>
      </c>
      <c r="AH168" s="227">
        <f t="shared" si="37"/>
        <v>4.9098634881845795</v>
      </c>
      <c r="AI168" s="227">
        <f t="shared" si="37"/>
        <v>6.1165531884817437</v>
      </c>
      <c r="AJ168" s="227">
        <f t="shared" si="37"/>
        <v>7.3914028299135985</v>
      </c>
      <c r="AK168" s="227">
        <f t="shared" si="37"/>
        <v>8.7653856593820922</v>
      </c>
      <c r="AL168" s="272">
        <f t="shared" si="37"/>
        <v>10.16558997773099</v>
      </c>
      <c r="AM168" s="272">
        <f t="shared" si="37"/>
        <v>11.644323654675723</v>
      </c>
      <c r="AN168" s="272">
        <f t="shared" si="37"/>
        <v>13.122316827526536</v>
      </c>
      <c r="AO168" s="272">
        <f t="shared" si="37"/>
        <v>14.729667842004359</v>
      </c>
      <c r="AP168" s="272">
        <f t="shared" si="37"/>
        <v>16.364175445499448</v>
      </c>
      <c r="AQ168" s="272">
        <f t="shared" si="37"/>
        <v>17.766075523511709</v>
      </c>
      <c r="AR168" s="272">
        <f t="shared" si="38"/>
        <v>19.172350424837241</v>
      </c>
      <c r="AS168" s="272">
        <f t="shared" si="38"/>
        <v>20.628792692761902</v>
      </c>
      <c r="AT168" s="272">
        <f t="shared" si="38"/>
        <v>22.388661590855833</v>
      </c>
      <c r="AU168" s="272">
        <f t="shared" si="38"/>
        <v>24.265604724214796</v>
      </c>
      <c r="AV168" s="227">
        <f t="shared" si="38"/>
        <v>26.146960304497444</v>
      </c>
    </row>
    <row r="169" spans="2:48" x14ac:dyDescent="0.2">
      <c r="B169" s="18">
        <v>29</v>
      </c>
      <c r="C169" s="29" t="s">
        <v>62</v>
      </c>
      <c r="D169" s="19">
        <f>+'2.6 Previsión Electromovilidad'!D19*'1.5 Factores Pérdidas'!E19</f>
        <v>124.9575719647132</v>
      </c>
      <c r="E169" s="14">
        <f>+'2.6 Previsión Electromovilidad'!E19*'1.5 Factores Pérdidas'!F19</f>
        <v>402.80169031793457</v>
      </c>
      <c r="F169" s="14">
        <f>+'2.6 Previsión Electromovilidad'!F19*'1.5 Factores Pérdidas'!G19</f>
        <v>913.89847276409967</v>
      </c>
      <c r="G169" s="14">
        <f>+'2.6 Previsión Electromovilidad'!G19*'1.5 Factores Pérdidas'!H19</f>
        <v>1618.2427088897628</v>
      </c>
      <c r="H169" s="14">
        <f>+'2.6 Previsión Electromovilidad'!H19*'1.5 Factores Pérdidas'!I19</f>
        <v>2437.2739507353572</v>
      </c>
      <c r="I169" s="14">
        <f>+'2.6 Previsión Electromovilidad'!I19*'1.5 Factores Pérdidas'!J19</f>
        <v>3340.7619093715821</v>
      </c>
      <c r="J169" s="14">
        <f>+'2.6 Previsión Electromovilidad'!J19*'1.5 Factores Pérdidas'!K19</f>
        <v>4316.0757280345852</v>
      </c>
      <c r="K169" s="14">
        <f>+'2.6 Previsión Electromovilidad'!K19*'1.5 Factores Pérdidas'!L19</f>
        <v>5376.8311114083162</v>
      </c>
      <c r="L169" s="14">
        <f>+'2.6 Previsión Electromovilidad'!L19*'1.5 Factores Pérdidas'!M19</f>
        <v>6497.5033271468674</v>
      </c>
      <c r="M169" s="14">
        <f>+'2.6 Previsión Electromovilidad'!M19*'1.5 Factores Pérdidas'!N19</f>
        <v>7705.3197878847495</v>
      </c>
      <c r="N169" s="14">
        <f>+'2.6 Previsión Electromovilidad'!N19*'1.5 Factores Pérdidas'!O19</f>
        <v>8936.1865700790186</v>
      </c>
      <c r="O169" s="14">
        <f>+'2.6 Previsión Electromovilidad'!O19*'1.5 Factores Pérdidas'!P19</f>
        <v>10236.085548257812</v>
      </c>
      <c r="P169" s="14">
        <f>+'2.6 Previsión Electromovilidad'!P19*'1.5 Factores Pérdidas'!Q19</f>
        <v>11535.333577229161</v>
      </c>
      <c r="Q169" s="14">
        <f>+'2.6 Previsión Electromovilidad'!Q19*'1.5 Factores Pérdidas'!R19</f>
        <v>12948.295203700904</v>
      </c>
      <c r="R169" s="14">
        <f>+'2.6 Previsión Electromovilidad'!R19*'1.5 Factores Pérdidas'!S19</f>
        <v>14385.129162875111</v>
      </c>
      <c r="S169" s="14">
        <f>+'2.6 Previsión Electromovilidad'!S19*'1.5 Factores Pérdidas'!T19</f>
        <v>15617.486623403156</v>
      </c>
      <c r="T169" s="14">
        <f>+'2.6 Previsión Electromovilidad'!T19*'1.5 Factores Pérdidas'!U19</f>
        <v>16853.689826030193</v>
      </c>
      <c r="U169" s="14">
        <f>+'2.6 Previsión Electromovilidad'!U19*'1.5 Factores Pérdidas'!V19</f>
        <v>18133.993267663678</v>
      </c>
      <c r="V169" s="14">
        <f>+'2.6 Previsión Electromovilidad'!V19*'1.5 Factores Pérdidas'!W19</f>
        <v>19681.027610647965</v>
      </c>
      <c r="W169" s="14">
        <f>+'2.6 Previsión Electromovilidad'!W19*'1.5 Factores Pérdidas'!X19</f>
        <v>21330.977496278527</v>
      </c>
      <c r="X169" s="14">
        <f>+'2.6 Previsión Electromovilidad'!X19*'1.5 Factores Pérdidas'!Y19</f>
        <v>22984.806197504342</v>
      </c>
      <c r="Z169" s="18">
        <v>29</v>
      </c>
      <c r="AA169" s="29" t="s">
        <v>62</v>
      </c>
      <c r="AB169" s="226">
        <f t="shared" si="37"/>
        <v>0.1249575719647132</v>
      </c>
      <c r="AC169" s="227">
        <f t="shared" si="37"/>
        <v>0.40280169031793456</v>
      </c>
      <c r="AD169" s="227">
        <f t="shared" si="37"/>
        <v>0.91389847276409963</v>
      </c>
      <c r="AE169" s="227">
        <f t="shared" si="37"/>
        <v>1.6182427088897628</v>
      </c>
      <c r="AF169" s="227">
        <f t="shared" si="37"/>
        <v>2.4372739507353574</v>
      </c>
      <c r="AG169" s="227">
        <f t="shared" si="37"/>
        <v>3.3407619093715821</v>
      </c>
      <c r="AH169" s="227">
        <f t="shared" si="37"/>
        <v>4.3160757280345852</v>
      </c>
      <c r="AI169" s="227">
        <f t="shared" si="37"/>
        <v>5.3768311114083165</v>
      </c>
      <c r="AJ169" s="227">
        <f t="shared" si="37"/>
        <v>6.497503327146867</v>
      </c>
      <c r="AK169" s="227">
        <f t="shared" si="37"/>
        <v>7.7053197878847497</v>
      </c>
      <c r="AL169" s="272">
        <f t="shared" si="37"/>
        <v>8.936186570079018</v>
      </c>
      <c r="AM169" s="272">
        <f t="shared" si="37"/>
        <v>10.236085548257812</v>
      </c>
      <c r="AN169" s="272">
        <f t="shared" si="37"/>
        <v>11.535333577229162</v>
      </c>
      <c r="AO169" s="272">
        <f t="shared" si="37"/>
        <v>12.948295203700903</v>
      </c>
      <c r="AP169" s="272">
        <f t="shared" si="37"/>
        <v>14.385129162875112</v>
      </c>
      <c r="AQ169" s="272">
        <f t="shared" si="37"/>
        <v>15.617486623403156</v>
      </c>
      <c r="AR169" s="272">
        <f t="shared" si="38"/>
        <v>16.853689826030195</v>
      </c>
      <c r="AS169" s="272">
        <f t="shared" si="38"/>
        <v>18.133993267663676</v>
      </c>
      <c r="AT169" s="272">
        <f t="shared" si="38"/>
        <v>19.681027610647966</v>
      </c>
      <c r="AU169" s="272">
        <f t="shared" si="38"/>
        <v>21.330977496278528</v>
      </c>
      <c r="AV169" s="227">
        <f t="shared" si="38"/>
        <v>22.984806197504341</v>
      </c>
    </row>
    <row r="170" spans="2:48" x14ac:dyDescent="0.2">
      <c r="B170" s="18">
        <v>31</v>
      </c>
      <c r="C170" s="29" t="s">
        <v>63</v>
      </c>
      <c r="D170" s="19">
        <f>+'2.6 Previsión Electromovilidad'!D20*'1.5 Factores Pérdidas'!E20</f>
        <v>320.5855840198023</v>
      </c>
      <c r="E170" s="14">
        <f>+'2.6 Previsión Electromovilidad'!E20*'1.5 Factores Pérdidas'!F20</f>
        <v>1033.4100855545139</v>
      </c>
      <c r="F170" s="14">
        <f>+'2.6 Previsión Electromovilidad'!F20*'1.5 Factores Pérdidas'!G20</f>
        <v>2344.657238607515</v>
      </c>
      <c r="G170" s="14">
        <f>+'2.6 Previsión Electromovilidad'!G20*'1.5 Factores Pérdidas'!H20</f>
        <v>4151.6914562145257</v>
      </c>
      <c r="H170" s="14">
        <f>+'2.6 Previsión Electromovilidad'!H20*'1.5 Factores Pérdidas'!I20</f>
        <v>6252.9615502883844</v>
      </c>
      <c r="I170" s="14">
        <f>+'2.6 Previsión Electromovilidad'!I20*'1.5 Factores Pérdidas'!J20</f>
        <v>8570.9100372840039</v>
      </c>
      <c r="J170" s="14">
        <f>+'2.6 Previsión Electromovilidad'!J20*'1.5 Factores Pérdidas'!K20</f>
        <v>11073.131753363423</v>
      </c>
      <c r="K170" s="14">
        <f>+'2.6 Previsión Electromovilidad'!K20*'1.5 Factores Pérdidas'!L20</f>
        <v>13794.558544346908</v>
      </c>
      <c r="L170" s="14">
        <f>+'2.6 Previsión Electromovilidad'!L20*'1.5 Factores Pérdidas'!M20</f>
        <v>16669.705293187093</v>
      </c>
      <c r="M170" s="14">
        <f>+'2.6 Previsión Electromovilidad'!M20*'1.5 Factores Pérdidas'!N20</f>
        <v>19768.425437683247</v>
      </c>
      <c r="N170" s="14">
        <f>+'2.6 Previsión Electromovilidad'!N20*'1.5 Factores Pérdidas'!O20</f>
        <v>22926.282460799506</v>
      </c>
      <c r="O170" s="14">
        <f>+'2.6 Previsión Electromovilidad'!O20*'1.5 Factores Pérdidas'!P20</f>
        <v>26261.24541289554</v>
      </c>
      <c r="P170" s="14">
        <f>+'2.6 Previsión Electromovilidad'!P20*'1.5 Factores Pérdidas'!Q20</f>
        <v>29594.538318682622</v>
      </c>
      <c r="Q170" s="14">
        <f>+'2.6 Previsión Electromovilidad'!Q20*'1.5 Factores Pérdidas'!R20</f>
        <v>33219.569768140755</v>
      </c>
      <c r="R170" s="14">
        <f>+'2.6 Previsión Electromovilidad'!R20*'1.5 Factores Pérdidas'!S20</f>
        <v>36905.847011679267</v>
      </c>
      <c r="S170" s="14">
        <f>+'2.6 Previsión Electromovilidad'!S20*'1.5 Factores Pérdidas'!T20</f>
        <v>40067.528452769599</v>
      </c>
      <c r="T170" s="14">
        <f>+'2.6 Previsión Electromovilidad'!T20*'1.5 Factores Pérdidas'!U20</f>
        <v>43239.076358592007</v>
      </c>
      <c r="U170" s="14">
        <f>+'2.6 Previsión Electromovilidad'!U20*'1.5 Factores Pérdidas'!V20</f>
        <v>46523.76587444255</v>
      </c>
      <c r="V170" s="14">
        <f>+'2.6 Previsión Electromovilidad'!V20*'1.5 Factores Pérdidas'!W20</f>
        <v>50492.768317002519</v>
      </c>
      <c r="W170" s="14">
        <f>+'2.6 Previsión Electromovilidad'!W20*'1.5 Factores Pérdidas'!X20</f>
        <v>54725.806294386151</v>
      </c>
      <c r="X170" s="14">
        <f>+'2.6 Previsión Electromovilidad'!X20*'1.5 Factores Pérdidas'!Y20</f>
        <v>58968.795588391564</v>
      </c>
      <c r="Z170" s="18">
        <v>31</v>
      </c>
      <c r="AA170" s="29" t="s">
        <v>63</v>
      </c>
      <c r="AB170" s="226">
        <f t="shared" si="37"/>
        <v>0.32058558401980231</v>
      </c>
      <c r="AC170" s="227">
        <f t="shared" si="37"/>
        <v>1.0334100855545139</v>
      </c>
      <c r="AD170" s="227">
        <f t="shared" si="37"/>
        <v>2.3446572386075148</v>
      </c>
      <c r="AE170" s="227">
        <f t="shared" si="37"/>
        <v>4.1516914562145253</v>
      </c>
      <c r="AF170" s="227">
        <f t="shared" si="37"/>
        <v>6.2529615502883846</v>
      </c>
      <c r="AG170" s="227">
        <f t="shared" si="37"/>
        <v>8.5709100372840048</v>
      </c>
      <c r="AH170" s="227">
        <f t="shared" si="37"/>
        <v>11.073131753363423</v>
      </c>
      <c r="AI170" s="227">
        <f t="shared" si="37"/>
        <v>13.794558544346907</v>
      </c>
      <c r="AJ170" s="227">
        <f t="shared" si="37"/>
        <v>16.669705293187093</v>
      </c>
      <c r="AK170" s="227">
        <f t="shared" si="37"/>
        <v>19.768425437683248</v>
      </c>
      <c r="AL170" s="272">
        <f t="shared" si="37"/>
        <v>22.926282460799506</v>
      </c>
      <c r="AM170" s="272">
        <f t="shared" si="37"/>
        <v>26.261245412895541</v>
      </c>
      <c r="AN170" s="272">
        <f t="shared" si="37"/>
        <v>29.594538318682623</v>
      </c>
      <c r="AO170" s="272">
        <f t="shared" si="37"/>
        <v>33.219569768140758</v>
      </c>
      <c r="AP170" s="272">
        <f t="shared" si="37"/>
        <v>36.905847011679263</v>
      </c>
      <c r="AQ170" s="272">
        <f t="shared" si="37"/>
        <v>40.067528452769601</v>
      </c>
      <c r="AR170" s="272">
        <f t="shared" si="38"/>
        <v>43.239076358592008</v>
      </c>
      <c r="AS170" s="272">
        <f t="shared" si="38"/>
        <v>46.523765874442553</v>
      </c>
      <c r="AT170" s="272">
        <f t="shared" si="38"/>
        <v>50.492768317002522</v>
      </c>
      <c r="AU170" s="272">
        <f t="shared" si="38"/>
        <v>54.725806294386153</v>
      </c>
      <c r="AV170" s="227">
        <f t="shared" si="38"/>
        <v>58.968795588391565</v>
      </c>
    </row>
    <row r="171" spans="2:48" x14ac:dyDescent="0.2">
      <c r="B171" s="18">
        <v>32</v>
      </c>
      <c r="C171" s="29" t="s">
        <v>64</v>
      </c>
      <c r="D171" s="19">
        <f>+'2.6 Previsión Electromovilidad'!D21*'1.5 Factores Pérdidas'!E21</f>
        <v>357.1259840026853</v>
      </c>
      <c r="E171" s="14">
        <f>+'2.6 Previsión Electromovilidad'!E21*'1.5 Factores Pérdidas'!F21</f>
        <v>1151.1983447738517</v>
      </c>
      <c r="F171" s="14">
        <f>+'2.6 Previsión Electromovilidad'!F21*'1.5 Factores Pérdidas'!G21</f>
        <v>2611.9016737664847</v>
      </c>
      <c r="G171" s="14">
        <f>+'2.6 Previsión Electromovilidad'!G21*'1.5 Factores Pérdidas'!H21</f>
        <v>4624.9019621686111</v>
      </c>
      <c r="H171" s="14">
        <f>+'2.6 Previsión Electromovilidad'!H21*'1.5 Factores Pérdidas'!I21</f>
        <v>6965.6751828234392</v>
      </c>
      <c r="I171" s="14">
        <f>+'2.6 Previsión Electromovilidad'!I21*'1.5 Factores Pérdidas'!J21</f>
        <v>9547.8238368774346</v>
      </c>
      <c r="J171" s="14">
        <f>+'2.6 Previsión Electromovilidad'!J21*'1.5 Factores Pérdidas'!K21</f>
        <v>12335.249214347161</v>
      </c>
      <c r="K171" s="14">
        <f>+'2.6 Previsión Electromovilidad'!K21*'1.5 Factores Pérdidas'!L21</f>
        <v>15366.864698845096</v>
      </c>
      <c r="L171" s="14">
        <f>+'2.6 Previsión Electromovilidad'!L21*'1.5 Factores Pérdidas'!M21</f>
        <v>18569.72116842437</v>
      </c>
      <c r="M171" s="14">
        <f>+'2.6 Previsión Electromovilidad'!M21*'1.5 Factores Pérdidas'!N21</f>
        <v>22021.633967734077</v>
      </c>
      <c r="N171" s="14">
        <f>+'2.6 Previsión Electromovilidad'!N21*'1.5 Factores Pérdidas'!O21</f>
        <v>25539.424077256041</v>
      </c>
      <c r="O171" s="14">
        <f>+'2.6 Previsión Electromovilidad'!O21*'1.5 Factores Pérdidas'!P21</f>
        <v>29254.506679991631</v>
      </c>
      <c r="P171" s="14">
        <f>+'2.6 Previsión Electromovilidad'!P21*'1.5 Factores Pérdidas'!Q21</f>
        <v>32967.728884252851</v>
      </c>
      <c r="Q171" s="14">
        <f>+'2.6 Previsión Electromovilidad'!Q21*'1.5 Factores Pérdidas'!R21</f>
        <v>37005.94204154957</v>
      </c>
      <c r="R171" s="14">
        <f>+'2.6 Previsión Electromovilidad'!R21*'1.5 Factores Pérdidas'!S21</f>
        <v>41112.381799065552</v>
      </c>
      <c r="S171" s="14">
        <f>+'2.6 Previsión Electromovilidad'!S21*'1.5 Factores Pérdidas'!T21</f>
        <v>44634.43223437979</v>
      </c>
      <c r="T171" s="14">
        <f>+'2.6 Previsión Electromovilidad'!T21*'1.5 Factores Pérdidas'!U21</f>
        <v>48167.473715772539</v>
      </c>
      <c r="U171" s="14">
        <f>+'2.6 Previsión Electromovilidad'!U21*'1.5 Factores Pérdidas'!V21</f>
        <v>51826.552707356168</v>
      </c>
      <c r="V171" s="14">
        <f>+'2.6 Previsión Electromovilidad'!V21*'1.5 Factores Pérdidas'!W21</f>
        <v>56247.942730685281</v>
      </c>
      <c r="W171" s="14">
        <f>+'2.6 Previsión Electromovilidad'!W21*'1.5 Factores Pérdidas'!X21</f>
        <v>60963.463104491268</v>
      </c>
      <c r="X171" s="14">
        <f>+'2.6 Previsión Electromovilidad'!X21*'1.5 Factores Pérdidas'!Y21</f>
        <v>65690.069047698446</v>
      </c>
      <c r="Z171" s="18">
        <v>32</v>
      </c>
      <c r="AA171" s="29" t="s">
        <v>64</v>
      </c>
      <c r="AB171" s="226">
        <f t="shared" si="37"/>
        <v>0.3571259840026853</v>
      </c>
      <c r="AC171" s="227">
        <f t="shared" si="37"/>
        <v>1.1511983447738516</v>
      </c>
      <c r="AD171" s="227">
        <f t="shared" si="37"/>
        <v>2.6119016737664849</v>
      </c>
      <c r="AE171" s="227">
        <f t="shared" si="37"/>
        <v>4.6249019621686109</v>
      </c>
      <c r="AF171" s="227">
        <f t="shared" si="37"/>
        <v>6.9656751828234391</v>
      </c>
      <c r="AG171" s="227">
        <f t="shared" si="37"/>
        <v>9.5478238368774342</v>
      </c>
      <c r="AH171" s="227">
        <f t="shared" si="37"/>
        <v>12.335249214347161</v>
      </c>
      <c r="AI171" s="227">
        <f t="shared" si="37"/>
        <v>15.366864698845097</v>
      </c>
      <c r="AJ171" s="227">
        <f t="shared" si="37"/>
        <v>18.569721168424369</v>
      </c>
      <c r="AK171" s="227">
        <f t="shared" si="37"/>
        <v>22.021633967734076</v>
      </c>
      <c r="AL171" s="272">
        <f t="shared" si="37"/>
        <v>25.53942407725604</v>
      </c>
      <c r="AM171" s="272">
        <f t="shared" si="37"/>
        <v>29.254506679991632</v>
      </c>
      <c r="AN171" s="272">
        <f t="shared" si="37"/>
        <v>32.96772888425285</v>
      </c>
      <c r="AO171" s="272">
        <f t="shared" si="37"/>
        <v>37.005942041549567</v>
      </c>
      <c r="AP171" s="272">
        <f t="shared" si="37"/>
        <v>41.112381799065552</v>
      </c>
      <c r="AQ171" s="272">
        <f t="shared" ref="AQ171:AV180" si="39">+S171/1000</f>
        <v>44.634432234379787</v>
      </c>
      <c r="AR171" s="272">
        <f t="shared" si="38"/>
        <v>48.167473715772537</v>
      </c>
      <c r="AS171" s="272">
        <f t="shared" si="38"/>
        <v>51.826552707356171</v>
      </c>
      <c r="AT171" s="272">
        <f t="shared" si="38"/>
        <v>56.247942730685281</v>
      </c>
      <c r="AU171" s="272">
        <f t="shared" si="38"/>
        <v>60.963463104491268</v>
      </c>
      <c r="AV171" s="227">
        <f t="shared" si="38"/>
        <v>65.690069047698444</v>
      </c>
    </row>
    <row r="172" spans="2:48" x14ac:dyDescent="0.2">
      <c r="B172" s="18">
        <v>33</v>
      </c>
      <c r="C172" s="28" t="s">
        <v>65</v>
      </c>
      <c r="D172" s="19">
        <f>+'2.6 Previsión Electromovilidad'!D22*'1.5 Factores Pérdidas'!E22</f>
        <v>1259.0978008562952</v>
      </c>
      <c r="E172" s="14">
        <f>+'2.6 Previsión Electromovilidad'!E22*'1.5 Factores Pérdidas'!F22</f>
        <v>4058.7114048897233</v>
      </c>
      <c r="F172" s="14">
        <f>+'2.6 Previsión Electromovilidad'!F22*'1.5 Factores Pérdidas'!G22</f>
        <v>9208.626089406951</v>
      </c>
      <c r="G172" s="14">
        <f>+'2.6 Previsión Electromovilidad'!G22*'1.5 Factores Pérdidas'!H22</f>
        <v>16305.74125264063</v>
      </c>
      <c r="H172" s="14">
        <f>+'2.6 Previsión Electromovilidad'!H22*'1.5 Factores Pérdidas'!I22</f>
        <v>24558.46591130798</v>
      </c>
      <c r="I172" s="14">
        <f>+'2.6 Previsión Electromovilidad'!I22*'1.5 Factores Pérdidas'!J22</f>
        <v>33662.193552080767</v>
      </c>
      <c r="J172" s="14">
        <f>+'2.6 Previsión Electromovilidad'!J22*'1.5 Factores Pérdidas'!K22</f>
        <v>43489.653104272787</v>
      </c>
      <c r="K172" s="14">
        <f>+'2.6 Previsión Electromovilidad'!K22*'1.5 Factores Pérdidas'!L22</f>
        <v>54178.039165659298</v>
      </c>
      <c r="L172" s="14">
        <f>+'2.6 Previsión Electromovilidad'!L22*'1.5 Factores Pérdidas'!M22</f>
        <v>65470.159363990468</v>
      </c>
      <c r="M172" s="14">
        <f>+'2.6 Previsión Electromovilidad'!M22*'1.5 Factores Pérdidas'!N22</f>
        <v>77640.362622921821</v>
      </c>
      <c r="N172" s="14">
        <f>+'2.6 Previsión Electromovilidad'!N22*'1.5 Factores Pérdidas'!O22</f>
        <v>90042.825588875683</v>
      </c>
      <c r="O172" s="14">
        <f>+'2.6 Previsión Electromovilidad'!O22*'1.5 Factores Pérdidas'!P22</f>
        <v>103140.87094160113</v>
      </c>
      <c r="P172" s="14">
        <f>+'2.6 Previsión Electromovilidad'!P22*'1.5 Factores Pérdidas'!Q22</f>
        <v>116232.35719828559</v>
      </c>
      <c r="Q172" s="14">
        <f>+'2.6 Previsión Electromovilidad'!Q22*'1.5 Factores Pérdidas'!R22</f>
        <v>130469.64469205421</v>
      </c>
      <c r="R172" s="14">
        <f>+'2.6 Previsión Electromovilidad'!R22*'1.5 Factores Pérdidas'!S22</f>
        <v>144947.47464463019</v>
      </c>
      <c r="S172" s="14">
        <f>+'2.6 Previsión Electromovilidad'!S22*'1.5 Factores Pérdidas'!T22</f>
        <v>157364.95798735935</v>
      </c>
      <c r="T172" s="14">
        <f>+'2.6 Previsión Electromovilidad'!T22*'1.5 Factores Pérdidas'!U22</f>
        <v>169821.19180629711</v>
      </c>
      <c r="U172" s="14">
        <f>+'2.6 Previsión Electromovilidad'!U22*'1.5 Factores Pérdidas'!V22</f>
        <v>182721.78856440861</v>
      </c>
      <c r="V172" s="14">
        <f>+'2.6 Previsión Electromovilidad'!V22*'1.5 Factores Pérdidas'!W22</f>
        <v>198310.0199014479</v>
      </c>
      <c r="W172" s="14">
        <f>+'2.6 Previsión Electromovilidad'!W22*'1.5 Factores Pérdidas'!X22</f>
        <v>214935.24908809681</v>
      </c>
      <c r="X172" s="14">
        <f>+'2.6 Previsión Electromovilidad'!X22*'1.5 Factores Pérdidas'!Y22</f>
        <v>231599.56200620055</v>
      </c>
      <c r="Z172" s="18">
        <v>33</v>
      </c>
      <c r="AA172" s="28" t="s">
        <v>65</v>
      </c>
      <c r="AB172" s="226">
        <f t="shared" ref="AB172:AP180" si="40">+D172/1000</f>
        <v>1.2590978008562952</v>
      </c>
      <c r="AC172" s="227">
        <f t="shared" si="40"/>
        <v>4.0587114048897233</v>
      </c>
      <c r="AD172" s="227">
        <f t="shared" si="40"/>
        <v>9.2086260894069518</v>
      </c>
      <c r="AE172" s="227">
        <f t="shared" si="40"/>
        <v>16.30574125264063</v>
      </c>
      <c r="AF172" s="227">
        <f t="shared" si="40"/>
        <v>24.55846591130798</v>
      </c>
      <c r="AG172" s="227">
        <f t="shared" si="40"/>
        <v>33.662193552080765</v>
      </c>
      <c r="AH172" s="227">
        <f t="shared" si="40"/>
        <v>43.48965310427279</v>
      </c>
      <c r="AI172" s="227">
        <f t="shared" si="40"/>
        <v>54.1780391656593</v>
      </c>
      <c r="AJ172" s="227">
        <f t="shared" si="40"/>
        <v>65.470159363990462</v>
      </c>
      <c r="AK172" s="227">
        <f t="shared" si="40"/>
        <v>77.640362622921828</v>
      </c>
      <c r="AL172" s="272">
        <f t="shared" si="40"/>
        <v>90.042825588875687</v>
      </c>
      <c r="AM172" s="272">
        <f t="shared" si="40"/>
        <v>103.14087094160112</v>
      </c>
      <c r="AN172" s="272">
        <f t="shared" si="40"/>
        <v>116.2323571982856</v>
      </c>
      <c r="AO172" s="272">
        <f t="shared" si="40"/>
        <v>130.4696446920542</v>
      </c>
      <c r="AP172" s="272">
        <f t="shared" si="40"/>
        <v>144.94747464463018</v>
      </c>
      <c r="AQ172" s="272">
        <f t="shared" si="39"/>
        <v>157.36495798735933</v>
      </c>
      <c r="AR172" s="272">
        <f t="shared" si="38"/>
        <v>169.82119180629712</v>
      </c>
      <c r="AS172" s="272">
        <f t="shared" si="38"/>
        <v>182.7217885644086</v>
      </c>
      <c r="AT172" s="272">
        <f t="shared" si="38"/>
        <v>198.3100199014479</v>
      </c>
      <c r="AU172" s="272">
        <f t="shared" si="38"/>
        <v>214.93524908809681</v>
      </c>
      <c r="AV172" s="227">
        <f t="shared" si="38"/>
        <v>231.59956200620056</v>
      </c>
    </row>
    <row r="173" spans="2:48" x14ac:dyDescent="0.2">
      <c r="B173" s="18">
        <v>34</v>
      </c>
      <c r="C173" s="29" t="s">
        <v>66</v>
      </c>
      <c r="D173" s="19">
        <f>+'2.6 Previsión Electromovilidad'!D23*'1.5 Factores Pérdidas'!E23</f>
        <v>135.33827116284903</v>
      </c>
      <c r="E173" s="14">
        <f>+'2.6 Previsión Electromovilidad'!E23*'1.5 Factores Pérdidas'!F23</f>
        <v>436.26395369219335</v>
      </c>
      <c r="F173" s="14">
        <f>+'2.6 Previsión Electromovilidad'!F23*'1.5 Factores Pérdidas'!G23</f>
        <v>989.81948334582603</v>
      </c>
      <c r="G173" s="14">
        <f>+'2.6 Previsión Electromovilidad'!G23*'1.5 Factores Pérdidas'!H23</f>
        <v>1752.6762652276277</v>
      </c>
      <c r="H173" s="14">
        <f>+'2.6 Previsión Electromovilidad'!H23*'1.5 Factores Pérdidas'!I23</f>
        <v>2639.7475371553983</v>
      </c>
      <c r="I173" s="14">
        <f>+'2.6 Previsión Electromovilidad'!I23*'1.5 Factores Pérdidas'!J23</f>
        <v>3618.2916655000813</v>
      </c>
      <c r="J173" s="14">
        <f>+'2.6 Previsión Electromovilidad'!J23*'1.5 Factores Pérdidas'!K23</f>
        <v>4674.6285003448074</v>
      </c>
      <c r="K173" s="14">
        <f>+'2.6 Previsión Electromovilidad'!K23*'1.5 Factores Pérdidas'!L23</f>
        <v>5823.5048545766758</v>
      </c>
      <c r="L173" s="14">
        <f>+'2.6 Previsión Electromovilidad'!L23*'1.5 Factores Pérdidas'!M23</f>
        <v>7037.2755595734461</v>
      </c>
      <c r="M173" s="14">
        <f>+'2.6 Previsión Electromovilidad'!M23*'1.5 Factores Pérdidas'!N23</f>
        <v>8345.4299123521378</v>
      </c>
      <c r="N173" s="14">
        <f>+'2.6 Previsión Electromovilidad'!N23*'1.5 Factores Pérdidas'!O23</f>
        <v>9678.5494641708392</v>
      </c>
      <c r="O173" s="14">
        <f>+'2.6 Previsión Electromovilidad'!O23*'1.5 Factores Pérdidas'!P23</f>
        <v>11086.435978184985</v>
      </c>
      <c r="P173" s="14">
        <f>+'2.6 Previsión Electromovilidad'!P23*'1.5 Factores Pérdidas'!Q23</f>
        <v>12493.61746617338</v>
      </c>
      <c r="Q173" s="14">
        <f>+'2.6 Previsión Electromovilidad'!Q23*'1.5 Factores Pérdidas'!R23</f>
        <v>14023.959171277358</v>
      </c>
      <c r="R173" s="14">
        <f>+'2.6 Previsión Electromovilidad'!R23*'1.5 Factores Pérdidas'!S23</f>
        <v>15580.156374257762</v>
      </c>
      <c r="S173" s="14">
        <f>+'2.6 Previsión Electromovilidad'!S23*'1.5 Factores Pérdidas'!T23</f>
        <v>16914.890440710355</v>
      </c>
      <c r="T173" s="14">
        <f>+'2.6 Previsión Electromovilidad'!T23*'1.5 Factores Pérdidas'!U23</f>
        <v>18253.78972963673</v>
      </c>
      <c r="U173" s="14">
        <f>+'2.6 Previsión Electromovilidad'!U23*'1.5 Factores Pérdidas'!V23</f>
        <v>19640.452831601066</v>
      </c>
      <c r="V173" s="14">
        <f>+'2.6 Previsión Electromovilidad'!V23*'1.5 Factores Pérdidas'!W23</f>
        <v>21316.005182027438</v>
      </c>
      <c r="W173" s="14">
        <f>+'2.6 Previsión Electromovilidad'!W23*'1.5 Factores Pérdidas'!X23</f>
        <v>23103.022659364771</v>
      </c>
      <c r="X173" s="14">
        <f>+'2.6 Previsión Electromovilidad'!X23*'1.5 Factores Pérdidas'!Y23</f>
        <v>24894.241180212859</v>
      </c>
      <c r="Z173" s="18">
        <v>34</v>
      </c>
      <c r="AA173" s="29" t="s">
        <v>66</v>
      </c>
      <c r="AB173" s="226">
        <f t="shared" si="40"/>
        <v>0.13533827116284902</v>
      </c>
      <c r="AC173" s="227">
        <f t="shared" si="40"/>
        <v>0.43626395369219334</v>
      </c>
      <c r="AD173" s="227">
        <f t="shared" si="40"/>
        <v>0.98981948334582603</v>
      </c>
      <c r="AE173" s="227">
        <f t="shared" si="40"/>
        <v>1.7526762652276278</v>
      </c>
      <c r="AF173" s="227">
        <f t="shared" si="40"/>
        <v>2.6397475371553982</v>
      </c>
      <c r="AG173" s="227">
        <f t="shared" si="40"/>
        <v>3.6182916655000814</v>
      </c>
      <c r="AH173" s="227">
        <f t="shared" si="40"/>
        <v>4.6746285003448076</v>
      </c>
      <c r="AI173" s="227">
        <f t="shared" si="40"/>
        <v>5.8235048545766759</v>
      </c>
      <c r="AJ173" s="227">
        <f t="shared" si="40"/>
        <v>7.0372755595734464</v>
      </c>
      <c r="AK173" s="227">
        <f t="shared" si="40"/>
        <v>8.345429912352138</v>
      </c>
      <c r="AL173" s="272">
        <f t="shared" si="40"/>
        <v>9.6785494641708389</v>
      </c>
      <c r="AM173" s="272">
        <f t="shared" si="40"/>
        <v>11.086435978184985</v>
      </c>
      <c r="AN173" s="272">
        <f t="shared" si="40"/>
        <v>12.493617466173379</v>
      </c>
      <c r="AO173" s="272">
        <f t="shared" si="40"/>
        <v>14.023959171277358</v>
      </c>
      <c r="AP173" s="272">
        <f t="shared" si="40"/>
        <v>15.580156374257761</v>
      </c>
      <c r="AQ173" s="272">
        <f t="shared" si="39"/>
        <v>16.914890440710355</v>
      </c>
      <c r="AR173" s="272">
        <f t="shared" si="38"/>
        <v>18.253789729636729</v>
      </c>
      <c r="AS173" s="272">
        <f t="shared" si="38"/>
        <v>19.640452831601067</v>
      </c>
      <c r="AT173" s="272">
        <f t="shared" si="38"/>
        <v>21.316005182027439</v>
      </c>
      <c r="AU173" s="272">
        <f t="shared" si="38"/>
        <v>23.103022659364772</v>
      </c>
      <c r="AV173" s="227">
        <f t="shared" si="38"/>
        <v>24.894241180212859</v>
      </c>
    </row>
    <row r="174" spans="2:48" x14ac:dyDescent="0.2">
      <c r="B174" s="18">
        <v>35</v>
      </c>
      <c r="C174" s="29" t="s">
        <v>67</v>
      </c>
      <c r="D174" s="19">
        <f>+'2.6 Previsión Electromovilidad'!D24*'1.5 Factores Pérdidas'!E24</f>
        <v>144.43442696211673</v>
      </c>
      <c r="E174" s="14">
        <f>+'2.6 Previsión Electromovilidad'!E24*'1.5 Factores Pérdidas'!F24</f>
        <v>465.58548158147556</v>
      </c>
      <c r="F174" s="14">
        <f>+'2.6 Previsión Electromovilidad'!F24*'1.5 Factores Pérdidas'!G24</f>
        <v>1056.3457671257524</v>
      </c>
      <c r="G174" s="14">
        <f>+'2.6 Previsión Electromovilidad'!G24*'1.5 Factores Pérdidas'!H24</f>
        <v>1870.4745512350341</v>
      </c>
      <c r="H174" s="14">
        <f>+'2.6 Previsión Electromovilidad'!H24*'1.5 Factores Pérdidas'!I24</f>
        <v>2817.1663460583604</v>
      </c>
      <c r="I174" s="14">
        <f>+'2.6 Previsión Electromovilidad'!I24*'1.5 Factores Pérdidas'!J24</f>
        <v>3861.4789356919537</v>
      </c>
      <c r="J174" s="14">
        <f>+'2.6 Previsión Electromovilidad'!J24*'1.5 Factores Pérdidas'!K24</f>
        <v>4988.8127202072665</v>
      </c>
      <c r="K174" s="14">
        <f>+'2.6 Previsión Electromovilidad'!K24*'1.5 Factores Pérdidas'!L24</f>
        <v>6214.9056534776919</v>
      </c>
      <c r="L174" s="14">
        <f>+'2.6 Previsión Electromovilidad'!L24*'1.5 Factores Pérdidas'!M24</f>
        <v>7510.2545206777677</v>
      </c>
      <c r="M174" s="14">
        <f>+'2.6 Previsión Electromovilidad'!M24*'1.5 Factores Pérdidas'!N24</f>
        <v>8906.3306098590692</v>
      </c>
      <c r="N174" s="14">
        <f>+'2.6 Previsión Electromovilidad'!N24*'1.5 Factores Pérdidas'!O24</f>
        <v>10329.049822130071</v>
      </c>
      <c r="O174" s="14">
        <f>+'2.6 Previsión Electromovilidad'!O24*'1.5 Factores Pérdidas'!P24</f>
        <v>11831.561123125211</v>
      </c>
      <c r="P174" s="14">
        <f>+'2.6 Previsión Electromovilidad'!P24*'1.5 Factores Pérdidas'!Q24</f>
        <v>13333.320012927657</v>
      </c>
      <c r="Q174" s="14">
        <f>+'2.6 Previsión Electromovilidad'!Q24*'1.5 Factores Pérdidas'!R24</f>
        <v>14966.516782280189</v>
      </c>
      <c r="R174" s="14">
        <f>+'2.6 Previsión Electromovilidad'!R24*'1.5 Factores Pérdidas'!S24</f>
        <v>16627.306811008024</v>
      </c>
      <c r="S174" s="14">
        <f>+'2.6 Previsión Electromovilidad'!S24*'1.5 Factores Pérdidas'!T24</f>
        <v>18051.749050283619</v>
      </c>
      <c r="T174" s="14">
        <f>+'2.6 Previsión Electromovilidad'!T24*'1.5 Factores Pérdidas'!U24</f>
        <v>19480.636458808094</v>
      </c>
      <c r="U174" s="14">
        <f>+'2.6 Previsión Electromovilidad'!U24*'1.5 Factores Pérdidas'!V24</f>
        <v>20960.49791115912</v>
      </c>
      <c r="V174" s="14">
        <f>+'2.6 Previsión Electromovilidad'!V24*'1.5 Factores Pérdidas'!W24</f>
        <v>22748.665009050146</v>
      </c>
      <c r="W174" s="14">
        <f>+'2.6 Previsión Electromovilidad'!W24*'1.5 Factores Pérdidas'!X24</f>
        <v>24655.788863173657</v>
      </c>
      <c r="X174" s="14">
        <f>+'2.6 Previsión Electromovilidad'!X24*'1.5 Factores Pérdidas'!Y24</f>
        <v>26567.396115133601</v>
      </c>
      <c r="Z174" s="18">
        <v>35</v>
      </c>
      <c r="AA174" s="29" t="s">
        <v>67</v>
      </c>
      <c r="AB174" s="226">
        <f t="shared" si="40"/>
        <v>0.14443442696211672</v>
      </c>
      <c r="AC174" s="227">
        <f t="shared" si="40"/>
        <v>0.46558548158147556</v>
      </c>
      <c r="AD174" s="227">
        <f t="shared" si="40"/>
        <v>1.0563457671257523</v>
      </c>
      <c r="AE174" s="227">
        <f t="shared" si="40"/>
        <v>1.870474551235034</v>
      </c>
      <c r="AF174" s="227">
        <f t="shared" si="40"/>
        <v>2.8171663460583605</v>
      </c>
      <c r="AG174" s="227">
        <f t="shared" si="40"/>
        <v>3.8614789356919537</v>
      </c>
      <c r="AH174" s="227">
        <f t="shared" si="40"/>
        <v>4.9888127202072665</v>
      </c>
      <c r="AI174" s="227">
        <f t="shared" si="40"/>
        <v>6.2149056534776923</v>
      </c>
      <c r="AJ174" s="227">
        <f t="shared" si="40"/>
        <v>7.5102545206777673</v>
      </c>
      <c r="AK174" s="227">
        <f t="shared" si="40"/>
        <v>8.9063306098590687</v>
      </c>
      <c r="AL174" s="272">
        <f t="shared" si="40"/>
        <v>10.329049822130072</v>
      </c>
      <c r="AM174" s="272">
        <f t="shared" si="40"/>
        <v>11.831561123125212</v>
      </c>
      <c r="AN174" s="272">
        <f t="shared" si="40"/>
        <v>13.333320012927658</v>
      </c>
      <c r="AO174" s="272">
        <f t="shared" si="40"/>
        <v>14.966516782280189</v>
      </c>
      <c r="AP174" s="272">
        <f t="shared" si="40"/>
        <v>16.627306811008022</v>
      </c>
      <c r="AQ174" s="272">
        <f t="shared" si="39"/>
        <v>18.051749050283618</v>
      </c>
      <c r="AR174" s="272">
        <f t="shared" si="38"/>
        <v>19.480636458808092</v>
      </c>
      <c r="AS174" s="272">
        <f t="shared" si="38"/>
        <v>20.96049791115912</v>
      </c>
      <c r="AT174" s="272">
        <f t="shared" si="38"/>
        <v>22.748665009050146</v>
      </c>
      <c r="AU174" s="272">
        <f t="shared" si="38"/>
        <v>24.655788863173658</v>
      </c>
      <c r="AV174" s="227">
        <f t="shared" si="38"/>
        <v>26.567396115133601</v>
      </c>
    </row>
    <row r="175" spans="2:48" x14ac:dyDescent="0.2">
      <c r="B175" s="18">
        <v>36</v>
      </c>
      <c r="C175" s="29" t="s">
        <v>68</v>
      </c>
      <c r="D175" s="19">
        <f>+'2.6 Previsión Electromovilidad'!D25*'1.5 Factores Pérdidas'!E25</f>
        <v>155.64668161020083</v>
      </c>
      <c r="E175" s="14">
        <f>+'2.6 Previsión Electromovilidad'!E25*'1.5 Factores Pérdidas'!F25</f>
        <v>501.72827031778957</v>
      </c>
      <c r="F175" s="14">
        <f>+'2.6 Previsión Electromovilidad'!F25*'1.5 Factores Pérdidas'!G25</f>
        <v>1138.3485000375269</v>
      </c>
      <c r="G175" s="14">
        <f>+'2.6 Previsión Electromovilidad'!G25*'1.5 Factores Pérdidas'!H25</f>
        <v>2015.6770311583889</v>
      </c>
      <c r="H175" s="14">
        <f>+'2.6 Previsión Electromovilidad'!H25*'1.5 Factores Pérdidas'!I25</f>
        <v>3035.8592652077796</v>
      </c>
      <c r="I175" s="14">
        <f>+'2.6 Previsión Electromovilidad'!I25*'1.5 Factores Pérdidas'!J25</f>
        <v>4161.2404680068694</v>
      </c>
      <c r="J175" s="14">
        <f>+'2.6 Previsión Electromovilidad'!J25*'1.5 Factores Pérdidas'!K25</f>
        <v>5376.0876918816866</v>
      </c>
      <c r="K175" s="14">
        <f>+'2.6 Previsión Electromovilidad'!K25*'1.5 Factores Pérdidas'!L25</f>
        <v>6697.3606073709643</v>
      </c>
      <c r="L175" s="14">
        <f>+'2.6 Previsión Electromovilidad'!L25*'1.5 Factores Pérdidas'!M25</f>
        <v>8093.2657038761472</v>
      </c>
      <c r="M175" s="14">
        <f>+'2.6 Previsión Electromovilidad'!M25*'1.5 Factores Pérdidas'!N25</f>
        <v>9597.7173441586256</v>
      </c>
      <c r="N175" s="14">
        <f>+'2.6 Previsión Electromovilidad'!N25*'1.5 Factores Pérdidas'!O25</f>
        <v>11130.880378143187</v>
      </c>
      <c r="O175" s="14">
        <f>+'2.6 Previsión Electromovilidad'!O25*'1.5 Factores Pérdidas'!P25</f>
        <v>12750.029655780838</v>
      </c>
      <c r="P175" s="14">
        <f>+'2.6 Previsión Electromovilidad'!P25*'1.5 Factores Pérdidas'!Q25</f>
        <v>14368.36811353425</v>
      </c>
      <c r="Q175" s="14">
        <f>+'2.6 Previsión Electromovilidad'!Q25*'1.5 Factores Pérdidas'!R25</f>
        <v>16128.347800599415</v>
      </c>
      <c r="R175" s="14">
        <f>+'2.6 Previsión Electromovilidad'!R25*'1.5 Factores Pérdidas'!S25</f>
        <v>17918.062775482769</v>
      </c>
      <c r="S175" s="14">
        <f>+'2.6 Previsión Electromovilidad'!S25*'1.5 Factores Pérdidas'!T25</f>
        <v>19453.082592792682</v>
      </c>
      <c r="T175" s="14">
        <f>+'2.6 Previsión Electromovilidad'!T25*'1.5 Factores Pérdidas'!U25</f>
        <v>20992.892651995306</v>
      </c>
      <c r="U175" s="14">
        <f>+'2.6 Previsión Electromovilidad'!U25*'1.5 Factores Pérdidas'!V25</f>
        <v>22587.633803020908</v>
      </c>
      <c r="V175" s="14">
        <f>+'2.6 Previsión Electromovilidad'!V25*'1.5 Factores Pérdidas'!W25</f>
        <v>24514.613961458355</v>
      </c>
      <c r="W175" s="14">
        <f>+'2.6 Previsión Electromovilidad'!W25*'1.5 Factores Pérdidas'!X25</f>
        <v>26569.785332698244</v>
      </c>
      <c r="X175" s="14">
        <f>+'2.6 Previsión Electromovilidad'!X25*'1.5 Factores Pérdidas'!Y25</f>
        <v>28629.788142053385</v>
      </c>
      <c r="Z175" s="18">
        <v>36</v>
      </c>
      <c r="AA175" s="29" t="s">
        <v>68</v>
      </c>
      <c r="AB175" s="226">
        <f t="shared" si="40"/>
        <v>0.15564668161020084</v>
      </c>
      <c r="AC175" s="227">
        <f t="shared" si="40"/>
        <v>0.50172827031778955</v>
      </c>
      <c r="AD175" s="227">
        <f t="shared" si="40"/>
        <v>1.1383485000375269</v>
      </c>
      <c r="AE175" s="227">
        <f t="shared" si="40"/>
        <v>2.0156770311583889</v>
      </c>
      <c r="AF175" s="227">
        <f t="shared" si="40"/>
        <v>3.0358592652077796</v>
      </c>
      <c r="AG175" s="227">
        <f t="shared" si="40"/>
        <v>4.1612404680068691</v>
      </c>
      <c r="AH175" s="227">
        <f t="shared" si="40"/>
        <v>5.3760876918816862</v>
      </c>
      <c r="AI175" s="227">
        <f t="shared" si="40"/>
        <v>6.6973606073709639</v>
      </c>
      <c r="AJ175" s="227">
        <f t="shared" si="40"/>
        <v>8.0932657038761473</v>
      </c>
      <c r="AK175" s="227">
        <f t="shared" si="40"/>
        <v>9.5977173441586263</v>
      </c>
      <c r="AL175" s="272">
        <f t="shared" si="40"/>
        <v>11.130880378143187</v>
      </c>
      <c r="AM175" s="272">
        <f t="shared" si="40"/>
        <v>12.750029655780837</v>
      </c>
      <c r="AN175" s="272">
        <f t="shared" si="40"/>
        <v>14.368368113534251</v>
      </c>
      <c r="AO175" s="272">
        <f t="shared" si="40"/>
        <v>16.128347800599414</v>
      </c>
      <c r="AP175" s="272">
        <f t="shared" si="40"/>
        <v>17.91806277548277</v>
      </c>
      <c r="AQ175" s="272">
        <f t="shared" si="39"/>
        <v>19.453082592792683</v>
      </c>
      <c r="AR175" s="272">
        <f t="shared" si="38"/>
        <v>20.992892651995305</v>
      </c>
      <c r="AS175" s="272">
        <f t="shared" si="38"/>
        <v>22.587633803020907</v>
      </c>
      <c r="AT175" s="272">
        <f t="shared" si="38"/>
        <v>24.514613961458355</v>
      </c>
      <c r="AU175" s="272">
        <f t="shared" si="38"/>
        <v>26.569785332698245</v>
      </c>
      <c r="AV175" s="227">
        <f t="shared" si="38"/>
        <v>28.629788142053386</v>
      </c>
    </row>
    <row r="176" spans="2:48" x14ac:dyDescent="0.2">
      <c r="B176" s="18">
        <v>39</v>
      </c>
      <c r="C176" s="29" t="s">
        <v>69</v>
      </c>
      <c r="D176" s="19">
        <f>+'2.6 Previsión Electromovilidad'!D26*'1.5 Factores Pérdidas'!E26</f>
        <v>509.61961186410684</v>
      </c>
      <c r="E176" s="14">
        <f>+'2.6 Previsión Electromovilidad'!E26*'1.5 Factores Pérdidas'!F26</f>
        <v>1642.7627221822122</v>
      </c>
      <c r="F176" s="14">
        <f>+'2.6 Previsión Electromovilidad'!F26*'1.5 Factores Pérdidas'!G26</f>
        <v>3727.1897785014667</v>
      </c>
      <c r="G176" s="14">
        <f>+'2.6 Previsión Electromovilidad'!G26*'1.5 Factores Pérdidas'!H26</f>
        <v>6599.7458836604619</v>
      </c>
      <c r="H176" s="14">
        <f>+'2.6 Previsión Electromovilidad'!H26*'1.5 Factores Pérdidas'!I26</f>
        <v>9940.0347273953357</v>
      </c>
      <c r="I176" s="14">
        <f>+'2.6 Previsión Electromovilidad'!I26*'1.5 Factores Pérdidas'!J26</f>
        <v>13624.766877393493</v>
      </c>
      <c r="J176" s="14">
        <f>+'2.6 Previsión Electromovilidad'!J26*'1.5 Factores Pérdidas'!K26</f>
        <v>17602.429390339072</v>
      </c>
      <c r="K176" s="14">
        <f>+'2.6 Previsión Electromovilidad'!K26*'1.5 Factores Pérdidas'!L26</f>
        <v>21928.551755379409</v>
      </c>
      <c r="L176" s="14">
        <f>+'2.6 Previsión Electromovilidad'!L26*'1.5 Factores Pérdidas'!M26</f>
        <v>26499.035405404607</v>
      </c>
      <c r="M176" s="14">
        <f>+'2.6 Previsión Electromovilidad'!M26*'1.5 Factores Pérdidas'!N26</f>
        <v>31424.923018666952</v>
      </c>
      <c r="N176" s="14">
        <f>+'2.6 Previsión Electromovilidad'!N26*'1.5 Factores Pérdidas'!O26</f>
        <v>36444.817707204937</v>
      </c>
      <c r="O176" s="14">
        <f>+'2.6 Previsión Electromovilidad'!O26*'1.5 Factores Pérdidas'!P26</f>
        <v>41746.249243575498</v>
      </c>
      <c r="P176" s="14">
        <f>+'2.6 Previsión Electromovilidad'!P26*'1.5 Factores Pérdidas'!Q26</f>
        <v>47045.025986985362</v>
      </c>
      <c r="Q176" s="14">
        <f>+'2.6 Previsión Electromovilidad'!Q26*'1.5 Factores Pérdidas'!R26</f>
        <v>52807.565578141526</v>
      </c>
      <c r="R176" s="14">
        <f>+'2.6 Previsión Electromovilidad'!R26*'1.5 Factores Pérdidas'!S26</f>
        <v>58667.464686891049</v>
      </c>
      <c r="S176" s="14">
        <f>+'2.6 Previsión Electromovilidad'!S26*'1.5 Factores Pérdidas'!T26</f>
        <v>63693.438870268175</v>
      </c>
      <c r="T176" s="14">
        <f>+'2.6 Previsión Electromovilidad'!T26*'1.5 Factores Pérdidas'!U26</f>
        <v>68735.097302026596</v>
      </c>
      <c r="U176" s="14">
        <f>+'2.6 Previsión Electromovilidad'!U26*'1.5 Factores Pérdidas'!V26</f>
        <v>73956.611554702598</v>
      </c>
      <c r="V176" s="14">
        <f>+'2.6 Previsión Electromovilidad'!V26*'1.5 Factores Pérdidas'!W26</f>
        <v>80265.94542712078</v>
      </c>
      <c r="W176" s="14">
        <f>+'2.6 Previsión Electromovilidad'!W26*'1.5 Factores Pérdidas'!X26</f>
        <v>86995.003995478037</v>
      </c>
      <c r="X176" s="14">
        <f>+'2.6 Previsión Electromovilidad'!X26*'1.5 Factores Pérdidas'!Y26</f>
        <v>93739.881697218472</v>
      </c>
      <c r="Z176" s="18">
        <v>39</v>
      </c>
      <c r="AA176" s="29" t="s">
        <v>69</v>
      </c>
      <c r="AB176" s="226">
        <f t="shared" si="40"/>
        <v>0.50961961186410687</v>
      </c>
      <c r="AC176" s="227">
        <f t="shared" si="40"/>
        <v>1.6427627221822123</v>
      </c>
      <c r="AD176" s="227">
        <f t="shared" si="40"/>
        <v>3.7271897785014665</v>
      </c>
      <c r="AE176" s="227">
        <f t="shared" si="40"/>
        <v>6.5997458836604617</v>
      </c>
      <c r="AF176" s="227">
        <f t="shared" si="40"/>
        <v>9.9400347273953358</v>
      </c>
      <c r="AG176" s="227">
        <f t="shared" si="40"/>
        <v>13.624766877393492</v>
      </c>
      <c r="AH176" s="227">
        <f t="shared" si="40"/>
        <v>17.602429390339072</v>
      </c>
      <c r="AI176" s="227">
        <f t="shared" si="40"/>
        <v>21.928551755379409</v>
      </c>
      <c r="AJ176" s="227">
        <f t="shared" si="40"/>
        <v>26.499035405404609</v>
      </c>
      <c r="AK176" s="227">
        <f t="shared" si="40"/>
        <v>31.424923018666952</v>
      </c>
      <c r="AL176" s="272">
        <f t="shared" si="40"/>
        <v>36.444817707204933</v>
      </c>
      <c r="AM176" s="272">
        <f t="shared" si="40"/>
        <v>41.746249243575498</v>
      </c>
      <c r="AN176" s="272">
        <f t="shared" si="40"/>
        <v>47.045025986985358</v>
      </c>
      <c r="AO176" s="272">
        <f t="shared" si="40"/>
        <v>52.807565578141528</v>
      </c>
      <c r="AP176" s="272">
        <f t="shared" si="40"/>
        <v>58.667464686891051</v>
      </c>
      <c r="AQ176" s="272">
        <f t="shared" si="39"/>
        <v>63.693438870268174</v>
      </c>
      <c r="AR176" s="272">
        <f t="shared" si="38"/>
        <v>68.735097302026603</v>
      </c>
      <c r="AS176" s="272">
        <f t="shared" si="38"/>
        <v>73.956611554702604</v>
      </c>
      <c r="AT176" s="272">
        <f t="shared" si="38"/>
        <v>80.265945427120784</v>
      </c>
      <c r="AU176" s="272">
        <f t="shared" si="38"/>
        <v>86.995003995478044</v>
      </c>
      <c r="AV176" s="227">
        <f t="shared" si="38"/>
        <v>93.739881697218479</v>
      </c>
    </row>
    <row r="177" spans="1:48" x14ac:dyDescent="0.2">
      <c r="B177" s="18">
        <v>40</v>
      </c>
      <c r="C177" s="29" t="s">
        <v>70</v>
      </c>
      <c r="D177" s="19">
        <f>+'2.6 Previsión Electromovilidad'!D27*'1.5 Factores Pérdidas'!E27</f>
        <v>418.55886494431496</v>
      </c>
      <c r="E177" s="14">
        <f>+'2.6 Previsión Electromovilidad'!E27*'1.5 Factores Pérdidas'!F27</f>
        <v>1349.2277070231169</v>
      </c>
      <c r="F177" s="14">
        <f>+'2.6 Previsión Electromovilidad'!F27*'1.5 Factores Pérdidas'!G27</f>
        <v>3061.2015055998722</v>
      </c>
      <c r="G177" s="14">
        <f>+'2.6 Previsión Electromovilidad'!G27*'1.5 Factores Pérdidas'!H27</f>
        <v>5420.4784935208563</v>
      </c>
      <c r="H177" s="14">
        <f>+'2.6 Previsión Electromovilidad'!H27*'1.5 Factores Pérdidas'!I27</f>
        <v>8163.9119769886029</v>
      </c>
      <c r="I177" s="14">
        <f>+'2.6 Previsión Electromovilidad'!I27*'1.5 Factores Pérdidas'!J27</f>
        <v>11190.242342662032</v>
      </c>
      <c r="J177" s="14">
        <f>+'2.6 Previsión Electromovilidad'!J27*'1.5 Factores Pérdidas'!K27</f>
        <v>14457.161173474227</v>
      </c>
      <c r="K177" s="14">
        <f>+'2.6 Previsión Electromovilidad'!K27*'1.5 Factores Pérdidas'!L27</f>
        <v>18010.275740824007</v>
      </c>
      <c r="L177" s="14">
        <f>+'2.6 Previsión Electromovilidad'!L27*'1.5 Factores Pérdidas'!M27</f>
        <v>21764.088200677328</v>
      </c>
      <c r="M177" s="14">
        <f>+'2.6 Previsión Electromovilidad'!M27*'1.5 Factores Pérdidas'!N27</f>
        <v>25809.799708342249</v>
      </c>
      <c r="N177" s="14">
        <f>+'2.6 Previsión Electromovilidad'!N27*'1.5 Factores Pérdidas'!O27</f>
        <v>29932.720753882248</v>
      </c>
      <c r="O177" s="14">
        <f>+'2.6 Previsión Electromovilidad'!O27*'1.5 Factores Pérdidas'!P27</f>
        <v>34286.872585533027</v>
      </c>
      <c r="P177" s="14">
        <f>+'2.6 Previsión Electromovilidad'!P27*'1.5 Factores Pérdidas'!Q27</f>
        <v>38638.843992603543</v>
      </c>
      <c r="Q177" s="14">
        <f>+'2.6 Previsión Electromovilidad'!Q27*'1.5 Factores Pérdidas'!R27</f>
        <v>43371.711359399786</v>
      </c>
      <c r="R177" s="14">
        <f>+'2.6 Previsión Electromovilidad'!R27*'1.5 Factores Pérdidas'!S27</f>
        <v>48184.541679400179</v>
      </c>
      <c r="S177" s="14">
        <f>+'2.6 Previsión Electromovilidad'!S27*'1.5 Factores Pérdidas'!T27</f>
        <v>52312.455912800433</v>
      </c>
      <c r="T177" s="14">
        <f>+'2.6 Previsión Electromovilidad'!T27*'1.5 Factores Pérdidas'!U27</f>
        <v>56453.251874154535</v>
      </c>
      <c r="U177" s="14">
        <f>+'2.6 Previsión Electromovilidad'!U27*'1.5 Factores Pérdidas'!V27</f>
        <v>60741.766342615396</v>
      </c>
      <c r="V177" s="14">
        <f>+'2.6 Previsión Electromovilidad'!V27*'1.5 Factores Pérdidas'!W27</f>
        <v>65923.724734158357</v>
      </c>
      <c r="W177" s="14">
        <f>+'2.6 Previsión Electromovilidad'!W27*'1.5 Factores Pérdidas'!X27</f>
        <v>71450.409836038743</v>
      </c>
      <c r="X177" s="14">
        <f>+'2.6 Previsión Electromovilidad'!X27*'1.5 Factores Pérdidas'!Y27</f>
        <v>76990.087449115978</v>
      </c>
      <c r="Z177" s="18">
        <v>40</v>
      </c>
      <c r="AA177" s="29" t="s">
        <v>70</v>
      </c>
      <c r="AB177" s="226">
        <f t="shared" si="40"/>
        <v>0.41855886494431493</v>
      </c>
      <c r="AC177" s="227">
        <f t="shared" si="40"/>
        <v>1.3492277070231169</v>
      </c>
      <c r="AD177" s="227">
        <f t="shared" si="40"/>
        <v>3.0612015055998723</v>
      </c>
      <c r="AE177" s="227">
        <f t="shared" si="40"/>
        <v>5.4204784935208563</v>
      </c>
      <c r="AF177" s="227">
        <f t="shared" si="40"/>
        <v>8.1639119769886026</v>
      </c>
      <c r="AG177" s="227">
        <f t="shared" si="40"/>
        <v>11.190242342662032</v>
      </c>
      <c r="AH177" s="227">
        <f t="shared" si="40"/>
        <v>14.457161173474228</v>
      </c>
      <c r="AI177" s="227">
        <f t="shared" si="40"/>
        <v>18.010275740824007</v>
      </c>
      <c r="AJ177" s="227">
        <f t="shared" si="40"/>
        <v>21.764088200677328</v>
      </c>
      <c r="AK177" s="227">
        <f t="shared" si="40"/>
        <v>25.809799708342247</v>
      </c>
      <c r="AL177" s="272">
        <f t="shared" si="40"/>
        <v>29.932720753882247</v>
      </c>
      <c r="AM177" s="272">
        <f t="shared" si="40"/>
        <v>34.286872585533025</v>
      </c>
      <c r="AN177" s="272">
        <f t="shared" si="40"/>
        <v>38.63884399260354</v>
      </c>
      <c r="AO177" s="272">
        <f t="shared" si="40"/>
        <v>43.371711359399782</v>
      </c>
      <c r="AP177" s="272">
        <f t="shared" si="40"/>
        <v>48.184541679400176</v>
      </c>
      <c r="AQ177" s="272">
        <f t="shared" si="39"/>
        <v>52.312455912800431</v>
      </c>
      <c r="AR177" s="272">
        <f t="shared" si="38"/>
        <v>56.453251874154539</v>
      </c>
      <c r="AS177" s="272">
        <f t="shared" si="38"/>
        <v>60.741766342615399</v>
      </c>
      <c r="AT177" s="272">
        <f t="shared" si="38"/>
        <v>65.923724734158355</v>
      </c>
      <c r="AU177" s="272">
        <f t="shared" si="38"/>
        <v>71.450409836038745</v>
      </c>
      <c r="AV177" s="227">
        <f t="shared" si="38"/>
        <v>76.990087449115975</v>
      </c>
    </row>
    <row r="178" spans="1:48" x14ac:dyDescent="0.2">
      <c r="B178" s="92">
        <v>45</v>
      </c>
      <c r="C178" s="29" t="s">
        <v>71</v>
      </c>
      <c r="D178" s="19">
        <f>+'2.6 Previsión Electromovilidad'!D28*'1.5 Factores Pérdidas'!E28</f>
        <v>1.4026146430158801E-2</v>
      </c>
      <c r="E178" s="14">
        <f>+'2.6 Previsión Electromovilidad'!E28*'1.5 Factores Pérdidas'!F28</f>
        <v>4.5213390448321643E-2</v>
      </c>
      <c r="F178" s="14">
        <f>+'2.6 Previsión Electromovilidad'!F28*'1.5 Factores Pérdidas'!G28</f>
        <v>0.10258260943888671</v>
      </c>
      <c r="G178" s="14">
        <f>+'2.6 Previsión Electromovilidad'!G28*'1.5 Factores Pérdidas'!H28</f>
        <v>0.18164332771153929</v>
      </c>
      <c r="H178" s="14">
        <f>+'2.6 Previsión Electromovilidad'!H28*'1.5 Factores Pérdidas'!I28</f>
        <v>0.27357734938287243</v>
      </c>
      <c r="I178" s="14">
        <f>+'2.6 Previsión Electromovilidad'!I28*'1.5 Factores Pérdidas'!J28</f>
        <v>0.37499140702233685</v>
      </c>
      <c r="J178" s="14">
        <f>+'2.6 Previsión Electromovilidad'!J28*'1.5 Factores Pérdidas'!K28</f>
        <v>0.4844677214291796</v>
      </c>
      <c r="K178" s="14">
        <f>+'2.6 Previsión Electromovilidad'!K28*'1.5 Factores Pérdidas'!L28</f>
        <v>0.60353461829542709</v>
      </c>
      <c r="L178" s="14">
        <f>+'2.6 Previsión Electromovilidad'!L28*'1.5 Factores Pérdidas'!M28</f>
        <v>0.7293270160750368</v>
      </c>
      <c r="M178" s="14">
        <f>+'2.6 Previsión Electromovilidad'!M28*'1.5 Factores Pérdidas'!N28</f>
        <v>0.86490111752964638</v>
      </c>
      <c r="N178" s="14">
        <f>+'2.6 Previsión Electromovilidad'!N28*'1.5 Factores Pérdidas'!O28</f>
        <v>1.0030625546608869</v>
      </c>
      <c r="O178" s="14">
        <f>+'2.6 Previsión Electromovilidad'!O28*'1.5 Factores Pérdidas'!P28</f>
        <v>1.1489726673949776</v>
      </c>
      <c r="P178" s="14">
        <f>+'2.6 Previsión Electromovilidad'!P28*'1.5 Factores Pérdidas'!Q28</f>
        <v>1.2948097128570446</v>
      </c>
      <c r="Q178" s="14">
        <f>+'2.6 Previsión Electromovilidad'!Q28*'1.5 Factores Pérdidas'!R28</f>
        <v>1.4534107993016858</v>
      </c>
      <c r="R178" s="14">
        <f>+'2.6 Previsión Electromovilidad'!R28*'1.5 Factores Pérdidas'!S28</f>
        <v>1.6146914899419724</v>
      </c>
      <c r="S178" s="14">
        <f>+'2.6 Previsión Electromovilidad'!S28*'1.5 Factores Pérdidas'!T28</f>
        <v>1.7530202516479552</v>
      </c>
      <c r="T178" s="14">
        <f>+'2.6 Previsión Electromovilidad'!T28*'1.5 Factores Pérdidas'!U28</f>
        <v>1.891780687409099</v>
      </c>
      <c r="U178" s="14">
        <f>+'2.6 Previsión Electromovilidad'!U28*'1.5 Factores Pérdidas'!V28</f>
        <v>2.0354912546443411</v>
      </c>
      <c r="V178" s="14">
        <f>+'2.6 Previsión Electromovilidad'!V28*'1.5 Factores Pérdidas'!W28</f>
        <v>2.2091416376184094</v>
      </c>
      <c r="W178" s="14">
        <f>+'2.6 Previsión Electromovilidad'!W28*'1.5 Factores Pérdidas'!X28</f>
        <v>2.3943440093867503</v>
      </c>
      <c r="X178" s="14">
        <f>+'2.6 Previsión Electromovilidad'!X28*'1.5 Factores Pérdidas'!Y28</f>
        <v>2.5799817676199459</v>
      </c>
      <c r="Z178" s="92">
        <v>45</v>
      </c>
      <c r="AA178" s="29" t="s">
        <v>71</v>
      </c>
      <c r="AB178" s="226">
        <f t="shared" si="40"/>
        <v>1.4026146430158801E-5</v>
      </c>
      <c r="AC178" s="227">
        <f t="shared" si="40"/>
        <v>4.5213390448321639E-5</v>
      </c>
      <c r="AD178" s="227">
        <f t="shared" si="40"/>
        <v>1.0258260943888671E-4</v>
      </c>
      <c r="AE178" s="227">
        <f t="shared" si="40"/>
        <v>1.816433277115393E-4</v>
      </c>
      <c r="AF178" s="227">
        <f t="shared" si="40"/>
        <v>2.7357734938287241E-4</v>
      </c>
      <c r="AG178" s="227">
        <f t="shared" si="40"/>
        <v>3.7499140702233687E-4</v>
      </c>
      <c r="AH178" s="227">
        <f t="shared" si="40"/>
        <v>4.8446772142917961E-4</v>
      </c>
      <c r="AI178" s="227">
        <f t="shared" si="40"/>
        <v>6.0353461829542709E-4</v>
      </c>
      <c r="AJ178" s="227">
        <f t="shared" si="40"/>
        <v>7.293270160750368E-4</v>
      </c>
      <c r="AK178" s="227">
        <f t="shared" si="40"/>
        <v>8.6490111752964634E-4</v>
      </c>
      <c r="AL178" s="272">
        <f t="shared" si="40"/>
        <v>1.003062554660887E-3</v>
      </c>
      <c r="AM178" s="272">
        <f t="shared" si="40"/>
        <v>1.1489726673949777E-3</v>
      </c>
      <c r="AN178" s="272">
        <f t="shared" si="40"/>
        <v>1.2948097128570445E-3</v>
      </c>
      <c r="AO178" s="272">
        <f t="shared" si="40"/>
        <v>1.4534107993016859E-3</v>
      </c>
      <c r="AP178" s="272">
        <f t="shared" si="40"/>
        <v>1.6146914899419723E-3</v>
      </c>
      <c r="AQ178" s="272">
        <f t="shared" si="39"/>
        <v>1.7530202516479552E-3</v>
      </c>
      <c r="AR178" s="272">
        <f t="shared" si="38"/>
        <v>1.8917806874090991E-3</v>
      </c>
      <c r="AS178" s="272">
        <f t="shared" si="38"/>
        <v>2.0354912546443412E-3</v>
      </c>
      <c r="AT178" s="272">
        <f t="shared" si="38"/>
        <v>2.2091416376184094E-3</v>
      </c>
      <c r="AU178" s="272">
        <f t="shared" si="38"/>
        <v>2.3943440093867501E-3</v>
      </c>
      <c r="AV178" s="227">
        <f t="shared" si="38"/>
        <v>2.5799817676199458E-3</v>
      </c>
    </row>
    <row r="179" spans="1:48" ht="13.5" thickBot="1" x14ac:dyDescent="0.25">
      <c r="B179" s="92">
        <v>46</v>
      </c>
      <c r="C179" s="29" t="s">
        <v>72</v>
      </c>
      <c r="D179" s="19">
        <f>+'2.6 Previsión Electromovilidad'!D29*'1.5 Factores Pérdidas'!E29</f>
        <v>0.43036804741075962</v>
      </c>
      <c r="E179" s="175">
        <f>+'2.6 Previsión Electromovilidad'!E29*'1.5 Factores Pérdidas'!F29</f>
        <v>1.3872946971539759</v>
      </c>
      <c r="F179" s="175">
        <f>+'2.6 Previsión Electromovilidad'!F29*'1.5 Factores Pérdidas'!G29</f>
        <v>3.1475699717199093</v>
      </c>
      <c r="G179" s="175">
        <f>+'2.6 Previsión Electromovilidad'!G29*'1.5 Factores Pérdidas'!H29</f>
        <v>5.5734113900536846</v>
      </c>
      <c r="H179" s="175">
        <f>+'2.6 Previsión Electromovilidad'!H29*'1.5 Factores Pérdidas'!I29</f>
        <v>8.3942478610202969</v>
      </c>
      <c r="I179" s="175">
        <f>+'2.6 Previsión Electromovilidad'!I29*'1.5 Factores Pérdidas'!J29</f>
        <v>11.505962841583521</v>
      </c>
      <c r="J179" s="175">
        <f>+'2.6 Previsión Electromovilidad'!J29*'1.5 Factores Pérdidas'!K29</f>
        <v>14.865054228772605</v>
      </c>
      <c r="K179" s="175">
        <f>+'2.6 Previsión Electromovilidad'!K29*'1.5 Factores Pérdidas'!L29</f>
        <v>18.518416053471952</v>
      </c>
      <c r="L179" s="175">
        <f>+'2.6 Previsión Electromovilidad'!L29*'1.5 Factores Pérdidas'!M29</f>
        <v>22.378138243105138</v>
      </c>
      <c r="M179" s="175">
        <f>+'2.6 Previsión Electromovilidad'!M29*'1.5 Factores Pérdidas'!N29</f>
        <v>26.537995094237981</v>
      </c>
      <c r="N179" s="175">
        <f>+'2.6 Previsión Electromovilidad'!N29*'1.5 Factores Pérdidas'!O29</f>
        <v>30.777239866257887</v>
      </c>
      <c r="O179" s="175">
        <f>+'2.6 Previsión Electromovilidad'!O29*'1.5 Factores Pérdidas'!P29</f>
        <v>35.254239349154595</v>
      </c>
      <c r="P179" s="175">
        <f>+'2.6 Previsión Electromovilidad'!P29*'1.5 Factores Pérdidas'!Q29</f>
        <v>39.728996889166481</v>
      </c>
      <c r="Q179" s="175">
        <f>+'2.6 Previsión Electromovilidad'!Q29*'1.5 Factores Pérdidas'!R29</f>
        <v>44.595396953523476</v>
      </c>
      <c r="R179" s="175">
        <f>+'2.6 Previsión Electromovilidad'!R29*'1.5 Factores Pérdidas'!S29</f>
        <v>49.544016038711014</v>
      </c>
      <c r="S179" s="175">
        <f>+'2.6 Previsión Electromovilidad'!S29*'1.5 Factores Pérdidas'!T29</f>
        <v>53.788394875947922</v>
      </c>
      <c r="T179" s="175">
        <f>+'2.6 Previsión Electromovilidad'!T29*'1.5 Factores Pérdidas'!U29</f>
        <v>58.046018885061706</v>
      </c>
      <c r="U179" s="175">
        <f>+'2.6 Previsión Electromovilidad'!U29*'1.5 Factores Pérdidas'!V29</f>
        <v>62.455529118060433</v>
      </c>
      <c r="V179" s="175">
        <f>+'2.6 Previsión Electromovilidad'!V29*'1.5 Factores Pérdidas'!W29</f>
        <v>67.78369082126278</v>
      </c>
      <c r="W179" s="175">
        <f>+'2.6 Previsión Electromovilidad'!W29*'1.5 Factores Pérdidas'!X29</f>
        <v>73.466305323447187</v>
      </c>
      <c r="X179" s="175">
        <f>+'2.6 Previsión Electromovilidad'!X29*'1.5 Factores Pérdidas'!Y29</f>
        <v>79.162278906379953</v>
      </c>
      <c r="Z179" s="92">
        <v>46</v>
      </c>
      <c r="AA179" s="29" t="s">
        <v>72</v>
      </c>
      <c r="AB179" s="226">
        <f t="shared" si="40"/>
        <v>4.303680474107596E-4</v>
      </c>
      <c r="AC179" s="227">
        <f t="shared" si="40"/>
        <v>1.3872946971539759E-3</v>
      </c>
      <c r="AD179" s="227">
        <f t="shared" si="40"/>
        <v>3.1475699717199092E-3</v>
      </c>
      <c r="AE179" s="227">
        <f t="shared" si="40"/>
        <v>5.573411390053685E-3</v>
      </c>
      <c r="AF179" s="227">
        <f t="shared" si="40"/>
        <v>8.3942478610202972E-3</v>
      </c>
      <c r="AG179" s="227">
        <f t="shared" si="40"/>
        <v>1.1505962841583521E-2</v>
      </c>
      <c r="AH179" s="227">
        <f t="shared" si="40"/>
        <v>1.4865054228772606E-2</v>
      </c>
      <c r="AI179" s="227">
        <f t="shared" si="40"/>
        <v>1.8518416053471952E-2</v>
      </c>
      <c r="AJ179" s="227">
        <f t="shared" si="40"/>
        <v>2.2378138243105139E-2</v>
      </c>
      <c r="AK179" s="227">
        <f t="shared" si="40"/>
        <v>2.653799509423798E-2</v>
      </c>
      <c r="AL179" s="272">
        <f t="shared" si="40"/>
        <v>3.0777239866257886E-2</v>
      </c>
      <c r="AM179" s="272">
        <f t="shared" si="40"/>
        <v>3.5254239349154594E-2</v>
      </c>
      <c r="AN179" s="272">
        <f t="shared" si="40"/>
        <v>3.9728996889166479E-2</v>
      </c>
      <c r="AO179" s="272">
        <f t="shared" si="40"/>
        <v>4.4595396953523478E-2</v>
      </c>
      <c r="AP179" s="272">
        <f t="shared" si="40"/>
        <v>4.9544016038711017E-2</v>
      </c>
      <c r="AQ179" s="272">
        <f t="shared" si="39"/>
        <v>5.3788394875947922E-2</v>
      </c>
      <c r="AR179" s="272">
        <f t="shared" si="38"/>
        <v>5.8046018885061709E-2</v>
      </c>
      <c r="AS179" s="272">
        <f t="shared" si="38"/>
        <v>6.2455529118060432E-2</v>
      </c>
      <c r="AT179" s="272">
        <f t="shared" si="38"/>
        <v>6.7783690821262774E-2</v>
      </c>
      <c r="AU179" s="272">
        <f t="shared" si="38"/>
        <v>7.3466305323447181E-2</v>
      </c>
      <c r="AV179" s="227">
        <f t="shared" si="38"/>
        <v>7.916227890637996E-2</v>
      </c>
    </row>
    <row r="180" spans="1:48" ht="13.5" thickBot="1" x14ac:dyDescent="0.25">
      <c r="B180" s="22"/>
      <c r="C180" s="23" t="s">
        <v>73</v>
      </c>
      <c r="D180" s="48">
        <f t="shared" ref="D180:X180" si="41">+SUM(D156:D179)</f>
        <v>74597.726997249018</v>
      </c>
      <c r="E180" s="48">
        <f t="shared" si="41"/>
        <v>240466.3443432865</v>
      </c>
      <c r="F180" s="48">
        <f t="shared" si="41"/>
        <v>545583.1743730664</v>
      </c>
      <c r="G180" s="48">
        <f t="shared" si="41"/>
        <v>966065.7286709816</v>
      </c>
      <c r="H180" s="48">
        <f t="shared" si="41"/>
        <v>1455014.6416561741</v>
      </c>
      <c r="I180" s="48">
        <f t="shared" si="41"/>
        <v>1994382.9010096726</v>
      </c>
      <c r="J180" s="48">
        <f t="shared" si="41"/>
        <v>2576630.0816912306</v>
      </c>
      <c r="K180" s="48">
        <f t="shared" si="41"/>
        <v>3209884.5476320498</v>
      </c>
      <c r="L180" s="48">
        <f t="shared" si="41"/>
        <v>3878908.4306078977</v>
      </c>
      <c r="M180" s="48">
        <f t="shared" si="41"/>
        <v>4599956.0724935103</v>
      </c>
      <c r="N180" s="48">
        <f t="shared" si="41"/>
        <v>5334764.3977868296</v>
      </c>
      <c r="O180" s="48">
        <f t="shared" si="41"/>
        <v>6110783.8704248536</v>
      </c>
      <c r="P180" s="48">
        <f t="shared" si="41"/>
        <v>6886414.7365102498</v>
      </c>
      <c r="Q180" s="48">
        <f t="shared" si="41"/>
        <v>7729930.8517152807</v>
      </c>
      <c r="R180" s="48">
        <f t="shared" si="41"/>
        <v>8587698.3782571852</v>
      </c>
      <c r="S180" s="48">
        <f t="shared" si="41"/>
        <v>9323396.61533124</v>
      </c>
      <c r="T180" s="48">
        <f t="shared" si="41"/>
        <v>10061390.700625556</v>
      </c>
      <c r="U180" s="48">
        <f t="shared" si="41"/>
        <v>10825711.942715494</v>
      </c>
      <c r="V180" s="48">
        <f t="shared" si="41"/>
        <v>11749267.38444495</v>
      </c>
      <c r="W180" s="48">
        <f t="shared" si="41"/>
        <v>12734261.804488325</v>
      </c>
      <c r="X180" s="214">
        <f t="shared" si="41"/>
        <v>13721571.817114826</v>
      </c>
      <c r="Z180" s="22"/>
      <c r="AA180" s="23" t="s">
        <v>73</v>
      </c>
      <c r="AB180" s="273">
        <f t="shared" si="40"/>
        <v>74.597726997249012</v>
      </c>
      <c r="AC180" s="274">
        <f t="shared" si="40"/>
        <v>240.46634434328649</v>
      </c>
      <c r="AD180" s="274">
        <f t="shared" si="40"/>
        <v>545.58317437306641</v>
      </c>
      <c r="AE180" s="274">
        <f t="shared" si="40"/>
        <v>966.06572867098157</v>
      </c>
      <c r="AF180" s="274">
        <f t="shared" si="40"/>
        <v>1455.014641656174</v>
      </c>
      <c r="AG180" s="274">
        <f t="shared" si="40"/>
        <v>1994.3829010096727</v>
      </c>
      <c r="AH180" s="274">
        <f t="shared" si="40"/>
        <v>2576.6300816912308</v>
      </c>
      <c r="AI180" s="274">
        <f t="shared" si="40"/>
        <v>3209.8845476320498</v>
      </c>
      <c r="AJ180" s="274">
        <f t="shared" si="40"/>
        <v>3878.9084306078976</v>
      </c>
      <c r="AK180" s="274">
        <f t="shared" si="40"/>
        <v>4599.95607249351</v>
      </c>
      <c r="AL180" s="275">
        <f t="shared" si="40"/>
        <v>5334.7643977868292</v>
      </c>
      <c r="AM180" s="275">
        <f t="shared" si="40"/>
        <v>6110.7838704248534</v>
      </c>
      <c r="AN180" s="275">
        <f t="shared" si="40"/>
        <v>6886.4147365102499</v>
      </c>
      <c r="AO180" s="275">
        <f t="shared" si="40"/>
        <v>7729.9308517152804</v>
      </c>
      <c r="AP180" s="275">
        <f t="shared" si="40"/>
        <v>8587.6983782571861</v>
      </c>
      <c r="AQ180" s="275">
        <f t="shared" si="39"/>
        <v>9323.3966153312394</v>
      </c>
      <c r="AR180" s="275">
        <f t="shared" si="39"/>
        <v>10061.390700625556</v>
      </c>
      <c r="AS180" s="275">
        <f t="shared" si="39"/>
        <v>10825.711942715494</v>
      </c>
      <c r="AT180" s="275">
        <f t="shared" si="39"/>
        <v>11749.267384444951</v>
      </c>
      <c r="AU180" s="275">
        <f t="shared" si="39"/>
        <v>12734.261804488326</v>
      </c>
      <c r="AV180" s="274">
        <f t="shared" si="39"/>
        <v>13721.571817114826</v>
      </c>
    </row>
    <row r="181" spans="1:48" x14ac:dyDescent="0.2"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</row>
    <row r="182" spans="1:48" x14ac:dyDescent="0.2"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</row>
    <row r="183" spans="1:48" x14ac:dyDescent="0.2">
      <c r="B183" s="12" t="s">
        <v>165</v>
      </c>
      <c r="Z183" s="12" t="s">
        <v>166</v>
      </c>
    </row>
    <row r="184" spans="1:48" ht="13.5" thickBot="1" x14ac:dyDescent="0.25"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</row>
    <row r="185" spans="1:48" ht="13.5" thickBot="1" x14ac:dyDescent="0.25">
      <c r="B185" s="4" t="s">
        <v>37</v>
      </c>
      <c r="C185" s="5" t="s">
        <v>38</v>
      </c>
      <c r="D185" s="6">
        <f t="shared" ref="D185:X185" si="42">+D125</f>
        <v>2024</v>
      </c>
      <c r="E185" s="2">
        <f t="shared" si="42"/>
        <v>2025</v>
      </c>
      <c r="F185" s="2">
        <f t="shared" si="42"/>
        <v>2026</v>
      </c>
      <c r="G185" s="2">
        <f t="shared" si="42"/>
        <v>2027</v>
      </c>
      <c r="H185" s="2">
        <f t="shared" si="42"/>
        <v>2028</v>
      </c>
      <c r="I185" s="2">
        <f t="shared" si="42"/>
        <v>2029</v>
      </c>
      <c r="J185" s="2">
        <f t="shared" si="42"/>
        <v>2030</v>
      </c>
      <c r="K185" s="2">
        <f t="shared" si="42"/>
        <v>2031</v>
      </c>
      <c r="L185" s="2">
        <f t="shared" si="42"/>
        <v>2032</v>
      </c>
      <c r="M185" s="2">
        <f t="shared" si="42"/>
        <v>2033</v>
      </c>
      <c r="N185" s="46">
        <f t="shared" si="42"/>
        <v>2034</v>
      </c>
      <c r="O185" s="46">
        <f t="shared" si="42"/>
        <v>2035</v>
      </c>
      <c r="P185" s="46">
        <f t="shared" si="42"/>
        <v>2036</v>
      </c>
      <c r="Q185" s="46">
        <f t="shared" si="42"/>
        <v>2037</v>
      </c>
      <c r="R185" s="46">
        <f t="shared" si="42"/>
        <v>2038</v>
      </c>
      <c r="S185" s="46">
        <f t="shared" si="42"/>
        <v>2039</v>
      </c>
      <c r="T185" s="46">
        <f t="shared" si="42"/>
        <v>2040</v>
      </c>
      <c r="U185" s="46">
        <f t="shared" si="42"/>
        <v>2041</v>
      </c>
      <c r="V185" s="46">
        <f t="shared" si="42"/>
        <v>2042</v>
      </c>
      <c r="W185" s="46">
        <f t="shared" si="42"/>
        <v>2043</v>
      </c>
      <c r="X185" s="2">
        <f t="shared" si="42"/>
        <v>2044</v>
      </c>
      <c r="Z185" s="4" t="s">
        <v>37</v>
      </c>
      <c r="AA185" s="5" t="s">
        <v>38</v>
      </c>
      <c r="AB185" s="6">
        <f>+AB155</f>
        <v>2024</v>
      </c>
      <c r="AC185" s="2">
        <f t="shared" ref="AC185:AV185" si="43">+AB185+1</f>
        <v>2025</v>
      </c>
      <c r="AD185" s="2">
        <f t="shared" si="43"/>
        <v>2026</v>
      </c>
      <c r="AE185" s="2">
        <f t="shared" si="43"/>
        <v>2027</v>
      </c>
      <c r="AF185" s="2">
        <f t="shared" si="43"/>
        <v>2028</v>
      </c>
      <c r="AG185" s="2">
        <f t="shared" si="43"/>
        <v>2029</v>
      </c>
      <c r="AH185" s="2">
        <f t="shared" si="43"/>
        <v>2030</v>
      </c>
      <c r="AI185" s="2">
        <f t="shared" si="43"/>
        <v>2031</v>
      </c>
      <c r="AJ185" s="2">
        <f t="shared" si="43"/>
        <v>2032</v>
      </c>
      <c r="AK185" s="2">
        <f t="shared" si="43"/>
        <v>2033</v>
      </c>
      <c r="AL185" s="46">
        <f t="shared" si="43"/>
        <v>2034</v>
      </c>
      <c r="AM185" s="46">
        <f t="shared" si="43"/>
        <v>2035</v>
      </c>
      <c r="AN185" s="46">
        <f t="shared" si="43"/>
        <v>2036</v>
      </c>
      <c r="AO185" s="46">
        <f t="shared" si="43"/>
        <v>2037</v>
      </c>
      <c r="AP185" s="46">
        <f t="shared" si="43"/>
        <v>2038</v>
      </c>
      <c r="AQ185" s="46">
        <f t="shared" si="43"/>
        <v>2039</v>
      </c>
      <c r="AR185" s="46">
        <f t="shared" si="43"/>
        <v>2040</v>
      </c>
      <c r="AS185" s="46">
        <f t="shared" si="43"/>
        <v>2041</v>
      </c>
      <c r="AT185" s="46">
        <f t="shared" si="43"/>
        <v>2042</v>
      </c>
      <c r="AU185" s="46">
        <f t="shared" si="43"/>
        <v>2043</v>
      </c>
      <c r="AV185" s="2">
        <f t="shared" si="43"/>
        <v>2044</v>
      </c>
    </row>
    <row r="186" spans="1:48" x14ac:dyDescent="0.2">
      <c r="A186" s="174"/>
      <c r="B186" s="18">
        <v>6</v>
      </c>
      <c r="C186" s="29" t="s">
        <v>46</v>
      </c>
      <c r="D186" s="19">
        <f t="shared" ref="D186:X198" si="44">+D6-D36-D96+D66-D126+D156</f>
        <v>2516656.0765300817</v>
      </c>
      <c r="E186" s="14">
        <f t="shared" si="44"/>
        <v>2532049.2363328631</v>
      </c>
      <c r="F186" s="14">
        <f t="shared" si="44"/>
        <v>2581980.6864568042</v>
      </c>
      <c r="G186" s="14">
        <f t="shared" si="44"/>
        <v>2643185.4186521317</v>
      </c>
      <c r="H186" s="14">
        <f t="shared" si="44"/>
        <v>2680519.9488687431</v>
      </c>
      <c r="I186" s="14">
        <f t="shared" si="44"/>
        <v>2721914.7450494287</v>
      </c>
      <c r="J186" s="14">
        <f t="shared" si="44"/>
        <v>2759640.6045257049</v>
      </c>
      <c r="K186" s="14">
        <f t="shared" si="44"/>
        <v>2832812.1694974205</v>
      </c>
      <c r="L186" s="14">
        <f t="shared" si="44"/>
        <v>2909977.8038914949</v>
      </c>
      <c r="M186" s="14">
        <f t="shared" si="44"/>
        <v>2994597.355394254</v>
      </c>
      <c r="N186" s="14">
        <f t="shared" si="44"/>
        <v>3079878.1034220802</v>
      </c>
      <c r="O186" s="14">
        <f t="shared" si="44"/>
        <v>3168092.074934002</v>
      </c>
      <c r="P186" s="14">
        <f t="shared" si="44"/>
        <v>3253506.0503631271</v>
      </c>
      <c r="Q186" s="14">
        <f t="shared" si="44"/>
        <v>3343919.5398614975</v>
      </c>
      <c r="R186" s="14">
        <f t="shared" si="44"/>
        <v>3435864.8447604552</v>
      </c>
      <c r="S186" s="14">
        <f t="shared" si="44"/>
        <v>3519771.2399299857</v>
      </c>
      <c r="T186" s="14">
        <f t="shared" si="44"/>
        <v>3606488.2028453248</v>
      </c>
      <c r="U186" s="14">
        <f t="shared" si="44"/>
        <v>3696529.9034471703</v>
      </c>
      <c r="V186" s="14">
        <f t="shared" si="44"/>
        <v>3800373.5195829603</v>
      </c>
      <c r="W186" s="14">
        <f t="shared" si="44"/>
        <v>3906756.9355576118</v>
      </c>
      <c r="X186" s="14">
        <f t="shared" si="44"/>
        <v>4014317.9426800911</v>
      </c>
      <c r="Z186" s="18">
        <v>6</v>
      </c>
      <c r="AA186" s="29" t="s">
        <v>46</v>
      </c>
      <c r="AB186" s="226">
        <f t="shared" ref="AB186:AV198" si="45">+AB6-AB36-AB96+AB66-AB126+AB156</f>
        <v>2516.6560765300819</v>
      </c>
      <c r="AC186" s="227">
        <f t="shared" si="45"/>
        <v>2532.0492363328635</v>
      </c>
      <c r="AD186" s="227">
        <f t="shared" si="45"/>
        <v>2581.9806864568045</v>
      </c>
      <c r="AE186" s="227">
        <f t="shared" si="45"/>
        <v>2643.1854186521314</v>
      </c>
      <c r="AF186" s="227">
        <f t="shared" si="45"/>
        <v>2680.5199488687426</v>
      </c>
      <c r="AG186" s="227">
        <f t="shared" si="45"/>
        <v>2721.9147450494293</v>
      </c>
      <c r="AH186" s="227">
        <f t="shared" si="45"/>
        <v>2759.6406045257049</v>
      </c>
      <c r="AI186" s="227">
        <f t="shared" si="45"/>
        <v>2832.8121694974211</v>
      </c>
      <c r="AJ186" s="227">
        <f t="shared" si="45"/>
        <v>2909.9778038914947</v>
      </c>
      <c r="AK186" s="227">
        <f t="shared" si="45"/>
        <v>2994.597355394254</v>
      </c>
      <c r="AL186" s="272">
        <f t="shared" si="45"/>
        <v>3079.878103422081</v>
      </c>
      <c r="AM186" s="272">
        <f t="shared" si="45"/>
        <v>3168.0920749340034</v>
      </c>
      <c r="AN186" s="272">
        <f t="shared" si="45"/>
        <v>3253.5060503631275</v>
      </c>
      <c r="AO186" s="272">
        <f t="shared" si="45"/>
        <v>3343.9195398614975</v>
      </c>
      <c r="AP186" s="272">
        <f t="shared" si="45"/>
        <v>3435.8648447604555</v>
      </c>
      <c r="AQ186" s="272">
        <f t="shared" si="45"/>
        <v>3519.7712399299849</v>
      </c>
      <c r="AR186" s="272">
        <f t="shared" si="45"/>
        <v>3606.4882028453248</v>
      </c>
      <c r="AS186" s="272">
        <f t="shared" si="45"/>
        <v>3696.5299034471709</v>
      </c>
      <c r="AT186" s="272">
        <f t="shared" si="45"/>
        <v>3800.3735195829609</v>
      </c>
      <c r="AU186" s="272">
        <f t="shared" si="45"/>
        <v>3906.7569355576115</v>
      </c>
      <c r="AV186" s="227">
        <f t="shared" si="45"/>
        <v>4014.3179426800916</v>
      </c>
    </row>
    <row r="187" spans="1:48" x14ac:dyDescent="0.2">
      <c r="A187" s="174"/>
      <c r="B187" s="18">
        <v>8</v>
      </c>
      <c r="C187" s="28" t="s">
        <v>48</v>
      </c>
      <c r="D187" s="19">
        <f t="shared" si="44"/>
        <v>23963.918822748255</v>
      </c>
      <c r="E187" s="14">
        <f t="shared" si="44"/>
        <v>25111.817043999039</v>
      </c>
      <c r="F187" s="14">
        <f t="shared" si="44"/>
        <v>26360.172474901443</v>
      </c>
      <c r="G187" s="14">
        <f t="shared" si="44"/>
        <v>27645.868689756888</v>
      </c>
      <c r="H187" s="14">
        <f t="shared" si="44"/>
        <v>28876.213643014384</v>
      </c>
      <c r="I187" s="14">
        <f t="shared" si="44"/>
        <v>30113.074313474106</v>
      </c>
      <c r="J187" s="14">
        <f t="shared" si="44"/>
        <v>31350.194150521198</v>
      </c>
      <c r="K187" s="14">
        <f t="shared" si="44"/>
        <v>32747.41731912833</v>
      </c>
      <c r="L187" s="14">
        <f t="shared" si="44"/>
        <v>34148.22322463373</v>
      </c>
      <c r="M187" s="14">
        <f t="shared" si="44"/>
        <v>35616.029185623622</v>
      </c>
      <c r="N187" s="14">
        <f t="shared" si="44"/>
        <v>37013.809551295912</v>
      </c>
      <c r="O187" s="14">
        <f t="shared" si="44"/>
        <v>38416.10584903702</v>
      </c>
      <c r="P187" s="14">
        <f t="shared" si="44"/>
        <v>39786.280207875774</v>
      </c>
      <c r="Q187" s="14">
        <f t="shared" si="44"/>
        <v>41202.117743866256</v>
      </c>
      <c r="R187" s="14">
        <f t="shared" si="44"/>
        <v>42603.33798941267</v>
      </c>
      <c r="S187" s="14">
        <f t="shared" si="44"/>
        <v>43934.112318799424</v>
      </c>
      <c r="T187" s="14">
        <f t="shared" si="44"/>
        <v>45258.848282439467</v>
      </c>
      <c r="U187" s="14">
        <f t="shared" si="44"/>
        <v>46616.630331264656</v>
      </c>
      <c r="V187" s="14">
        <f t="shared" si="44"/>
        <v>48078.753428462529</v>
      </c>
      <c r="W187" s="14">
        <f t="shared" si="44"/>
        <v>49577.66772711162</v>
      </c>
      <c r="X187" s="14">
        <f t="shared" si="44"/>
        <v>51043.343155150433</v>
      </c>
      <c r="Z187" s="18">
        <v>8</v>
      </c>
      <c r="AA187" s="28" t="s">
        <v>48</v>
      </c>
      <c r="AB187" s="226">
        <f t="shared" si="45"/>
        <v>23.963918822748251</v>
      </c>
      <c r="AC187" s="227">
        <f t="shared" si="45"/>
        <v>25.111817043999043</v>
      </c>
      <c r="AD187" s="227">
        <f t="shared" si="45"/>
        <v>26.360172474901443</v>
      </c>
      <c r="AE187" s="227">
        <f t="shared" si="45"/>
        <v>27.645868689756888</v>
      </c>
      <c r="AF187" s="227">
        <f t="shared" si="45"/>
        <v>28.876213643014385</v>
      </c>
      <c r="AG187" s="227">
        <f t="shared" si="45"/>
        <v>30.113074313474112</v>
      </c>
      <c r="AH187" s="227">
        <f t="shared" si="45"/>
        <v>31.350194150521194</v>
      </c>
      <c r="AI187" s="227">
        <f t="shared" si="45"/>
        <v>32.747417319128317</v>
      </c>
      <c r="AJ187" s="227">
        <f t="shared" si="45"/>
        <v>34.148223224633732</v>
      </c>
      <c r="AK187" s="227">
        <f t="shared" si="45"/>
        <v>35.616029185623617</v>
      </c>
      <c r="AL187" s="272">
        <f t="shared" si="45"/>
        <v>37.013809551295914</v>
      </c>
      <c r="AM187" s="272">
        <f t="shared" si="45"/>
        <v>38.416105849037024</v>
      </c>
      <c r="AN187" s="272">
        <f t="shared" si="45"/>
        <v>39.786280207875777</v>
      </c>
      <c r="AO187" s="272">
        <f t="shared" si="45"/>
        <v>41.202117743866268</v>
      </c>
      <c r="AP187" s="272">
        <f t="shared" si="45"/>
        <v>42.603337989412665</v>
      </c>
      <c r="AQ187" s="272">
        <f t="shared" si="45"/>
        <v>43.934112318799421</v>
      </c>
      <c r="AR187" s="272">
        <f t="shared" si="45"/>
        <v>45.258848282439473</v>
      </c>
      <c r="AS187" s="272">
        <f t="shared" si="45"/>
        <v>46.616630331264659</v>
      </c>
      <c r="AT187" s="272">
        <f t="shared" si="45"/>
        <v>48.078753428462534</v>
      </c>
      <c r="AU187" s="272">
        <f t="shared" si="45"/>
        <v>49.577667727111617</v>
      </c>
      <c r="AV187" s="227">
        <f t="shared" si="45"/>
        <v>51.043343155150431</v>
      </c>
    </row>
    <row r="188" spans="1:48" x14ac:dyDescent="0.2">
      <c r="A188" s="174"/>
      <c r="B188" s="18">
        <v>9</v>
      </c>
      <c r="C188" s="29" t="s">
        <v>49</v>
      </c>
      <c r="D188" s="19">
        <f t="shared" si="44"/>
        <v>159305.37365361417</v>
      </c>
      <c r="E188" s="14">
        <f t="shared" si="44"/>
        <v>163243.41564277138</v>
      </c>
      <c r="F188" s="14">
        <f t="shared" si="44"/>
        <v>168375.14738984648</v>
      </c>
      <c r="G188" s="14">
        <f t="shared" si="44"/>
        <v>174314.871119535</v>
      </c>
      <c r="H188" s="14">
        <f t="shared" si="44"/>
        <v>179962.87481067525</v>
      </c>
      <c r="I188" s="14">
        <f t="shared" si="44"/>
        <v>185741.00775562818</v>
      </c>
      <c r="J188" s="14">
        <f t="shared" si="44"/>
        <v>191613.18088084107</v>
      </c>
      <c r="K188" s="14">
        <f t="shared" si="44"/>
        <v>198592.2983653126</v>
      </c>
      <c r="L188" s="14">
        <f t="shared" si="44"/>
        <v>205690.84181582503</v>
      </c>
      <c r="M188" s="14">
        <f t="shared" si="44"/>
        <v>213307.21059778275</v>
      </c>
      <c r="N188" s="14">
        <f t="shared" si="44"/>
        <v>220610.23621632281</v>
      </c>
      <c r="O188" s="14">
        <f t="shared" si="44"/>
        <v>228049.8252038263</v>
      </c>
      <c r="P188" s="14">
        <f t="shared" si="44"/>
        <v>235398.18653625573</v>
      </c>
      <c r="Q188" s="14">
        <f t="shared" si="44"/>
        <v>243144.67995367059</v>
      </c>
      <c r="R188" s="14">
        <f t="shared" si="44"/>
        <v>250914.54411099263</v>
      </c>
      <c r="S188" s="14">
        <f t="shared" si="44"/>
        <v>258360.67323601455</v>
      </c>
      <c r="T188" s="14">
        <f t="shared" si="44"/>
        <v>265888.19820435956</v>
      </c>
      <c r="U188" s="14">
        <f t="shared" si="44"/>
        <v>273743.85814891616</v>
      </c>
      <c r="V188" s="14">
        <f t="shared" si="44"/>
        <v>282374.92931784835</v>
      </c>
      <c r="W188" s="14">
        <f t="shared" si="44"/>
        <v>291357.89693722717</v>
      </c>
      <c r="X188" s="14">
        <f t="shared" si="44"/>
        <v>300262.67000821687</v>
      </c>
      <c r="Z188" s="18">
        <v>9</v>
      </c>
      <c r="AA188" s="29" t="s">
        <v>49</v>
      </c>
      <c r="AB188" s="226">
        <f t="shared" si="45"/>
        <v>159.30537365361417</v>
      </c>
      <c r="AC188" s="227">
        <f t="shared" si="45"/>
        <v>163.24341564277137</v>
      </c>
      <c r="AD188" s="227">
        <f t="shared" si="45"/>
        <v>168.37514738984649</v>
      </c>
      <c r="AE188" s="227">
        <f t="shared" si="45"/>
        <v>174.31487111953501</v>
      </c>
      <c r="AF188" s="227">
        <f t="shared" si="45"/>
        <v>179.96287481067529</v>
      </c>
      <c r="AG188" s="227">
        <f t="shared" si="45"/>
        <v>185.74100775562817</v>
      </c>
      <c r="AH188" s="227">
        <f t="shared" si="45"/>
        <v>191.61318088084104</v>
      </c>
      <c r="AI188" s="227">
        <f t="shared" si="45"/>
        <v>198.59229836531264</v>
      </c>
      <c r="AJ188" s="227">
        <f t="shared" si="45"/>
        <v>205.69084181582508</v>
      </c>
      <c r="AK188" s="227">
        <f t="shared" si="45"/>
        <v>213.30721059778273</v>
      </c>
      <c r="AL188" s="272">
        <f t="shared" si="45"/>
        <v>220.61023621632279</v>
      </c>
      <c r="AM188" s="272">
        <f t="shared" si="45"/>
        <v>228.04982520382629</v>
      </c>
      <c r="AN188" s="272">
        <f t="shared" si="45"/>
        <v>235.39818653625574</v>
      </c>
      <c r="AO188" s="272">
        <f t="shared" si="45"/>
        <v>243.14467995367062</v>
      </c>
      <c r="AP188" s="272">
        <f t="shared" si="45"/>
        <v>250.91454411099261</v>
      </c>
      <c r="AQ188" s="272">
        <f t="shared" si="45"/>
        <v>258.36067323601458</v>
      </c>
      <c r="AR188" s="272">
        <f t="shared" si="45"/>
        <v>265.88819820435958</v>
      </c>
      <c r="AS188" s="272">
        <f t="shared" si="45"/>
        <v>273.74385814891616</v>
      </c>
      <c r="AT188" s="272">
        <f t="shared" si="45"/>
        <v>282.37492931784834</v>
      </c>
      <c r="AU188" s="272">
        <f t="shared" si="45"/>
        <v>291.35789693722717</v>
      </c>
      <c r="AV188" s="227">
        <f t="shared" si="45"/>
        <v>300.26267000821684</v>
      </c>
    </row>
    <row r="189" spans="1:48" x14ac:dyDescent="0.2">
      <c r="A189" s="174"/>
      <c r="B189" s="18">
        <v>10</v>
      </c>
      <c r="C189" s="29" t="s">
        <v>50</v>
      </c>
      <c r="D189" s="19">
        <f t="shared" si="44"/>
        <v>10512592.869876061</v>
      </c>
      <c r="E189" s="14">
        <f t="shared" si="44"/>
        <v>10018233.597646648</v>
      </c>
      <c r="F189" s="14">
        <f t="shared" si="44"/>
        <v>9571563.6152238753</v>
      </c>
      <c r="G189" s="14">
        <f t="shared" si="44"/>
        <v>9480776.5080869496</v>
      </c>
      <c r="H189" s="14">
        <f t="shared" si="44"/>
        <v>9408278.0283384379</v>
      </c>
      <c r="I189" s="14">
        <f t="shared" si="44"/>
        <v>9398898.9009344522</v>
      </c>
      <c r="J189" s="14">
        <f t="shared" si="44"/>
        <v>9305241.8297347389</v>
      </c>
      <c r="K189" s="14">
        <f t="shared" si="44"/>
        <v>9450219.3605379872</v>
      </c>
      <c r="L189" s="14">
        <f t="shared" si="44"/>
        <v>9578181.0688223951</v>
      </c>
      <c r="M189" s="14">
        <f t="shared" si="44"/>
        <v>9801789.2765411008</v>
      </c>
      <c r="N189" s="14">
        <f t="shared" si="44"/>
        <v>10049984.755500892</v>
      </c>
      <c r="O189" s="14">
        <f t="shared" si="44"/>
        <v>10256324.138487821</v>
      </c>
      <c r="P189" s="14">
        <f t="shared" si="44"/>
        <v>10469776.393070936</v>
      </c>
      <c r="Q189" s="14">
        <f t="shared" si="44"/>
        <v>10747191.942533629</v>
      </c>
      <c r="R189" s="14">
        <f t="shared" si="44"/>
        <v>11037683.894906914</v>
      </c>
      <c r="S189" s="14">
        <f t="shared" si="44"/>
        <v>11291441.743455356</v>
      </c>
      <c r="T189" s="14">
        <f t="shared" si="44"/>
        <v>11545395.128910709</v>
      </c>
      <c r="U189" s="14">
        <f t="shared" si="44"/>
        <v>11732774.346570654</v>
      </c>
      <c r="V189" s="14">
        <f t="shared" si="44"/>
        <v>12032702.039230365</v>
      </c>
      <c r="W189" s="14">
        <f t="shared" si="44"/>
        <v>12357090.523779619</v>
      </c>
      <c r="X189" s="14">
        <f t="shared" si="44"/>
        <v>12680914.478861023</v>
      </c>
      <c r="Z189" s="18">
        <v>10</v>
      </c>
      <c r="AA189" s="29" t="s">
        <v>50</v>
      </c>
      <c r="AB189" s="226">
        <f t="shared" si="45"/>
        <v>10512.592869876062</v>
      </c>
      <c r="AC189" s="227">
        <f t="shared" si="45"/>
        <v>10018.233597646651</v>
      </c>
      <c r="AD189" s="227">
        <f t="shared" si="45"/>
        <v>9571.5636152238767</v>
      </c>
      <c r="AE189" s="227">
        <f t="shared" si="45"/>
        <v>9480.7765080869485</v>
      </c>
      <c r="AF189" s="227">
        <f t="shared" si="45"/>
        <v>9408.2780283384382</v>
      </c>
      <c r="AG189" s="227">
        <f t="shared" si="45"/>
        <v>9398.8989009344514</v>
      </c>
      <c r="AH189" s="227">
        <f t="shared" si="45"/>
        <v>9305.2418297347376</v>
      </c>
      <c r="AI189" s="227">
        <f t="shared" si="45"/>
        <v>9450.2193605379871</v>
      </c>
      <c r="AJ189" s="227">
        <f t="shared" si="45"/>
        <v>9578.1810688223941</v>
      </c>
      <c r="AK189" s="227">
        <f t="shared" si="45"/>
        <v>9801.7892765410998</v>
      </c>
      <c r="AL189" s="272">
        <f t="shared" si="45"/>
        <v>10049.984755500891</v>
      </c>
      <c r="AM189" s="272">
        <f t="shared" si="45"/>
        <v>10256.32413848782</v>
      </c>
      <c r="AN189" s="272">
        <f t="shared" si="45"/>
        <v>10469.776393070941</v>
      </c>
      <c r="AO189" s="272">
        <f t="shared" si="45"/>
        <v>10747.191942533629</v>
      </c>
      <c r="AP189" s="272">
        <f t="shared" si="45"/>
        <v>11037.683894906915</v>
      </c>
      <c r="AQ189" s="272">
        <f t="shared" si="45"/>
        <v>11291.441743455358</v>
      </c>
      <c r="AR189" s="272">
        <f t="shared" si="45"/>
        <v>11545.39512891071</v>
      </c>
      <c r="AS189" s="272">
        <f t="shared" si="45"/>
        <v>11732.774346570654</v>
      </c>
      <c r="AT189" s="272">
        <f t="shared" si="45"/>
        <v>12032.702039230368</v>
      </c>
      <c r="AU189" s="272">
        <f t="shared" si="45"/>
        <v>12357.090523779618</v>
      </c>
      <c r="AV189" s="227">
        <f t="shared" si="45"/>
        <v>12680.914478861021</v>
      </c>
    </row>
    <row r="190" spans="1:48" x14ac:dyDescent="0.2">
      <c r="A190" s="174"/>
      <c r="B190" s="18">
        <v>13</v>
      </c>
      <c r="C190" s="29" t="s">
        <v>52</v>
      </c>
      <c r="D190" s="19">
        <f t="shared" si="44"/>
        <v>18083.435339456522</v>
      </c>
      <c r="E190" s="14">
        <f t="shared" si="44"/>
        <v>18096.7368684211</v>
      </c>
      <c r="F190" s="14">
        <f t="shared" si="44"/>
        <v>17776.624190705483</v>
      </c>
      <c r="G190" s="14">
        <f t="shared" si="44"/>
        <v>17947.196444513589</v>
      </c>
      <c r="H190" s="14">
        <f t="shared" si="44"/>
        <v>18092.188211596545</v>
      </c>
      <c r="I190" s="14">
        <f t="shared" si="44"/>
        <v>18333.684621148012</v>
      </c>
      <c r="J190" s="14">
        <f t="shared" si="44"/>
        <v>18401.83837061052</v>
      </c>
      <c r="K190" s="14">
        <f t="shared" si="44"/>
        <v>18872.13694418643</v>
      </c>
      <c r="L190" s="14">
        <f t="shared" si="44"/>
        <v>19285.650358094441</v>
      </c>
      <c r="M190" s="14">
        <f t="shared" si="44"/>
        <v>19835.331451798553</v>
      </c>
      <c r="N190" s="14">
        <f t="shared" si="44"/>
        <v>20394.317141879561</v>
      </c>
      <c r="O190" s="14">
        <f t="shared" si="44"/>
        <v>20860.566237045681</v>
      </c>
      <c r="P190" s="14">
        <f t="shared" si="44"/>
        <v>21317.328583005969</v>
      </c>
      <c r="Q190" s="14">
        <f t="shared" si="44"/>
        <v>21868.794301607752</v>
      </c>
      <c r="R190" s="14">
        <f t="shared" si="44"/>
        <v>22424.634535181598</v>
      </c>
      <c r="S190" s="14">
        <f t="shared" si="44"/>
        <v>22904.806039991621</v>
      </c>
      <c r="T190" s="14">
        <f t="shared" si="44"/>
        <v>23373.479056777654</v>
      </c>
      <c r="U190" s="14">
        <f t="shared" si="44"/>
        <v>23792.337288162875</v>
      </c>
      <c r="V190" s="14">
        <f t="shared" si="44"/>
        <v>24322.649763816862</v>
      </c>
      <c r="W190" s="14">
        <f t="shared" si="44"/>
        <v>24889.917441092883</v>
      </c>
      <c r="X190" s="14">
        <f t="shared" si="44"/>
        <v>25447.680473205946</v>
      </c>
      <c r="Z190" s="18">
        <v>13</v>
      </c>
      <c r="AA190" s="29" t="s">
        <v>52</v>
      </c>
      <c r="AB190" s="226">
        <f t="shared" si="45"/>
        <v>18.083435339456521</v>
      </c>
      <c r="AC190" s="227">
        <f t="shared" si="45"/>
        <v>18.0967368684211</v>
      </c>
      <c r="AD190" s="227">
        <f t="shared" si="45"/>
        <v>17.77662419070548</v>
      </c>
      <c r="AE190" s="227">
        <f t="shared" si="45"/>
        <v>17.947196444513594</v>
      </c>
      <c r="AF190" s="227">
        <f t="shared" si="45"/>
        <v>18.09218821159655</v>
      </c>
      <c r="AG190" s="227">
        <f t="shared" si="45"/>
        <v>18.333684621148006</v>
      </c>
      <c r="AH190" s="227">
        <f t="shared" si="45"/>
        <v>18.40183837061052</v>
      </c>
      <c r="AI190" s="227">
        <f t="shared" si="45"/>
        <v>18.87213694418643</v>
      </c>
      <c r="AJ190" s="227">
        <f t="shared" si="45"/>
        <v>19.285650358094443</v>
      </c>
      <c r="AK190" s="227">
        <f t="shared" si="45"/>
        <v>19.835331451798549</v>
      </c>
      <c r="AL190" s="272">
        <f t="shared" si="45"/>
        <v>20.394317141879554</v>
      </c>
      <c r="AM190" s="272">
        <f t="shared" si="45"/>
        <v>20.860566237045681</v>
      </c>
      <c r="AN190" s="272">
        <f t="shared" si="45"/>
        <v>21.317328583005967</v>
      </c>
      <c r="AO190" s="272">
        <f t="shared" si="45"/>
        <v>21.86879430160775</v>
      </c>
      <c r="AP190" s="272">
        <f t="shared" si="45"/>
        <v>22.424634535181603</v>
      </c>
      <c r="AQ190" s="272">
        <f t="shared" si="45"/>
        <v>22.904806039991612</v>
      </c>
      <c r="AR190" s="272">
        <f t="shared" si="45"/>
        <v>23.373479056777654</v>
      </c>
      <c r="AS190" s="272">
        <f t="shared" si="45"/>
        <v>23.792337288162877</v>
      </c>
      <c r="AT190" s="272">
        <f t="shared" si="45"/>
        <v>24.322649763816859</v>
      </c>
      <c r="AU190" s="272">
        <f t="shared" si="45"/>
        <v>24.889917441092884</v>
      </c>
      <c r="AV190" s="227">
        <f t="shared" si="45"/>
        <v>25.447680473205942</v>
      </c>
    </row>
    <row r="191" spans="1:48" x14ac:dyDescent="0.2">
      <c r="A191" s="174"/>
      <c r="B191" s="18">
        <v>14</v>
      </c>
      <c r="C191" s="29" t="s">
        <v>53</v>
      </c>
      <c r="D191" s="19">
        <f t="shared" si="44"/>
        <v>237036.67517703501</v>
      </c>
      <c r="E191" s="14">
        <f t="shared" si="44"/>
        <v>224668.67195925448</v>
      </c>
      <c r="F191" s="14">
        <f t="shared" si="44"/>
        <v>217587.12516321501</v>
      </c>
      <c r="G191" s="14">
        <f t="shared" si="44"/>
        <v>216254.03811651361</v>
      </c>
      <c r="H191" s="14">
        <f t="shared" si="44"/>
        <v>215606.94906000854</v>
      </c>
      <c r="I191" s="14">
        <f t="shared" si="44"/>
        <v>216259.01087594853</v>
      </c>
      <c r="J191" s="14">
        <f t="shared" si="44"/>
        <v>214593.85241647658</v>
      </c>
      <c r="K191" s="14">
        <f t="shared" si="44"/>
        <v>218228.03424609566</v>
      </c>
      <c r="L191" s="14">
        <f t="shared" si="44"/>
        <v>221153.8892191184</v>
      </c>
      <c r="M191" s="14">
        <f t="shared" si="44"/>
        <v>226297.07250355821</v>
      </c>
      <c r="N191" s="14">
        <f t="shared" si="44"/>
        <v>231843.26085043314</v>
      </c>
      <c r="O191" s="14">
        <f t="shared" si="44"/>
        <v>236200.12292143214</v>
      </c>
      <c r="P191" s="14">
        <f t="shared" si="44"/>
        <v>240643.12974637625</v>
      </c>
      <c r="Q191" s="14">
        <f t="shared" si="44"/>
        <v>246609.62569179211</v>
      </c>
      <c r="R191" s="14">
        <f t="shared" si="44"/>
        <v>252875.40212968003</v>
      </c>
      <c r="S191" s="14">
        <f t="shared" si="44"/>
        <v>258130.35104317724</v>
      </c>
      <c r="T191" s="14">
        <f t="shared" si="44"/>
        <v>263358.89052460151</v>
      </c>
      <c r="U191" s="14">
        <f t="shared" si="44"/>
        <v>268202.88875735801</v>
      </c>
      <c r="V191" s="14">
        <f t="shared" si="44"/>
        <v>274553.79374307895</v>
      </c>
      <c r="W191" s="14">
        <f t="shared" si="44"/>
        <v>281504.11691940797</v>
      </c>
      <c r="X191" s="14">
        <f t="shared" si="44"/>
        <v>288443.89680301724</v>
      </c>
      <c r="Z191" s="18">
        <v>14</v>
      </c>
      <c r="AA191" s="29" t="s">
        <v>53</v>
      </c>
      <c r="AB191" s="226">
        <f t="shared" si="45"/>
        <v>237.03667517703502</v>
      </c>
      <c r="AC191" s="227">
        <f t="shared" si="45"/>
        <v>224.66867195925448</v>
      </c>
      <c r="AD191" s="227">
        <f t="shared" si="45"/>
        <v>217.58712516321503</v>
      </c>
      <c r="AE191" s="227">
        <f t="shared" si="45"/>
        <v>216.25403811651358</v>
      </c>
      <c r="AF191" s="227">
        <f t="shared" si="45"/>
        <v>215.60694906000853</v>
      </c>
      <c r="AG191" s="227">
        <f t="shared" si="45"/>
        <v>216.25901087594846</v>
      </c>
      <c r="AH191" s="227">
        <f t="shared" si="45"/>
        <v>214.59385241647664</v>
      </c>
      <c r="AI191" s="227">
        <f t="shared" si="45"/>
        <v>218.22803424609566</v>
      </c>
      <c r="AJ191" s="227">
        <f t="shared" si="45"/>
        <v>221.15388921911847</v>
      </c>
      <c r="AK191" s="227">
        <f t="shared" si="45"/>
        <v>226.29707250355816</v>
      </c>
      <c r="AL191" s="272">
        <f t="shared" si="45"/>
        <v>231.8432608504331</v>
      </c>
      <c r="AM191" s="272">
        <f t="shared" si="45"/>
        <v>236.20012292143213</v>
      </c>
      <c r="AN191" s="272">
        <f t="shared" si="45"/>
        <v>240.64312974637625</v>
      </c>
      <c r="AO191" s="272">
        <f t="shared" si="45"/>
        <v>246.60962569179213</v>
      </c>
      <c r="AP191" s="272">
        <f t="shared" si="45"/>
        <v>252.87540212968003</v>
      </c>
      <c r="AQ191" s="272">
        <f t="shared" si="45"/>
        <v>258.13035104317726</v>
      </c>
      <c r="AR191" s="272">
        <f t="shared" si="45"/>
        <v>263.35889052460158</v>
      </c>
      <c r="AS191" s="272">
        <f t="shared" si="45"/>
        <v>268.20288875735804</v>
      </c>
      <c r="AT191" s="272">
        <f t="shared" si="45"/>
        <v>274.55379374307893</v>
      </c>
      <c r="AU191" s="272">
        <f t="shared" si="45"/>
        <v>281.50411691940792</v>
      </c>
      <c r="AV191" s="227">
        <f t="shared" si="45"/>
        <v>288.4438968030172</v>
      </c>
    </row>
    <row r="192" spans="1:48" x14ac:dyDescent="0.2">
      <c r="A192" s="174"/>
      <c r="B192" s="18">
        <v>18</v>
      </c>
      <c r="C192" s="29" t="s">
        <v>55</v>
      </c>
      <c r="D192" s="19">
        <f t="shared" si="44"/>
        <v>13835706.572342712</v>
      </c>
      <c r="E192" s="14">
        <f t="shared" si="44"/>
        <v>13782805.911523322</v>
      </c>
      <c r="F192" s="14">
        <f t="shared" si="44"/>
        <v>13827669.192357872</v>
      </c>
      <c r="G192" s="14">
        <f t="shared" si="44"/>
        <v>14167434.539387673</v>
      </c>
      <c r="H192" s="14">
        <f t="shared" si="44"/>
        <v>14497859.878124563</v>
      </c>
      <c r="I192" s="14">
        <f t="shared" si="44"/>
        <v>14943946.125991514</v>
      </c>
      <c r="J192" s="14">
        <f t="shared" si="44"/>
        <v>15364915.145270657</v>
      </c>
      <c r="K192" s="14">
        <f t="shared" si="44"/>
        <v>16043236.268665791</v>
      </c>
      <c r="L192" s="14">
        <f t="shared" si="44"/>
        <v>16749616.762420136</v>
      </c>
      <c r="M192" s="14">
        <f t="shared" si="44"/>
        <v>17535718.928469628</v>
      </c>
      <c r="N192" s="14">
        <f t="shared" si="44"/>
        <v>18394446.117019098</v>
      </c>
      <c r="O192" s="14">
        <f t="shared" si="44"/>
        <v>19216850.5872567</v>
      </c>
      <c r="P192" s="14">
        <f t="shared" si="44"/>
        <v>20027404.535457477</v>
      </c>
      <c r="Q192" s="14">
        <f t="shared" si="44"/>
        <v>20895293.677971199</v>
      </c>
      <c r="R192" s="14">
        <f t="shared" si="44"/>
        <v>21774627.43642924</v>
      </c>
      <c r="S192" s="14">
        <f t="shared" si="44"/>
        <v>22602152.236818448</v>
      </c>
      <c r="T192" s="14">
        <f t="shared" si="44"/>
        <v>23426932.157195218</v>
      </c>
      <c r="U192" s="14">
        <f t="shared" si="44"/>
        <v>24207325.842736974</v>
      </c>
      <c r="V192" s="14">
        <f t="shared" si="44"/>
        <v>25073221.048235998</v>
      </c>
      <c r="W192" s="14">
        <f t="shared" si="44"/>
        <v>25999113.96974349</v>
      </c>
      <c r="X192" s="14">
        <f t="shared" si="44"/>
        <v>26930700.962774299</v>
      </c>
      <c r="Z192" s="18">
        <v>18</v>
      </c>
      <c r="AA192" s="29" t="s">
        <v>55</v>
      </c>
      <c r="AB192" s="226">
        <f t="shared" si="45"/>
        <v>13835.706572342715</v>
      </c>
      <c r="AC192" s="227">
        <f t="shared" si="45"/>
        <v>13782.805911523325</v>
      </c>
      <c r="AD192" s="227">
        <f t="shared" si="45"/>
        <v>13827.669192357873</v>
      </c>
      <c r="AE192" s="227">
        <f t="shared" si="45"/>
        <v>14167.434539387672</v>
      </c>
      <c r="AF192" s="227">
        <f t="shared" si="45"/>
        <v>14497.859878124562</v>
      </c>
      <c r="AG192" s="227">
        <f t="shared" si="45"/>
        <v>14943.946125991513</v>
      </c>
      <c r="AH192" s="227">
        <f t="shared" si="45"/>
        <v>15364.915145270663</v>
      </c>
      <c r="AI192" s="227">
        <f t="shared" si="45"/>
        <v>16043.236268665794</v>
      </c>
      <c r="AJ192" s="227">
        <f t="shared" si="45"/>
        <v>16749.616762420133</v>
      </c>
      <c r="AK192" s="227">
        <f t="shared" si="45"/>
        <v>17535.718928469632</v>
      </c>
      <c r="AL192" s="272">
        <f t="shared" si="45"/>
        <v>18394.446117019103</v>
      </c>
      <c r="AM192" s="272">
        <f t="shared" si="45"/>
        <v>19216.850587256704</v>
      </c>
      <c r="AN192" s="272">
        <f t="shared" si="45"/>
        <v>20027.404535457477</v>
      </c>
      <c r="AO192" s="272">
        <f t="shared" si="45"/>
        <v>20895.2936779712</v>
      </c>
      <c r="AP192" s="272">
        <f t="shared" si="45"/>
        <v>21774.62743642924</v>
      </c>
      <c r="AQ192" s="272">
        <f t="shared" si="45"/>
        <v>22602.152236818445</v>
      </c>
      <c r="AR192" s="272">
        <f t="shared" si="45"/>
        <v>23426.932157195217</v>
      </c>
      <c r="AS192" s="272">
        <f t="shared" si="45"/>
        <v>24207.32584273698</v>
      </c>
      <c r="AT192" s="272">
        <f t="shared" si="45"/>
        <v>25073.221048235995</v>
      </c>
      <c r="AU192" s="272">
        <f t="shared" si="45"/>
        <v>25999.113969743488</v>
      </c>
      <c r="AV192" s="227">
        <f t="shared" si="45"/>
        <v>26930.700962774303</v>
      </c>
    </row>
    <row r="193" spans="1:48" x14ac:dyDescent="0.2">
      <c r="A193" s="174"/>
      <c r="B193" s="18">
        <v>20</v>
      </c>
      <c r="C193" s="29" t="s">
        <v>56</v>
      </c>
      <c r="D193" s="19">
        <f t="shared" si="44"/>
        <v>1790.4966000000002</v>
      </c>
      <c r="E193" s="14">
        <f t="shared" si="44"/>
        <v>1863.5337011462937</v>
      </c>
      <c r="F193" s="14">
        <f t="shared" si="44"/>
        <v>1947.3846355582857</v>
      </c>
      <c r="G193" s="14">
        <f t="shared" si="44"/>
        <v>2045.3200794968993</v>
      </c>
      <c r="H193" s="14">
        <f t="shared" si="44"/>
        <v>2136.5522266111302</v>
      </c>
      <c r="I193" s="14">
        <f t="shared" si="44"/>
        <v>2244.2234971850371</v>
      </c>
      <c r="J193" s="14">
        <f t="shared" si="44"/>
        <v>2356.7793461528458</v>
      </c>
      <c r="K193" s="14">
        <f t="shared" si="44"/>
        <v>2499.3791901187433</v>
      </c>
      <c r="L193" s="14">
        <f t="shared" si="44"/>
        <v>2649.0637476369111</v>
      </c>
      <c r="M193" s="14">
        <f t="shared" si="44"/>
        <v>2804.6287111326546</v>
      </c>
      <c r="N193" s="14">
        <f t="shared" si="44"/>
        <v>2958.6132787697975</v>
      </c>
      <c r="O193" s="14">
        <f t="shared" si="44"/>
        <v>3125.1499885020608</v>
      </c>
      <c r="P193" s="14">
        <f t="shared" si="44"/>
        <v>3290.7294962086071</v>
      </c>
      <c r="Q193" s="14">
        <f t="shared" si="44"/>
        <v>3458.4372503098152</v>
      </c>
      <c r="R193" s="14">
        <f t="shared" si="44"/>
        <v>3632.0118561291615</v>
      </c>
      <c r="S193" s="14">
        <f t="shared" si="44"/>
        <v>3805.0859002352672</v>
      </c>
      <c r="T193" s="14">
        <f t="shared" si="44"/>
        <v>3980.436422770259</v>
      </c>
      <c r="U193" s="14">
        <f t="shared" si="44"/>
        <v>4160.9094193414739</v>
      </c>
      <c r="V193" s="14">
        <f t="shared" si="44"/>
        <v>4358.7209195441892</v>
      </c>
      <c r="W193" s="14">
        <f t="shared" si="44"/>
        <v>4559.9952145607158</v>
      </c>
      <c r="X193" s="14">
        <f t="shared" si="44"/>
        <v>4761.3286428072452</v>
      </c>
      <c r="Z193" s="18">
        <v>20</v>
      </c>
      <c r="AA193" s="29" t="s">
        <v>56</v>
      </c>
      <c r="AB193" s="226">
        <f t="shared" si="45"/>
        <v>1.7904966</v>
      </c>
      <c r="AC193" s="227">
        <f t="shared" si="45"/>
        <v>1.8635337011462936</v>
      </c>
      <c r="AD193" s="227">
        <f t="shared" si="45"/>
        <v>1.947384635558286</v>
      </c>
      <c r="AE193" s="227">
        <f t="shared" si="45"/>
        <v>2.0453200794968995</v>
      </c>
      <c r="AF193" s="227">
        <f t="shared" si="45"/>
        <v>2.1365522266111303</v>
      </c>
      <c r="AG193" s="227">
        <f t="shared" si="45"/>
        <v>2.244223497185037</v>
      </c>
      <c r="AH193" s="227">
        <f t="shared" si="45"/>
        <v>2.3567793461528463</v>
      </c>
      <c r="AI193" s="227">
        <f t="shared" si="45"/>
        <v>2.4993791901187432</v>
      </c>
      <c r="AJ193" s="227">
        <f t="shared" si="45"/>
        <v>2.6490637476369105</v>
      </c>
      <c r="AK193" s="227">
        <f t="shared" si="45"/>
        <v>2.8046287111326542</v>
      </c>
      <c r="AL193" s="272">
        <f t="shared" si="45"/>
        <v>2.9586132787697981</v>
      </c>
      <c r="AM193" s="272">
        <f t="shared" si="45"/>
        <v>3.1251499885020606</v>
      </c>
      <c r="AN193" s="272">
        <f t="shared" si="45"/>
        <v>3.2907294962086078</v>
      </c>
      <c r="AO193" s="272">
        <f t="shared" si="45"/>
        <v>3.458437250309816</v>
      </c>
      <c r="AP193" s="272">
        <f t="shared" si="45"/>
        <v>3.6320118561291617</v>
      </c>
      <c r="AQ193" s="272">
        <f t="shared" si="45"/>
        <v>3.8050859002352668</v>
      </c>
      <c r="AR193" s="272">
        <f t="shared" si="45"/>
        <v>3.9804364227702598</v>
      </c>
      <c r="AS193" s="272">
        <f t="shared" si="45"/>
        <v>4.1609094193414737</v>
      </c>
      <c r="AT193" s="272">
        <f t="shared" si="45"/>
        <v>4.3587209195441892</v>
      </c>
      <c r="AU193" s="272">
        <f t="shared" si="45"/>
        <v>4.5599952145607165</v>
      </c>
      <c r="AV193" s="227">
        <f t="shared" si="45"/>
        <v>4.7613286428072454</v>
      </c>
    </row>
    <row r="194" spans="1:48" x14ac:dyDescent="0.2">
      <c r="A194" s="174"/>
      <c r="B194" s="18">
        <v>21</v>
      </c>
      <c r="C194" s="29" t="s">
        <v>57</v>
      </c>
      <c r="D194" s="19">
        <f t="shared" si="44"/>
        <v>139600.96083155021</v>
      </c>
      <c r="E194" s="14">
        <f t="shared" si="44"/>
        <v>146659.86503009463</v>
      </c>
      <c r="F194" s="14">
        <f t="shared" si="44"/>
        <v>153522.16072698083</v>
      </c>
      <c r="G194" s="14">
        <f t="shared" si="44"/>
        <v>161250.30323004766</v>
      </c>
      <c r="H194" s="14">
        <f t="shared" si="44"/>
        <v>168909.06324300604</v>
      </c>
      <c r="I194" s="14">
        <f t="shared" si="44"/>
        <v>176869.7756225983</v>
      </c>
      <c r="J194" s="14">
        <f t="shared" si="44"/>
        <v>182290.15177548883</v>
      </c>
      <c r="K194" s="14">
        <f t="shared" si="44"/>
        <v>191598.81292135792</v>
      </c>
      <c r="L194" s="14">
        <f t="shared" si="44"/>
        <v>201068.50978179133</v>
      </c>
      <c r="M194" s="14">
        <f t="shared" si="44"/>
        <v>210717.91937092965</v>
      </c>
      <c r="N194" s="14">
        <f t="shared" si="44"/>
        <v>220052.68524389481</v>
      </c>
      <c r="O194" s="14">
        <f t="shared" si="44"/>
        <v>229390.80771416909</v>
      </c>
      <c r="P194" s="14">
        <f t="shared" si="44"/>
        <v>238593.77588472888</v>
      </c>
      <c r="Q194" s="14">
        <f t="shared" si="44"/>
        <v>247986.48782995329</v>
      </c>
      <c r="R194" s="14">
        <f t="shared" si="44"/>
        <v>257353.40954586302</v>
      </c>
      <c r="S194" s="14">
        <f t="shared" si="44"/>
        <v>266335.51385105029</v>
      </c>
      <c r="T194" s="14">
        <f t="shared" si="44"/>
        <v>275281.11684350547</v>
      </c>
      <c r="U194" s="14">
        <f t="shared" si="44"/>
        <v>284125.51349755516</v>
      </c>
      <c r="V194" s="14">
        <f t="shared" si="44"/>
        <v>293449.70633452095</v>
      </c>
      <c r="W194" s="14">
        <f t="shared" si="44"/>
        <v>302864.77082459716</v>
      </c>
      <c r="X194" s="14">
        <f t="shared" si="44"/>
        <v>312344.3409669965</v>
      </c>
      <c r="Z194" s="18">
        <v>21</v>
      </c>
      <c r="AA194" s="29" t="s">
        <v>57</v>
      </c>
      <c r="AB194" s="226">
        <f t="shared" si="45"/>
        <v>139.60096083155022</v>
      </c>
      <c r="AC194" s="227">
        <f t="shared" si="45"/>
        <v>146.65986503009466</v>
      </c>
      <c r="AD194" s="227">
        <f t="shared" si="45"/>
        <v>153.52216072698081</v>
      </c>
      <c r="AE194" s="227">
        <f t="shared" si="45"/>
        <v>161.25030323004765</v>
      </c>
      <c r="AF194" s="227">
        <f t="shared" si="45"/>
        <v>168.90906324300605</v>
      </c>
      <c r="AG194" s="227">
        <f t="shared" si="45"/>
        <v>176.86977562259827</v>
      </c>
      <c r="AH194" s="227">
        <f t="shared" si="45"/>
        <v>182.29015177548888</v>
      </c>
      <c r="AI194" s="227">
        <f t="shared" si="45"/>
        <v>191.59881292135793</v>
      </c>
      <c r="AJ194" s="227">
        <f t="shared" si="45"/>
        <v>201.06850978179131</v>
      </c>
      <c r="AK194" s="227">
        <f t="shared" si="45"/>
        <v>210.71791937092968</v>
      </c>
      <c r="AL194" s="272">
        <f t="shared" si="45"/>
        <v>220.05268524389481</v>
      </c>
      <c r="AM194" s="272">
        <f t="shared" si="45"/>
        <v>229.39080771416906</v>
      </c>
      <c r="AN194" s="272">
        <f t="shared" si="45"/>
        <v>238.5937758847289</v>
      </c>
      <c r="AO194" s="272">
        <f t="shared" si="45"/>
        <v>247.98648782995332</v>
      </c>
      <c r="AP194" s="272">
        <f t="shared" si="45"/>
        <v>257.35340954586303</v>
      </c>
      <c r="AQ194" s="272">
        <f t="shared" si="45"/>
        <v>266.33551385105034</v>
      </c>
      <c r="AR194" s="272">
        <f t="shared" si="45"/>
        <v>275.28111684350552</v>
      </c>
      <c r="AS194" s="272">
        <f t="shared" si="45"/>
        <v>284.12551349755523</v>
      </c>
      <c r="AT194" s="272">
        <f t="shared" si="45"/>
        <v>293.4497063345209</v>
      </c>
      <c r="AU194" s="272">
        <f t="shared" si="45"/>
        <v>302.86477082459709</v>
      </c>
      <c r="AV194" s="227">
        <f t="shared" si="45"/>
        <v>312.34434096699664</v>
      </c>
    </row>
    <row r="195" spans="1:48" x14ac:dyDescent="0.2">
      <c r="A195" s="174"/>
      <c r="B195" s="18">
        <v>22</v>
      </c>
      <c r="C195" s="29" t="s">
        <v>58</v>
      </c>
      <c r="D195" s="19">
        <f t="shared" si="44"/>
        <v>1284334.782387886</v>
      </c>
      <c r="E195" s="14">
        <f t="shared" si="44"/>
        <v>1298096.0394097106</v>
      </c>
      <c r="F195" s="14">
        <f t="shared" si="44"/>
        <v>1345946.1751648053</v>
      </c>
      <c r="G195" s="14">
        <f t="shared" si="44"/>
        <v>1381026.2705666763</v>
      </c>
      <c r="H195" s="14">
        <f t="shared" si="44"/>
        <v>1397656.0237074031</v>
      </c>
      <c r="I195" s="14">
        <f t="shared" si="44"/>
        <v>1432971.1208743723</v>
      </c>
      <c r="J195" s="14">
        <f t="shared" si="44"/>
        <v>1474517.9580593882</v>
      </c>
      <c r="K195" s="14">
        <f t="shared" si="44"/>
        <v>1527043.6215287976</v>
      </c>
      <c r="L195" s="14">
        <f t="shared" si="44"/>
        <v>1594120.9746736148</v>
      </c>
      <c r="M195" s="14">
        <f t="shared" si="44"/>
        <v>1667518.9751771174</v>
      </c>
      <c r="N195" s="14">
        <f t="shared" si="44"/>
        <v>1742834.2836705619</v>
      </c>
      <c r="O195" s="14">
        <f t="shared" si="44"/>
        <v>1820443.6012840001</v>
      </c>
      <c r="P195" s="14">
        <f t="shared" si="44"/>
        <v>1897374.7696726832</v>
      </c>
      <c r="Q195" s="14">
        <f t="shared" si="44"/>
        <v>1977916.6057902449</v>
      </c>
      <c r="R195" s="14">
        <f t="shared" si="44"/>
        <v>2059247.330620527</v>
      </c>
      <c r="S195" s="14">
        <f t="shared" si="44"/>
        <v>2137067.9121081326</v>
      </c>
      <c r="T195" s="14">
        <f t="shared" si="44"/>
        <v>2214237.8396495292</v>
      </c>
      <c r="U195" s="14">
        <f t="shared" si="44"/>
        <v>2292479.8617111631</v>
      </c>
      <c r="V195" s="14">
        <f t="shared" si="44"/>
        <v>2377053.2171892002</v>
      </c>
      <c r="W195" s="14">
        <f t="shared" si="44"/>
        <v>2463057.525607489</v>
      </c>
      <c r="X195" s="14">
        <f t="shared" si="44"/>
        <v>2549274.2220087876</v>
      </c>
      <c r="Z195" s="18">
        <v>22</v>
      </c>
      <c r="AA195" s="29" t="s">
        <v>58</v>
      </c>
      <c r="AB195" s="226">
        <f t="shared" si="45"/>
        <v>1284.3347823878862</v>
      </c>
      <c r="AC195" s="227">
        <f t="shared" si="45"/>
        <v>1298.0960394097103</v>
      </c>
      <c r="AD195" s="227">
        <f t="shared" si="45"/>
        <v>1345.946175164805</v>
      </c>
      <c r="AE195" s="227">
        <f t="shared" si="45"/>
        <v>1381.0262705666764</v>
      </c>
      <c r="AF195" s="227">
        <f t="shared" si="45"/>
        <v>1397.6560237074029</v>
      </c>
      <c r="AG195" s="227">
        <f t="shared" si="45"/>
        <v>1432.971120874372</v>
      </c>
      <c r="AH195" s="227">
        <f t="shared" si="45"/>
        <v>1474.5179580593883</v>
      </c>
      <c r="AI195" s="227">
        <f t="shared" si="45"/>
        <v>1527.0436215287971</v>
      </c>
      <c r="AJ195" s="227">
        <f t="shared" si="45"/>
        <v>1594.1209746736147</v>
      </c>
      <c r="AK195" s="227">
        <f t="shared" si="45"/>
        <v>1667.518975177117</v>
      </c>
      <c r="AL195" s="272">
        <f t="shared" si="45"/>
        <v>1742.8342836705615</v>
      </c>
      <c r="AM195" s="272">
        <f t="shared" si="45"/>
        <v>1820.4436012839999</v>
      </c>
      <c r="AN195" s="272">
        <f t="shared" si="45"/>
        <v>1897.3747696726825</v>
      </c>
      <c r="AO195" s="272">
        <f t="shared" si="45"/>
        <v>1977.9166057902446</v>
      </c>
      <c r="AP195" s="272">
        <f t="shared" si="45"/>
        <v>2059.2473306205266</v>
      </c>
      <c r="AQ195" s="272">
        <f t="shared" si="45"/>
        <v>2137.0679121081325</v>
      </c>
      <c r="AR195" s="272">
        <f t="shared" si="45"/>
        <v>2214.2378396495296</v>
      </c>
      <c r="AS195" s="272">
        <f t="shared" si="45"/>
        <v>2292.4798617111633</v>
      </c>
      <c r="AT195" s="272">
        <f t="shared" si="45"/>
        <v>2377.0532171892005</v>
      </c>
      <c r="AU195" s="272">
        <f t="shared" si="45"/>
        <v>2463.057525607489</v>
      </c>
      <c r="AV195" s="227">
        <f t="shared" si="45"/>
        <v>2549.2742220087875</v>
      </c>
    </row>
    <row r="196" spans="1:48" x14ac:dyDescent="0.2">
      <c r="A196" s="174"/>
      <c r="B196" s="18">
        <v>23</v>
      </c>
      <c r="C196" s="29" t="s">
        <v>59</v>
      </c>
      <c r="D196" s="19">
        <f t="shared" si="44"/>
        <v>2075488.0225567035</v>
      </c>
      <c r="E196" s="14">
        <f t="shared" si="44"/>
        <v>2031631.4861668546</v>
      </c>
      <c r="F196" s="14">
        <f t="shared" si="44"/>
        <v>2008576.6638017725</v>
      </c>
      <c r="G196" s="14">
        <f t="shared" si="44"/>
        <v>2048728.157918798</v>
      </c>
      <c r="H196" s="14">
        <f t="shared" si="44"/>
        <v>2148493.4973127674</v>
      </c>
      <c r="I196" s="14">
        <f t="shared" si="44"/>
        <v>2262948.1740629789</v>
      </c>
      <c r="J196" s="14">
        <f t="shared" si="44"/>
        <v>2372996.9494721144</v>
      </c>
      <c r="K196" s="14">
        <f t="shared" si="44"/>
        <v>2514532.8995372355</v>
      </c>
      <c r="L196" s="14">
        <f t="shared" si="44"/>
        <v>2660349.129549948</v>
      </c>
      <c r="M196" s="14">
        <f t="shared" si="44"/>
        <v>2813078.7862230707</v>
      </c>
      <c r="N196" s="14">
        <f t="shared" si="44"/>
        <v>2969113.0544567229</v>
      </c>
      <c r="O196" s="14">
        <f t="shared" si="44"/>
        <v>3127551.1761501161</v>
      </c>
      <c r="P196" s="14">
        <f t="shared" si="44"/>
        <v>3282963.4481762908</v>
      </c>
      <c r="Q196" s="14">
        <f t="shared" si="44"/>
        <v>3448079.0628722231</v>
      </c>
      <c r="R196" s="14">
        <f t="shared" si="44"/>
        <v>3613891.8931478928</v>
      </c>
      <c r="S196" s="14">
        <f t="shared" si="44"/>
        <v>3775856.5364019559</v>
      </c>
      <c r="T196" s="14">
        <f t="shared" si="44"/>
        <v>3937459.8463272988</v>
      </c>
      <c r="U196" s="14">
        <f t="shared" si="44"/>
        <v>4094843.0003714962</v>
      </c>
      <c r="V196" s="14">
        <f t="shared" si="44"/>
        <v>4257079.9802237991</v>
      </c>
      <c r="W196" s="14">
        <f t="shared" si="44"/>
        <v>4422176.4846132267</v>
      </c>
      <c r="X196" s="14">
        <f t="shared" si="44"/>
        <v>4599752.1317658201</v>
      </c>
      <c r="Z196" s="18">
        <v>23</v>
      </c>
      <c r="AA196" s="29" t="s">
        <v>59</v>
      </c>
      <c r="AB196" s="226">
        <f t="shared" si="45"/>
        <v>2075.4880225567035</v>
      </c>
      <c r="AC196" s="227">
        <f t="shared" si="45"/>
        <v>2031.6314861668548</v>
      </c>
      <c r="AD196" s="227">
        <f t="shared" si="45"/>
        <v>2008.5766638017726</v>
      </c>
      <c r="AE196" s="227">
        <f t="shared" si="45"/>
        <v>2048.7281579187988</v>
      </c>
      <c r="AF196" s="227">
        <f t="shared" si="45"/>
        <v>2148.4934973127674</v>
      </c>
      <c r="AG196" s="227">
        <f t="shared" si="45"/>
        <v>2262.948174062979</v>
      </c>
      <c r="AH196" s="227">
        <f t="shared" si="45"/>
        <v>2372.996949472114</v>
      </c>
      <c r="AI196" s="227">
        <f t="shared" si="45"/>
        <v>2514.5328995372361</v>
      </c>
      <c r="AJ196" s="227">
        <f t="shared" si="45"/>
        <v>2660.3491295499471</v>
      </c>
      <c r="AK196" s="227">
        <f t="shared" si="45"/>
        <v>2813.0787862230709</v>
      </c>
      <c r="AL196" s="272">
        <f t="shared" si="45"/>
        <v>2969.1130544567236</v>
      </c>
      <c r="AM196" s="272">
        <f t="shared" si="45"/>
        <v>3127.5511761501166</v>
      </c>
      <c r="AN196" s="272">
        <f t="shared" si="45"/>
        <v>3282.9634481762905</v>
      </c>
      <c r="AO196" s="272">
        <f t="shared" si="45"/>
        <v>3448.0790628722234</v>
      </c>
      <c r="AP196" s="272">
        <f t="shared" si="45"/>
        <v>3613.891893147892</v>
      </c>
      <c r="AQ196" s="272">
        <f t="shared" si="45"/>
        <v>3775.856536401956</v>
      </c>
      <c r="AR196" s="272">
        <f t="shared" si="45"/>
        <v>3937.4598463272991</v>
      </c>
      <c r="AS196" s="272">
        <f t="shared" si="45"/>
        <v>4094.8430003714957</v>
      </c>
      <c r="AT196" s="272">
        <f t="shared" si="45"/>
        <v>4257.0799802237989</v>
      </c>
      <c r="AU196" s="272">
        <f t="shared" si="45"/>
        <v>4422.1764846132264</v>
      </c>
      <c r="AV196" s="227">
        <f t="shared" si="45"/>
        <v>4599.7521317658193</v>
      </c>
    </row>
    <row r="197" spans="1:48" x14ac:dyDescent="0.2">
      <c r="A197" s="174"/>
      <c r="B197" s="18">
        <v>26</v>
      </c>
      <c r="C197" s="29" t="s">
        <v>60</v>
      </c>
      <c r="D197" s="19">
        <f t="shared" si="44"/>
        <v>87655.515697077906</v>
      </c>
      <c r="E197" s="14">
        <f t="shared" si="44"/>
        <v>85561.964754868124</v>
      </c>
      <c r="F197" s="14">
        <f t="shared" si="44"/>
        <v>80316.280187326643</v>
      </c>
      <c r="G197" s="14">
        <f t="shared" si="44"/>
        <v>78783.174870145405</v>
      </c>
      <c r="H197" s="14">
        <f t="shared" si="44"/>
        <v>72104.817739049613</v>
      </c>
      <c r="I197" s="14">
        <f t="shared" si="44"/>
        <v>71273.100011037663</v>
      </c>
      <c r="J197" s="14">
        <f t="shared" si="44"/>
        <v>68918.671024319905</v>
      </c>
      <c r="K197" s="14">
        <f t="shared" si="44"/>
        <v>68769.363336585986</v>
      </c>
      <c r="L197" s="14">
        <f t="shared" si="44"/>
        <v>70645.001565527826</v>
      </c>
      <c r="M197" s="14">
        <f t="shared" si="44"/>
        <v>74098.09173652163</v>
      </c>
      <c r="N197" s="14">
        <f t="shared" si="44"/>
        <v>77748.186079668361</v>
      </c>
      <c r="O197" s="14">
        <f t="shared" si="44"/>
        <v>81745.154520307377</v>
      </c>
      <c r="P197" s="14">
        <f t="shared" si="44"/>
        <v>85791.541254769705</v>
      </c>
      <c r="Q197" s="14">
        <f t="shared" si="44"/>
        <v>90107.297224631213</v>
      </c>
      <c r="R197" s="14">
        <f t="shared" si="44"/>
        <v>95217.923917356879</v>
      </c>
      <c r="S197" s="14">
        <f t="shared" si="44"/>
        <v>99977.748634697826</v>
      </c>
      <c r="T197" s="14">
        <f t="shared" si="44"/>
        <v>104707.78867916932</v>
      </c>
      <c r="U197" s="14">
        <f t="shared" si="44"/>
        <v>109551.5387060479</v>
      </c>
      <c r="V197" s="14">
        <f t="shared" si="44"/>
        <v>113190.6000485025</v>
      </c>
      <c r="W197" s="14">
        <f t="shared" si="44"/>
        <v>117071.81313604215</v>
      </c>
      <c r="X197" s="14">
        <f t="shared" si="44"/>
        <v>120752.25303872809</v>
      </c>
      <c r="Z197" s="18">
        <v>26</v>
      </c>
      <c r="AA197" s="29" t="s">
        <v>60</v>
      </c>
      <c r="AB197" s="226">
        <f t="shared" si="45"/>
        <v>87.655515697077917</v>
      </c>
      <c r="AC197" s="227">
        <f t="shared" si="45"/>
        <v>85.561964754868143</v>
      </c>
      <c r="AD197" s="227">
        <f t="shared" si="45"/>
        <v>80.31628018732664</v>
      </c>
      <c r="AE197" s="227">
        <f t="shared" si="45"/>
        <v>78.783174870145373</v>
      </c>
      <c r="AF197" s="227">
        <f t="shared" si="45"/>
        <v>72.104817739049608</v>
      </c>
      <c r="AG197" s="227">
        <f t="shared" si="45"/>
        <v>71.273100011037684</v>
      </c>
      <c r="AH197" s="227">
        <f t="shared" si="45"/>
        <v>68.91867102431992</v>
      </c>
      <c r="AI197" s="227">
        <f t="shared" si="45"/>
        <v>68.769363336585982</v>
      </c>
      <c r="AJ197" s="227">
        <f t="shared" si="45"/>
        <v>70.645001565527821</v>
      </c>
      <c r="AK197" s="227">
        <f t="shared" si="45"/>
        <v>74.09809173652161</v>
      </c>
      <c r="AL197" s="272">
        <f t="shared" si="45"/>
        <v>77.748186079668358</v>
      </c>
      <c r="AM197" s="272">
        <f t="shared" si="45"/>
        <v>81.745154520307381</v>
      </c>
      <c r="AN197" s="272">
        <f t="shared" si="45"/>
        <v>85.791541254769697</v>
      </c>
      <c r="AO197" s="272">
        <f t="shared" si="45"/>
        <v>90.10729722463121</v>
      </c>
      <c r="AP197" s="272">
        <f t="shared" si="45"/>
        <v>95.21792391735687</v>
      </c>
      <c r="AQ197" s="272">
        <f t="shared" si="45"/>
        <v>99.977748634697818</v>
      </c>
      <c r="AR197" s="272">
        <f t="shared" si="45"/>
        <v>104.70778867916931</v>
      </c>
      <c r="AS197" s="272">
        <f t="shared" si="45"/>
        <v>109.55153870604789</v>
      </c>
      <c r="AT197" s="272">
        <f t="shared" si="45"/>
        <v>113.19060004850249</v>
      </c>
      <c r="AU197" s="272">
        <f t="shared" si="45"/>
        <v>117.07181313604215</v>
      </c>
      <c r="AV197" s="227">
        <f t="shared" si="45"/>
        <v>120.7522530387281</v>
      </c>
    </row>
    <row r="198" spans="1:48" x14ac:dyDescent="0.2">
      <c r="A198" s="174"/>
      <c r="B198" s="18">
        <v>28</v>
      </c>
      <c r="C198" s="29" t="s">
        <v>61</v>
      </c>
      <c r="D198" s="19">
        <f t="shared" si="44"/>
        <v>53000.165334631871</v>
      </c>
      <c r="E198" s="14">
        <f t="shared" si="44"/>
        <v>54085.741385439127</v>
      </c>
      <c r="F198" s="14">
        <f t="shared" si="44"/>
        <v>53038.803121702651</v>
      </c>
      <c r="G198" s="14">
        <f t="shared" ref="G198:X198" si="46">+G18-G48-G108+G78-G138+G168</f>
        <v>53596.361610836553</v>
      </c>
      <c r="H198" s="14">
        <f t="shared" si="46"/>
        <v>53791.817943625414</v>
      </c>
      <c r="I198" s="14">
        <f t="shared" si="46"/>
        <v>54115.711453142365</v>
      </c>
      <c r="J198" s="14">
        <f t="shared" si="46"/>
        <v>54542.660448341398</v>
      </c>
      <c r="K198" s="14">
        <f t="shared" si="46"/>
        <v>55575.066953952977</v>
      </c>
      <c r="L198" s="14">
        <f t="shared" si="46"/>
        <v>56657.000415058435</v>
      </c>
      <c r="M198" s="14">
        <f t="shared" si="46"/>
        <v>57936.269744411751</v>
      </c>
      <c r="N198" s="14">
        <f t="shared" si="46"/>
        <v>59241.438372018536</v>
      </c>
      <c r="O198" s="14">
        <f t="shared" si="46"/>
        <v>60572.847468723208</v>
      </c>
      <c r="P198" s="14">
        <f t="shared" si="46"/>
        <v>61831.260405264809</v>
      </c>
      <c r="Q198" s="14">
        <f t="shared" si="46"/>
        <v>63232.047549804178</v>
      </c>
      <c r="R198" s="14">
        <f t="shared" si="46"/>
        <v>64618.527256542002</v>
      </c>
      <c r="S198" s="14">
        <f t="shared" si="46"/>
        <v>65844.13399641079</v>
      </c>
      <c r="T198" s="14">
        <f t="shared" si="46"/>
        <v>67083.622790329711</v>
      </c>
      <c r="U198" s="14">
        <f t="shared" si="46"/>
        <v>68445.773994688992</v>
      </c>
      <c r="V198" s="14">
        <f t="shared" si="46"/>
        <v>70116.26246196148</v>
      </c>
      <c r="W198" s="14">
        <f t="shared" si="46"/>
        <v>71911.46510002506</v>
      </c>
      <c r="X198" s="14">
        <f t="shared" si="46"/>
        <v>73639.707819445961</v>
      </c>
      <c r="Z198" s="18">
        <v>28</v>
      </c>
      <c r="AA198" s="29" t="s">
        <v>61</v>
      </c>
      <c r="AB198" s="226">
        <f t="shared" si="45"/>
        <v>53.00016533463188</v>
      </c>
      <c r="AC198" s="227">
        <f t="shared" si="45"/>
        <v>54.085741385439128</v>
      </c>
      <c r="AD198" s="227">
        <f t="shared" si="45"/>
        <v>53.038803121702635</v>
      </c>
      <c r="AE198" s="227">
        <f t="shared" ref="AE198:AV198" si="47">+AE18-AE48-AE108+AE78-AE138+AE168</f>
        <v>53.59636161083656</v>
      </c>
      <c r="AF198" s="227">
        <f t="shared" si="47"/>
        <v>53.791817943625418</v>
      </c>
      <c r="AG198" s="227">
        <f t="shared" si="47"/>
        <v>54.115711453142353</v>
      </c>
      <c r="AH198" s="227">
        <f t="shared" si="47"/>
        <v>54.542660448341394</v>
      </c>
      <c r="AI198" s="227">
        <f t="shared" si="47"/>
        <v>55.57506695395297</v>
      </c>
      <c r="AJ198" s="227">
        <f t="shared" si="47"/>
        <v>56.657000415058434</v>
      </c>
      <c r="AK198" s="227">
        <f t="shared" si="47"/>
        <v>57.936269744411746</v>
      </c>
      <c r="AL198" s="272">
        <f t="shared" si="47"/>
        <v>59.241438372018521</v>
      </c>
      <c r="AM198" s="272">
        <f t="shared" si="47"/>
        <v>60.572847468723204</v>
      </c>
      <c r="AN198" s="272">
        <f t="shared" si="47"/>
        <v>61.831260405264814</v>
      </c>
      <c r="AO198" s="272">
        <f t="shared" si="47"/>
        <v>63.232047549804172</v>
      </c>
      <c r="AP198" s="272">
        <f t="shared" si="47"/>
        <v>64.618527256541995</v>
      </c>
      <c r="AQ198" s="272">
        <f t="shared" si="47"/>
        <v>65.84413399641079</v>
      </c>
      <c r="AR198" s="272">
        <f t="shared" si="47"/>
        <v>67.083622790329713</v>
      </c>
      <c r="AS198" s="272">
        <f t="shared" si="47"/>
        <v>68.445773994688977</v>
      </c>
      <c r="AT198" s="272">
        <f t="shared" si="47"/>
        <v>70.116262461961469</v>
      </c>
      <c r="AU198" s="272">
        <f t="shared" si="47"/>
        <v>71.911465100025055</v>
      </c>
      <c r="AV198" s="227">
        <f t="shared" si="47"/>
        <v>73.63970781944596</v>
      </c>
    </row>
    <row r="199" spans="1:48" x14ac:dyDescent="0.2">
      <c r="A199" s="174"/>
      <c r="B199" s="18">
        <v>29</v>
      </c>
      <c r="C199" s="29" t="s">
        <v>62</v>
      </c>
      <c r="D199" s="19">
        <f t="shared" ref="D199:X209" si="48">+D19-D49-D109+D79-D139+D169</f>
        <v>91919.929165306487</v>
      </c>
      <c r="E199" s="14">
        <f t="shared" si="48"/>
        <v>89766.056747584749</v>
      </c>
      <c r="F199" s="14">
        <f t="shared" si="48"/>
        <v>87857.122437347891</v>
      </c>
      <c r="G199" s="14">
        <f t="shared" si="48"/>
        <v>89860.058941798983</v>
      </c>
      <c r="H199" s="14">
        <f t="shared" si="48"/>
        <v>91770.878912234926</v>
      </c>
      <c r="I199" s="14">
        <f t="shared" si="48"/>
        <v>93872.092211103256</v>
      </c>
      <c r="J199" s="14">
        <f t="shared" si="48"/>
        <v>93389.283417598082</v>
      </c>
      <c r="K199" s="14">
        <f t="shared" si="48"/>
        <v>97085.286753315697</v>
      </c>
      <c r="L199" s="14">
        <f t="shared" si="48"/>
        <v>100941.40782086634</v>
      </c>
      <c r="M199" s="14">
        <f t="shared" si="48"/>
        <v>104890.83660496189</v>
      </c>
      <c r="N199" s="14">
        <f t="shared" si="48"/>
        <v>108991.91002115475</v>
      </c>
      <c r="O199" s="14">
        <f t="shared" si="48"/>
        <v>113027.13888563568</v>
      </c>
      <c r="P199" s="14">
        <f t="shared" si="48"/>
        <v>116976.4032905161</v>
      </c>
      <c r="Q199" s="14">
        <f t="shared" si="48"/>
        <v>120990.56243887942</v>
      </c>
      <c r="R199" s="14">
        <f t="shared" si="48"/>
        <v>125142.6372665191</v>
      </c>
      <c r="S199" s="14">
        <f t="shared" si="48"/>
        <v>129123.76895059369</v>
      </c>
      <c r="T199" s="14">
        <f t="shared" si="48"/>
        <v>133031.12997936277</v>
      </c>
      <c r="U199" s="14">
        <f t="shared" si="48"/>
        <v>136782.64293123785</v>
      </c>
      <c r="V199" s="14">
        <f t="shared" si="48"/>
        <v>140722.88016054415</v>
      </c>
      <c r="W199" s="14">
        <f t="shared" si="48"/>
        <v>144830.7385471524</v>
      </c>
      <c r="X199" s="14">
        <f t="shared" si="48"/>
        <v>148722.30094894263</v>
      </c>
      <c r="Z199" s="18">
        <v>29</v>
      </c>
      <c r="AA199" s="29" t="s">
        <v>62</v>
      </c>
      <c r="AB199" s="226">
        <f t="shared" ref="AB199:AV210" si="49">+AB19-AB49-AB109+AB79-AB139+AB169</f>
        <v>91.919929165306485</v>
      </c>
      <c r="AC199" s="227">
        <f t="shared" si="49"/>
        <v>89.766056747584727</v>
      </c>
      <c r="AD199" s="227">
        <f t="shared" si="49"/>
        <v>87.857122437347897</v>
      </c>
      <c r="AE199" s="227">
        <f t="shared" si="49"/>
        <v>89.860058941798997</v>
      </c>
      <c r="AF199" s="227">
        <f t="shared" si="49"/>
        <v>91.770878912234934</v>
      </c>
      <c r="AG199" s="227">
        <f t="shared" si="49"/>
        <v>93.872092211103251</v>
      </c>
      <c r="AH199" s="227">
        <f t="shared" si="49"/>
        <v>93.389283417598079</v>
      </c>
      <c r="AI199" s="227">
        <f t="shared" si="49"/>
        <v>97.085286753315714</v>
      </c>
      <c r="AJ199" s="227">
        <f t="shared" si="49"/>
        <v>100.94140782086636</v>
      </c>
      <c r="AK199" s="227">
        <f t="shared" si="49"/>
        <v>104.89083660496189</v>
      </c>
      <c r="AL199" s="272">
        <f t="shared" si="49"/>
        <v>108.99191002115474</v>
      </c>
      <c r="AM199" s="272">
        <f t="shared" si="49"/>
        <v>113.02713888563568</v>
      </c>
      <c r="AN199" s="272">
        <f t="shared" si="49"/>
        <v>116.97640329051613</v>
      </c>
      <c r="AO199" s="272">
        <f t="shared" si="49"/>
        <v>120.99056243887942</v>
      </c>
      <c r="AP199" s="272">
        <f t="shared" si="49"/>
        <v>125.14263726651912</v>
      </c>
      <c r="AQ199" s="272">
        <f t="shared" si="49"/>
        <v>129.1237689505937</v>
      </c>
      <c r="AR199" s="272">
        <f t="shared" si="49"/>
        <v>133.03112997936282</v>
      </c>
      <c r="AS199" s="272">
        <f t="shared" si="49"/>
        <v>136.78264293123783</v>
      </c>
      <c r="AT199" s="272">
        <f t="shared" si="49"/>
        <v>140.72288016054415</v>
      </c>
      <c r="AU199" s="272">
        <f t="shared" si="49"/>
        <v>144.83073854715238</v>
      </c>
      <c r="AV199" s="227">
        <f t="shared" si="49"/>
        <v>148.72230094894263</v>
      </c>
    </row>
    <row r="200" spans="1:48" x14ac:dyDescent="0.2">
      <c r="A200" s="174"/>
      <c r="B200" s="18">
        <v>31</v>
      </c>
      <c r="C200" s="29" t="s">
        <v>63</v>
      </c>
      <c r="D200" s="19">
        <f t="shared" si="48"/>
        <v>160843.4164063269</v>
      </c>
      <c r="E200" s="14">
        <f t="shared" si="48"/>
        <v>162701.25134202617</v>
      </c>
      <c r="F200" s="14">
        <f t="shared" si="48"/>
        <v>163015.94341007463</v>
      </c>
      <c r="G200" s="14">
        <f t="shared" si="48"/>
        <v>167530.39944360909</v>
      </c>
      <c r="H200" s="14">
        <f t="shared" si="48"/>
        <v>171723.62967410931</v>
      </c>
      <c r="I200" s="14">
        <f t="shared" si="48"/>
        <v>176744.7441334069</v>
      </c>
      <c r="J200" s="14">
        <f t="shared" si="48"/>
        <v>180495.68872961748</v>
      </c>
      <c r="K200" s="14">
        <f t="shared" si="48"/>
        <v>187229.72579885469</v>
      </c>
      <c r="L200" s="14">
        <f t="shared" si="48"/>
        <v>194418.15595410825</v>
      </c>
      <c r="M200" s="14">
        <f t="shared" si="48"/>
        <v>201928.06369350004</v>
      </c>
      <c r="N200" s="14">
        <f t="shared" si="48"/>
        <v>209781.1696858636</v>
      </c>
      <c r="O200" s="14">
        <f t="shared" si="48"/>
        <v>217743.52261213498</v>
      </c>
      <c r="P200" s="14">
        <f t="shared" si="48"/>
        <v>225684.04165333684</v>
      </c>
      <c r="Q200" s="14">
        <f t="shared" si="48"/>
        <v>233925.69439168304</v>
      </c>
      <c r="R200" s="14">
        <f t="shared" si="48"/>
        <v>242631.25696422026</v>
      </c>
      <c r="S200" s="14">
        <f t="shared" si="48"/>
        <v>250879.43958707564</v>
      </c>
      <c r="T200" s="14">
        <f t="shared" si="48"/>
        <v>259266.47354460182</v>
      </c>
      <c r="U200" s="14">
        <f t="shared" si="48"/>
        <v>267658.64101019519</v>
      </c>
      <c r="V200" s="14">
        <f t="shared" si="48"/>
        <v>276661.85847048654</v>
      </c>
      <c r="W200" s="14">
        <f t="shared" si="48"/>
        <v>286041.75534420868</v>
      </c>
      <c r="X200" s="14">
        <f t="shared" si="48"/>
        <v>295351.90023804543</v>
      </c>
      <c r="Z200" s="18">
        <v>31</v>
      </c>
      <c r="AA200" s="29" t="s">
        <v>63</v>
      </c>
      <c r="AB200" s="226">
        <f t="shared" si="49"/>
        <v>160.8434164063269</v>
      </c>
      <c r="AC200" s="227">
        <f t="shared" si="49"/>
        <v>162.70125134202618</v>
      </c>
      <c r="AD200" s="227">
        <f t="shared" si="49"/>
        <v>163.01594341007458</v>
      </c>
      <c r="AE200" s="227">
        <f t="shared" si="49"/>
        <v>167.5303994436091</v>
      </c>
      <c r="AF200" s="227">
        <f t="shared" si="49"/>
        <v>171.7236296741093</v>
      </c>
      <c r="AG200" s="227">
        <f t="shared" si="49"/>
        <v>176.74474413340693</v>
      </c>
      <c r="AH200" s="227">
        <f t="shared" si="49"/>
        <v>180.49568872961746</v>
      </c>
      <c r="AI200" s="227">
        <f t="shared" si="49"/>
        <v>187.22972579885467</v>
      </c>
      <c r="AJ200" s="227">
        <f t="shared" si="49"/>
        <v>194.41815595410827</v>
      </c>
      <c r="AK200" s="227">
        <f t="shared" si="49"/>
        <v>201.92806369350009</v>
      </c>
      <c r="AL200" s="272">
        <f t="shared" si="49"/>
        <v>209.7811696858636</v>
      </c>
      <c r="AM200" s="272">
        <f t="shared" si="49"/>
        <v>217.74352261213497</v>
      </c>
      <c r="AN200" s="272">
        <f t="shared" si="49"/>
        <v>225.68404165333689</v>
      </c>
      <c r="AO200" s="272">
        <f t="shared" si="49"/>
        <v>233.92569439168304</v>
      </c>
      <c r="AP200" s="272">
        <f t="shared" si="49"/>
        <v>242.63125696422026</v>
      </c>
      <c r="AQ200" s="272">
        <f t="shared" si="49"/>
        <v>250.87943958707564</v>
      </c>
      <c r="AR200" s="272">
        <f t="shared" si="49"/>
        <v>259.26647354460175</v>
      </c>
      <c r="AS200" s="272">
        <f t="shared" si="49"/>
        <v>267.6586410101952</v>
      </c>
      <c r="AT200" s="272">
        <f t="shared" si="49"/>
        <v>276.66185847048655</v>
      </c>
      <c r="AU200" s="272">
        <f t="shared" si="49"/>
        <v>286.04175534420875</v>
      </c>
      <c r="AV200" s="227">
        <f t="shared" si="49"/>
        <v>295.35190023804546</v>
      </c>
    </row>
    <row r="201" spans="1:48" x14ac:dyDescent="0.2">
      <c r="A201" s="174"/>
      <c r="B201" s="18">
        <v>32</v>
      </c>
      <c r="C201" s="29" t="s">
        <v>64</v>
      </c>
      <c r="D201" s="19">
        <f t="shared" si="48"/>
        <v>134005.95744376277</v>
      </c>
      <c r="E201" s="14">
        <f t="shared" si="48"/>
        <v>134780.38326856526</v>
      </c>
      <c r="F201" s="14">
        <f t="shared" si="48"/>
        <v>128568.81376446025</v>
      </c>
      <c r="G201" s="14">
        <f t="shared" si="48"/>
        <v>132413.41195023627</v>
      </c>
      <c r="H201" s="14">
        <f t="shared" si="48"/>
        <v>135303.15991460998</v>
      </c>
      <c r="I201" s="14">
        <f t="shared" si="48"/>
        <v>139286.81499862252</v>
      </c>
      <c r="J201" s="14">
        <f t="shared" si="48"/>
        <v>141996.40059548261</v>
      </c>
      <c r="K201" s="14">
        <f t="shared" si="48"/>
        <v>148455.59066266729</v>
      </c>
      <c r="L201" s="14">
        <f t="shared" si="48"/>
        <v>155655.94210258761</v>
      </c>
      <c r="M201" s="14">
        <f t="shared" si="48"/>
        <v>163114.26047020391</v>
      </c>
      <c r="N201" s="14">
        <f t="shared" si="48"/>
        <v>171152.07302368098</v>
      </c>
      <c r="O201" s="14">
        <f t="shared" si="48"/>
        <v>179355.94150864234</v>
      </c>
      <c r="P201" s="14">
        <f t="shared" si="48"/>
        <v>187430.37292623171</v>
      </c>
      <c r="Q201" s="14">
        <f t="shared" si="48"/>
        <v>195998.16638523684</v>
      </c>
      <c r="R201" s="14">
        <f t="shared" si="48"/>
        <v>205020.49104939844</v>
      </c>
      <c r="S201" s="14">
        <f t="shared" si="48"/>
        <v>213493.21413451689</v>
      </c>
      <c r="T201" s="14">
        <f t="shared" si="48"/>
        <v>221909.8140556963</v>
      </c>
      <c r="U201" s="14">
        <f t="shared" si="48"/>
        <v>230576.99954314169</v>
      </c>
      <c r="V201" s="14">
        <f t="shared" si="48"/>
        <v>240017.0065788319</v>
      </c>
      <c r="W201" s="14">
        <f t="shared" si="48"/>
        <v>249832.04580135291</v>
      </c>
      <c r="X201" s="14">
        <f t="shared" si="48"/>
        <v>259581.16146163823</v>
      </c>
      <c r="Z201" s="18">
        <v>32</v>
      </c>
      <c r="AA201" s="29" t="s">
        <v>64</v>
      </c>
      <c r="AB201" s="226">
        <f t="shared" si="49"/>
        <v>134.00595744376278</v>
      </c>
      <c r="AC201" s="227">
        <f t="shared" si="49"/>
        <v>134.78038326856526</v>
      </c>
      <c r="AD201" s="227">
        <f t="shared" si="49"/>
        <v>128.56881376446026</v>
      </c>
      <c r="AE201" s="227">
        <f t="shared" si="49"/>
        <v>132.41341195023628</v>
      </c>
      <c r="AF201" s="227">
        <f t="shared" si="49"/>
        <v>135.30315991461001</v>
      </c>
      <c r="AG201" s="227">
        <f t="shared" si="49"/>
        <v>139.28681499862248</v>
      </c>
      <c r="AH201" s="227">
        <f t="shared" si="49"/>
        <v>141.99640059548261</v>
      </c>
      <c r="AI201" s="227">
        <f t="shared" si="49"/>
        <v>148.4555906626673</v>
      </c>
      <c r="AJ201" s="227">
        <f t="shared" si="49"/>
        <v>155.65594210258757</v>
      </c>
      <c r="AK201" s="227">
        <f t="shared" si="49"/>
        <v>163.11426047020387</v>
      </c>
      <c r="AL201" s="272">
        <f t="shared" si="49"/>
        <v>171.15207302368094</v>
      </c>
      <c r="AM201" s="272">
        <f t="shared" si="49"/>
        <v>179.35594150864236</v>
      </c>
      <c r="AN201" s="272">
        <f t="shared" si="49"/>
        <v>187.43037292623171</v>
      </c>
      <c r="AO201" s="272">
        <f t="shared" si="49"/>
        <v>195.99816638523683</v>
      </c>
      <c r="AP201" s="272">
        <f t="shared" si="49"/>
        <v>205.02049104939843</v>
      </c>
      <c r="AQ201" s="272">
        <f t="shared" si="49"/>
        <v>213.49321413451685</v>
      </c>
      <c r="AR201" s="272">
        <f t="shared" si="49"/>
        <v>221.9098140556963</v>
      </c>
      <c r="AS201" s="272">
        <f t="shared" si="49"/>
        <v>230.57699954314171</v>
      </c>
      <c r="AT201" s="272">
        <f t="shared" si="49"/>
        <v>240.01700657883188</v>
      </c>
      <c r="AU201" s="272">
        <f t="shared" si="49"/>
        <v>249.83204580135293</v>
      </c>
      <c r="AV201" s="227">
        <f t="shared" si="49"/>
        <v>259.5811614616382</v>
      </c>
    </row>
    <row r="202" spans="1:48" x14ac:dyDescent="0.2">
      <c r="A202" s="174"/>
      <c r="B202" s="18">
        <v>33</v>
      </c>
      <c r="C202" s="28" t="s">
        <v>65</v>
      </c>
      <c r="D202" s="19">
        <f t="shared" si="48"/>
        <v>316015.27387183352</v>
      </c>
      <c r="E202" s="14">
        <f t="shared" si="48"/>
        <v>336128.82416773558</v>
      </c>
      <c r="F202" s="14">
        <f t="shared" si="48"/>
        <v>354531.67129949474</v>
      </c>
      <c r="G202" s="14">
        <f t="shared" si="48"/>
        <v>381561.41469079233</v>
      </c>
      <c r="H202" s="14">
        <f t="shared" si="48"/>
        <v>415684.82269367774</v>
      </c>
      <c r="I202" s="14">
        <f t="shared" si="48"/>
        <v>450346.32858395117</v>
      </c>
      <c r="J202" s="14">
        <f t="shared" si="48"/>
        <v>473624.10878333496</v>
      </c>
      <c r="K202" s="14">
        <f t="shared" si="48"/>
        <v>505199.30923749722</v>
      </c>
      <c r="L202" s="14">
        <f t="shared" si="48"/>
        <v>539331.61272090161</v>
      </c>
      <c r="M202" s="14">
        <f t="shared" si="48"/>
        <v>564099.24967533886</v>
      </c>
      <c r="N202" s="14">
        <f t="shared" si="48"/>
        <v>590150.72082627728</v>
      </c>
      <c r="O202" s="14">
        <f t="shared" si="48"/>
        <v>616327.75345129101</v>
      </c>
      <c r="P202" s="14">
        <f t="shared" si="48"/>
        <v>640918.35383027827</v>
      </c>
      <c r="Q202" s="14">
        <f t="shared" si="48"/>
        <v>667856.68108482566</v>
      </c>
      <c r="R202" s="14">
        <f t="shared" si="48"/>
        <v>694408.62265745946</v>
      </c>
      <c r="S202" s="14">
        <f t="shared" si="48"/>
        <v>717943.57676610886</v>
      </c>
      <c r="T202" s="14">
        <f t="shared" si="48"/>
        <v>738785.90253378707</v>
      </c>
      <c r="U202" s="14">
        <f t="shared" si="48"/>
        <v>761472.48473193869</v>
      </c>
      <c r="V202" s="14">
        <f t="shared" si="48"/>
        <v>787560.61789831088</v>
      </c>
      <c r="W202" s="14">
        <f t="shared" si="48"/>
        <v>813946.69586003362</v>
      </c>
      <c r="X202" s="14">
        <f t="shared" si="48"/>
        <v>839950.80117638817</v>
      </c>
      <c r="Z202" s="18">
        <v>33</v>
      </c>
      <c r="AA202" s="28" t="s">
        <v>65</v>
      </c>
      <c r="AB202" s="226">
        <f t="shared" si="49"/>
        <v>316.01527387183353</v>
      </c>
      <c r="AC202" s="227">
        <f t="shared" si="49"/>
        <v>336.12882416773562</v>
      </c>
      <c r="AD202" s="227">
        <f t="shared" si="49"/>
        <v>354.53167129949475</v>
      </c>
      <c r="AE202" s="227">
        <f t="shared" si="49"/>
        <v>381.56141469079233</v>
      </c>
      <c r="AF202" s="227">
        <f t="shared" si="49"/>
        <v>415.68482269367775</v>
      </c>
      <c r="AG202" s="227">
        <f t="shared" si="49"/>
        <v>450.34632858395116</v>
      </c>
      <c r="AH202" s="227">
        <f t="shared" si="49"/>
        <v>473.62410878333498</v>
      </c>
      <c r="AI202" s="227">
        <f t="shared" si="49"/>
        <v>505.19930923749723</v>
      </c>
      <c r="AJ202" s="227">
        <f t="shared" si="49"/>
        <v>539.3316127209016</v>
      </c>
      <c r="AK202" s="227">
        <f t="shared" si="49"/>
        <v>564.0992496753388</v>
      </c>
      <c r="AL202" s="272">
        <f t="shared" si="49"/>
        <v>590.15072082627728</v>
      </c>
      <c r="AM202" s="272">
        <f t="shared" si="49"/>
        <v>616.32775345129107</v>
      </c>
      <c r="AN202" s="272">
        <f t="shared" si="49"/>
        <v>640.91835383027831</v>
      </c>
      <c r="AO202" s="272">
        <f t="shared" si="49"/>
        <v>667.85668108482548</v>
      </c>
      <c r="AP202" s="272">
        <f t="shared" si="49"/>
        <v>694.40862265745932</v>
      </c>
      <c r="AQ202" s="272">
        <f t="shared" si="49"/>
        <v>717.94357676610889</v>
      </c>
      <c r="AR202" s="272">
        <f t="shared" si="49"/>
        <v>738.78590253378707</v>
      </c>
      <c r="AS202" s="272">
        <f t="shared" si="49"/>
        <v>761.47248473193872</v>
      </c>
      <c r="AT202" s="272">
        <f t="shared" si="49"/>
        <v>787.56061789831097</v>
      </c>
      <c r="AU202" s="272">
        <f t="shared" si="49"/>
        <v>813.94669586003363</v>
      </c>
      <c r="AV202" s="227">
        <f t="shared" si="49"/>
        <v>839.95080117638815</v>
      </c>
    </row>
    <row r="203" spans="1:48" x14ac:dyDescent="0.2">
      <c r="A203" s="174"/>
      <c r="B203" s="18">
        <v>34</v>
      </c>
      <c r="C203" s="29" t="s">
        <v>66</v>
      </c>
      <c r="D203" s="19">
        <f t="shared" si="48"/>
        <v>68142.219782112646</v>
      </c>
      <c r="E203" s="14">
        <f t="shared" si="48"/>
        <v>71317.303560335582</v>
      </c>
      <c r="F203" s="14">
        <f t="shared" si="48"/>
        <v>73456.441890304384</v>
      </c>
      <c r="G203" s="14">
        <f t="shared" si="48"/>
        <v>77819.902512370347</v>
      </c>
      <c r="H203" s="14">
        <f t="shared" si="48"/>
        <v>81974.257227616719</v>
      </c>
      <c r="I203" s="14">
        <f t="shared" si="48"/>
        <v>86406.472427792192</v>
      </c>
      <c r="J203" s="14">
        <f t="shared" si="48"/>
        <v>89453.980074177642</v>
      </c>
      <c r="K203" s="14">
        <f t="shared" si="48"/>
        <v>94898.150488377883</v>
      </c>
      <c r="L203" s="14">
        <f t="shared" si="48"/>
        <v>100638.67935851071</v>
      </c>
      <c r="M203" s="14">
        <f t="shared" si="48"/>
        <v>106476.93957611208</v>
      </c>
      <c r="N203" s="14">
        <f t="shared" si="48"/>
        <v>112335.55112278034</v>
      </c>
      <c r="O203" s="14">
        <f t="shared" si="48"/>
        <v>118273.32416594433</v>
      </c>
      <c r="P203" s="14">
        <f t="shared" si="48"/>
        <v>124102.72400815172</v>
      </c>
      <c r="Q203" s="14">
        <f t="shared" si="48"/>
        <v>130181.76900310942</v>
      </c>
      <c r="R203" s="14">
        <f t="shared" si="48"/>
        <v>136302.33542629186</v>
      </c>
      <c r="S203" s="14">
        <f t="shared" si="48"/>
        <v>142192.11852548108</v>
      </c>
      <c r="T203" s="14">
        <f t="shared" si="48"/>
        <v>148003.34457587724</v>
      </c>
      <c r="U203" s="14">
        <f t="shared" si="48"/>
        <v>153934.47791957229</v>
      </c>
      <c r="V203" s="14">
        <f t="shared" si="48"/>
        <v>160263.126149619</v>
      </c>
      <c r="W203" s="14">
        <f t="shared" si="48"/>
        <v>166677.59776004238</v>
      </c>
      <c r="X203" s="14">
        <f t="shared" si="48"/>
        <v>173187.45666034493</v>
      </c>
      <c r="Z203" s="18">
        <v>34</v>
      </c>
      <c r="AA203" s="29" t="s">
        <v>66</v>
      </c>
      <c r="AB203" s="226">
        <f t="shared" si="49"/>
        <v>68.142219782112647</v>
      </c>
      <c r="AC203" s="227">
        <f t="shared" si="49"/>
        <v>71.317303560335574</v>
      </c>
      <c r="AD203" s="227">
        <f t="shared" si="49"/>
        <v>73.456441890304376</v>
      </c>
      <c r="AE203" s="227">
        <f t="shared" si="49"/>
        <v>77.819902512370362</v>
      </c>
      <c r="AF203" s="227">
        <f t="shared" si="49"/>
        <v>81.974257227616718</v>
      </c>
      <c r="AG203" s="227">
        <f t="shared" si="49"/>
        <v>86.406472427792181</v>
      </c>
      <c r="AH203" s="227">
        <f t="shared" si="49"/>
        <v>89.45398007417765</v>
      </c>
      <c r="AI203" s="227">
        <f t="shared" si="49"/>
        <v>94.898150488377894</v>
      </c>
      <c r="AJ203" s="227">
        <f t="shared" si="49"/>
        <v>100.63867935851071</v>
      </c>
      <c r="AK203" s="227">
        <f t="shared" si="49"/>
        <v>106.4769395761121</v>
      </c>
      <c r="AL203" s="272">
        <f t="shared" si="49"/>
        <v>112.33555112278034</v>
      </c>
      <c r="AM203" s="272">
        <f t="shared" si="49"/>
        <v>118.27332416594433</v>
      </c>
      <c r="AN203" s="272">
        <f t="shared" si="49"/>
        <v>124.10272400815172</v>
      </c>
      <c r="AO203" s="272">
        <f t="shared" si="49"/>
        <v>130.18176900310945</v>
      </c>
      <c r="AP203" s="272">
        <f t="shared" si="49"/>
        <v>136.30233542629185</v>
      </c>
      <c r="AQ203" s="272">
        <f t="shared" si="49"/>
        <v>142.19211852548108</v>
      </c>
      <c r="AR203" s="272">
        <f t="shared" si="49"/>
        <v>148.00334457587721</v>
      </c>
      <c r="AS203" s="272">
        <f t="shared" si="49"/>
        <v>153.93447791957232</v>
      </c>
      <c r="AT203" s="272">
        <f t="shared" si="49"/>
        <v>160.26312614961898</v>
      </c>
      <c r="AU203" s="272">
        <f t="shared" si="49"/>
        <v>166.6775977600424</v>
      </c>
      <c r="AV203" s="227">
        <f t="shared" si="49"/>
        <v>173.18745666034499</v>
      </c>
    </row>
    <row r="204" spans="1:48" x14ac:dyDescent="0.2">
      <c r="A204" s="174"/>
      <c r="B204" s="18">
        <v>35</v>
      </c>
      <c r="C204" s="29" t="s">
        <v>67</v>
      </c>
      <c r="D204" s="19">
        <f t="shared" si="48"/>
        <v>54381.406794882918</v>
      </c>
      <c r="E204" s="14">
        <f t="shared" si="48"/>
        <v>52704.76944244653</v>
      </c>
      <c r="F204" s="14">
        <f t="shared" si="48"/>
        <v>50660.15338962536</v>
      </c>
      <c r="G204" s="14">
        <f t="shared" si="48"/>
        <v>50921.292651559423</v>
      </c>
      <c r="H204" s="14">
        <f t="shared" si="48"/>
        <v>52518.885960811378</v>
      </c>
      <c r="I204" s="14">
        <f t="shared" si="48"/>
        <v>54312.988074602661</v>
      </c>
      <c r="J204" s="14">
        <f t="shared" si="48"/>
        <v>55674.2163994937</v>
      </c>
      <c r="K204" s="14">
        <f t="shared" si="48"/>
        <v>58646.263807206597</v>
      </c>
      <c r="L204" s="14">
        <f t="shared" si="48"/>
        <v>61731.410357349836</v>
      </c>
      <c r="M204" s="14">
        <f t="shared" si="48"/>
        <v>65393.6442986904</v>
      </c>
      <c r="N204" s="14">
        <f t="shared" si="48"/>
        <v>69184.09372365236</v>
      </c>
      <c r="O204" s="14">
        <f t="shared" si="48"/>
        <v>72850.277422905201</v>
      </c>
      <c r="P204" s="14">
        <f t="shared" si="48"/>
        <v>76183.732477389844</v>
      </c>
      <c r="Q204" s="14">
        <f t="shared" si="48"/>
        <v>80218.922293265205</v>
      </c>
      <c r="R204" s="14">
        <f t="shared" si="48"/>
        <v>84123.173316241649</v>
      </c>
      <c r="S204" s="14">
        <f t="shared" si="48"/>
        <v>88317.743385116264</v>
      </c>
      <c r="T204" s="14">
        <f t="shared" si="48"/>
        <v>92445.550256528717</v>
      </c>
      <c r="U204" s="14">
        <f t="shared" si="48"/>
        <v>96629.386590151145</v>
      </c>
      <c r="V204" s="14">
        <f t="shared" si="48"/>
        <v>101108.22899219926</v>
      </c>
      <c r="W204" s="14">
        <f t="shared" si="48"/>
        <v>105823.40764838597</v>
      </c>
      <c r="X204" s="14">
        <f t="shared" si="48"/>
        <v>110651.73012913455</v>
      </c>
      <c r="Z204" s="18">
        <v>35</v>
      </c>
      <c r="AA204" s="29" t="s">
        <v>67</v>
      </c>
      <c r="AB204" s="226">
        <f t="shared" si="49"/>
        <v>54.381406794882913</v>
      </c>
      <c r="AC204" s="227">
        <f t="shared" si="49"/>
        <v>52.704769442446533</v>
      </c>
      <c r="AD204" s="227">
        <f t="shared" si="49"/>
        <v>50.660153389625357</v>
      </c>
      <c r="AE204" s="227">
        <f t="shared" si="49"/>
        <v>50.921292651559419</v>
      </c>
      <c r="AF204" s="227">
        <f t="shared" si="49"/>
        <v>52.518885960811375</v>
      </c>
      <c r="AG204" s="227">
        <f t="shared" si="49"/>
        <v>54.312988074602657</v>
      </c>
      <c r="AH204" s="227">
        <f t="shared" si="49"/>
        <v>55.674216399493702</v>
      </c>
      <c r="AI204" s="227">
        <f t="shared" si="49"/>
        <v>58.646263807206594</v>
      </c>
      <c r="AJ204" s="227">
        <f t="shared" si="49"/>
        <v>61.731410357349837</v>
      </c>
      <c r="AK204" s="227">
        <f t="shared" si="49"/>
        <v>65.393644298690404</v>
      </c>
      <c r="AL204" s="272">
        <f t="shared" si="49"/>
        <v>69.184093723652367</v>
      </c>
      <c r="AM204" s="272">
        <f t="shared" si="49"/>
        <v>72.850277422905194</v>
      </c>
      <c r="AN204" s="272">
        <f t="shared" si="49"/>
        <v>76.183732477389839</v>
      </c>
      <c r="AO204" s="272">
        <f t="shared" si="49"/>
        <v>80.218922293265223</v>
      </c>
      <c r="AP204" s="272">
        <f t="shared" si="49"/>
        <v>84.123173316241662</v>
      </c>
      <c r="AQ204" s="272">
        <f t="shared" si="49"/>
        <v>88.317743385116273</v>
      </c>
      <c r="AR204" s="272">
        <f t="shared" si="49"/>
        <v>92.445550256528719</v>
      </c>
      <c r="AS204" s="272">
        <f t="shared" si="49"/>
        <v>96.629386590151128</v>
      </c>
      <c r="AT204" s="272">
        <f t="shared" si="49"/>
        <v>101.10822899219926</v>
      </c>
      <c r="AU204" s="272">
        <f t="shared" si="49"/>
        <v>105.82340764838597</v>
      </c>
      <c r="AV204" s="227">
        <f t="shared" si="49"/>
        <v>110.65173012913455</v>
      </c>
    </row>
    <row r="205" spans="1:48" x14ac:dyDescent="0.2">
      <c r="A205" s="174"/>
      <c r="B205" s="18">
        <v>36</v>
      </c>
      <c r="C205" s="29" t="s">
        <v>68</v>
      </c>
      <c r="D205" s="19">
        <f t="shared" si="48"/>
        <v>57593.706415366054</v>
      </c>
      <c r="E205" s="14">
        <f t="shared" si="48"/>
        <v>56225.103744411121</v>
      </c>
      <c r="F205" s="14">
        <f t="shared" si="48"/>
        <v>56533.661390079571</v>
      </c>
      <c r="G205" s="14">
        <f t="shared" si="48"/>
        <v>58279.14235200968</v>
      </c>
      <c r="H205" s="14">
        <f t="shared" si="48"/>
        <v>61810.69373461551</v>
      </c>
      <c r="I205" s="14">
        <f t="shared" si="48"/>
        <v>65435.964232453603</v>
      </c>
      <c r="J205" s="14">
        <f t="shared" si="48"/>
        <v>68952.376023806457</v>
      </c>
      <c r="K205" s="14">
        <f t="shared" si="48"/>
        <v>73195.569572033593</v>
      </c>
      <c r="L205" s="14">
        <f t="shared" si="48"/>
        <v>77523.656269063227</v>
      </c>
      <c r="M205" s="14">
        <f t="shared" si="48"/>
        <v>82413.657552932244</v>
      </c>
      <c r="N205" s="14">
        <f t="shared" si="48"/>
        <v>87284.461027797064</v>
      </c>
      <c r="O205" s="14">
        <f t="shared" si="48"/>
        <v>91918.57513396749</v>
      </c>
      <c r="P205" s="14">
        <f t="shared" si="48"/>
        <v>96143.512482828839</v>
      </c>
      <c r="Q205" s="14">
        <f t="shared" si="48"/>
        <v>100950.93164341626</v>
      </c>
      <c r="R205" s="14">
        <f t="shared" si="48"/>
        <v>105495.04093434589</v>
      </c>
      <c r="S205" s="14">
        <f t="shared" si="48"/>
        <v>110142.4552970197</v>
      </c>
      <c r="T205" s="14">
        <f t="shared" si="48"/>
        <v>114589.38724936948</v>
      </c>
      <c r="U205" s="14">
        <f t="shared" si="48"/>
        <v>118908.05447376112</v>
      </c>
      <c r="V205" s="14">
        <f t="shared" si="48"/>
        <v>123440.29411734061</v>
      </c>
      <c r="W205" s="14">
        <f t="shared" si="48"/>
        <v>128014.46816123133</v>
      </c>
      <c r="X205" s="14">
        <f t="shared" si="48"/>
        <v>132595.22799837659</v>
      </c>
      <c r="Z205" s="18">
        <v>36</v>
      </c>
      <c r="AA205" s="29" t="s">
        <v>68</v>
      </c>
      <c r="AB205" s="226">
        <f t="shared" si="49"/>
        <v>57.59370641536605</v>
      </c>
      <c r="AC205" s="227">
        <f t="shared" si="49"/>
        <v>56.225103744411115</v>
      </c>
      <c r="AD205" s="227">
        <f t="shared" si="49"/>
        <v>56.533661390079573</v>
      </c>
      <c r="AE205" s="227">
        <f t="shared" si="49"/>
        <v>58.279142352009671</v>
      </c>
      <c r="AF205" s="227">
        <f t="shared" si="49"/>
        <v>61.810693734615498</v>
      </c>
      <c r="AG205" s="227">
        <f t="shared" si="49"/>
        <v>65.4359642324536</v>
      </c>
      <c r="AH205" s="227">
        <f t="shared" si="49"/>
        <v>68.952376023806465</v>
      </c>
      <c r="AI205" s="227">
        <f t="shared" si="49"/>
        <v>73.195569572033605</v>
      </c>
      <c r="AJ205" s="227">
        <f t="shared" si="49"/>
        <v>77.52365626906321</v>
      </c>
      <c r="AK205" s="227">
        <f t="shared" si="49"/>
        <v>82.41365755293225</v>
      </c>
      <c r="AL205" s="272">
        <f t="shared" si="49"/>
        <v>87.28446102779705</v>
      </c>
      <c r="AM205" s="272">
        <f t="shared" si="49"/>
        <v>91.918575133967508</v>
      </c>
      <c r="AN205" s="272">
        <f t="shared" si="49"/>
        <v>96.143512482828811</v>
      </c>
      <c r="AO205" s="272">
        <f t="shared" si="49"/>
        <v>100.95093164341625</v>
      </c>
      <c r="AP205" s="272">
        <f t="shared" si="49"/>
        <v>105.49504093434588</v>
      </c>
      <c r="AQ205" s="272">
        <f t="shared" si="49"/>
        <v>110.14245529701971</v>
      </c>
      <c r="AR205" s="272">
        <f t="shared" si="49"/>
        <v>114.58938724936947</v>
      </c>
      <c r="AS205" s="272">
        <f t="shared" si="49"/>
        <v>118.90805447376113</v>
      </c>
      <c r="AT205" s="272">
        <f t="shared" si="49"/>
        <v>123.44029411734063</v>
      </c>
      <c r="AU205" s="272">
        <f t="shared" si="49"/>
        <v>128.01446816123132</v>
      </c>
      <c r="AV205" s="227">
        <f t="shared" si="49"/>
        <v>132.5952279983766</v>
      </c>
    </row>
    <row r="206" spans="1:48" x14ac:dyDescent="0.2">
      <c r="A206" s="174"/>
      <c r="B206" s="18">
        <v>39</v>
      </c>
      <c r="C206" s="29" t="s">
        <v>69</v>
      </c>
      <c r="D206" s="19">
        <f t="shared" si="48"/>
        <v>175720.72381177678</v>
      </c>
      <c r="E206" s="14">
        <f t="shared" si="48"/>
        <v>172721.95115195232</v>
      </c>
      <c r="F206" s="14">
        <f t="shared" si="48"/>
        <v>172160.54866383155</v>
      </c>
      <c r="G206" s="14">
        <f t="shared" si="48"/>
        <v>173471.01221835997</v>
      </c>
      <c r="H206" s="14">
        <f t="shared" si="48"/>
        <v>183005.90524422281</v>
      </c>
      <c r="I206" s="14">
        <f t="shared" si="48"/>
        <v>194446.3394107894</v>
      </c>
      <c r="J206" s="14">
        <f t="shared" si="48"/>
        <v>204923.8414496294</v>
      </c>
      <c r="K206" s="14">
        <f t="shared" si="48"/>
        <v>219178.4028430871</v>
      </c>
      <c r="L206" s="14">
        <f t="shared" si="48"/>
        <v>233789.64265874957</v>
      </c>
      <c r="M206" s="14">
        <f t="shared" si="48"/>
        <v>248634.35751079509</v>
      </c>
      <c r="N206" s="14">
        <f t="shared" si="48"/>
        <v>263843.06924531958</v>
      </c>
      <c r="O206" s="14">
        <f t="shared" si="48"/>
        <v>279609.87771379302</v>
      </c>
      <c r="P206" s="14">
        <f t="shared" si="48"/>
        <v>295104.88697896991</v>
      </c>
      <c r="Q206" s="14">
        <f t="shared" si="48"/>
        <v>311190.88249537279</v>
      </c>
      <c r="R206" s="14">
        <f t="shared" si="48"/>
        <v>327513.4882164622</v>
      </c>
      <c r="S206" s="14">
        <f t="shared" si="48"/>
        <v>342798.49731418607</v>
      </c>
      <c r="T206" s="14">
        <f t="shared" si="48"/>
        <v>358042.86905486078</v>
      </c>
      <c r="U206" s="14">
        <f t="shared" si="48"/>
        <v>372157.38154096168</v>
      </c>
      <c r="V206" s="14">
        <f t="shared" si="48"/>
        <v>386552.48038236221</v>
      </c>
      <c r="W206" s="14">
        <f t="shared" si="48"/>
        <v>400977.35468014312</v>
      </c>
      <c r="X206" s="14">
        <f t="shared" si="48"/>
        <v>417376.50302569888</v>
      </c>
      <c r="Z206" s="18">
        <v>39</v>
      </c>
      <c r="AA206" s="29" t="s">
        <v>69</v>
      </c>
      <c r="AB206" s="226">
        <f t="shared" si="49"/>
        <v>175.72072381177679</v>
      </c>
      <c r="AC206" s="227">
        <f t="shared" si="49"/>
        <v>172.72195115195234</v>
      </c>
      <c r="AD206" s="227">
        <f t="shared" si="49"/>
        <v>172.16054866383155</v>
      </c>
      <c r="AE206" s="227">
        <f t="shared" si="49"/>
        <v>173.47101221836002</v>
      </c>
      <c r="AF206" s="227">
        <f t="shared" si="49"/>
        <v>183.00590524422279</v>
      </c>
      <c r="AG206" s="227">
        <f t="shared" si="49"/>
        <v>194.44633941078939</v>
      </c>
      <c r="AH206" s="227">
        <f t="shared" si="49"/>
        <v>204.92384144962938</v>
      </c>
      <c r="AI206" s="227">
        <f t="shared" si="49"/>
        <v>219.1784028430871</v>
      </c>
      <c r="AJ206" s="227">
        <f t="shared" si="49"/>
        <v>233.78964265874961</v>
      </c>
      <c r="AK206" s="227">
        <f t="shared" si="49"/>
        <v>248.6343575107951</v>
      </c>
      <c r="AL206" s="272">
        <f t="shared" si="49"/>
        <v>263.8430692453195</v>
      </c>
      <c r="AM206" s="272">
        <f t="shared" si="49"/>
        <v>279.60987771379297</v>
      </c>
      <c r="AN206" s="272">
        <f t="shared" si="49"/>
        <v>295.10488697896994</v>
      </c>
      <c r="AO206" s="272">
        <f t="shared" si="49"/>
        <v>311.19088249537282</v>
      </c>
      <c r="AP206" s="272">
        <f t="shared" si="49"/>
        <v>327.51348821646206</v>
      </c>
      <c r="AQ206" s="272">
        <f t="shared" si="49"/>
        <v>342.79849731418608</v>
      </c>
      <c r="AR206" s="272">
        <f t="shared" si="49"/>
        <v>358.04286905486077</v>
      </c>
      <c r="AS206" s="272">
        <f t="shared" si="49"/>
        <v>372.15738154096169</v>
      </c>
      <c r="AT206" s="272">
        <f t="shared" si="49"/>
        <v>386.55248038236221</v>
      </c>
      <c r="AU206" s="272">
        <f t="shared" si="49"/>
        <v>400.97735468014315</v>
      </c>
      <c r="AV206" s="227">
        <f t="shared" si="49"/>
        <v>417.37650302569892</v>
      </c>
    </row>
    <row r="207" spans="1:48" x14ac:dyDescent="0.2">
      <c r="A207" s="174"/>
      <c r="B207" s="18">
        <v>40</v>
      </c>
      <c r="C207" s="29" t="s">
        <v>70</v>
      </c>
      <c r="D207" s="19">
        <f t="shared" si="48"/>
        <v>150885.57554202405</v>
      </c>
      <c r="E207" s="14">
        <f t="shared" si="48"/>
        <v>148723.8399603368</v>
      </c>
      <c r="F207" s="14">
        <f t="shared" si="48"/>
        <v>151999.96266731402</v>
      </c>
      <c r="G207" s="14">
        <f t="shared" si="48"/>
        <v>154744.63019216715</v>
      </c>
      <c r="H207" s="14">
        <f t="shared" si="48"/>
        <v>162618.12455912482</v>
      </c>
      <c r="I207" s="14">
        <f t="shared" si="48"/>
        <v>171861.11140071091</v>
      </c>
      <c r="J207" s="14">
        <f t="shared" si="48"/>
        <v>178674.78055184969</v>
      </c>
      <c r="K207" s="14">
        <f t="shared" si="48"/>
        <v>190950.07276832158</v>
      </c>
      <c r="L207" s="14">
        <f t="shared" si="48"/>
        <v>203394.35236204087</v>
      </c>
      <c r="M207" s="14">
        <f t="shared" si="48"/>
        <v>215637.76977178376</v>
      </c>
      <c r="N207" s="14">
        <f t="shared" si="48"/>
        <v>228480.02352491341</v>
      </c>
      <c r="O207" s="14">
        <f t="shared" si="48"/>
        <v>242211.66466497089</v>
      </c>
      <c r="P207" s="14">
        <f t="shared" si="48"/>
        <v>254890.65686109924</v>
      </c>
      <c r="Q207" s="14">
        <f t="shared" si="48"/>
        <v>268023.24785925186</v>
      </c>
      <c r="R207" s="14">
        <f t="shared" si="48"/>
        <v>281670.04903016635</v>
      </c>
      <c r="S207" s="14">
        <f t="shared" si="48"/>
        <v>294063.99411804386</v>
      </c>
      <c r="T207" s="14">
        <f t="shared" si="48"/>
        <v>306303.16706603242</v>
      </c>
      <c r="U207" s="14">
        <f t="shared" si="48"/>
        <v>315987.13804578292</v>
      </c>
      <c r="V207" s="14">
        <f t="shared" si="48"/>
        <v>326873.18061507295</v>
      </c>
      <c r="W207" s="14">
        <f t="shared" si="48"/>
        <v>337519.90413844062</v>
      </c>
      <c r="X207" s="14">
        <f t="shared" si="48"/>
        <v>349926.502457753</v>
      </c>
      <c r="Z207" s="18">
        <v>40</v>
      </c>
      <c r="AA207" s="29" t="s">
        <v>70</v>
      </c>
      <c r="AB207" s="226">
        <f t="shared" si="49"/>
        <v>150.88557554202404</v>
      </c>
      <c r="AC207" s="227">
        <f t="shared" si="49"/>
        <v>148.72383996033679</v>
      </c>
      <c r="AD207" s="227">
        <f t="shared" si="49"/>
        <v>151.99996266731404</v>
      </c>
      <c r="AE207" s="227">
        <f t="shared" si="49"/>
        <v>154.74463019216714</v>
      </c>
      <c r="AF207" s="227">
        <f t="shared" si="49"/>
        <v>162.61812455912482</v>
      </c>
      <c r="AG207" s="227">
        <f t="shared" si="49"/>
        <v>171.86111140071088</v>
      </c>
      <c r="AH207" s="227">
        <f t="shared" si="49"/>
        <v>178.67478055184966</v>
      </c>
      <c r="AI207" s="227">
        <f t="shared" si="49"/>
        <v>190.95007276832155</v>
      </c>
      <c r="AJ207" s="227">
        <f t="shared" si="49"/>
        <v>203.39435236204088</v>
      </c>
      <c r="AK207" s="227">
        <f t="shared" si="49"/>
        <v>215.63776977178372</v>
      </c>
      <c r="AL207" s="272">
        <f t="shared" si="49"/>
        <v>228.48002352491341</v>
      </c>
      <c r="AM207" s="272">
        <f t="shared" si="49"/>
        <v>242.21166466497087</v>
      </c>
      <c r="AN207" s="272">
        <f t="shared" si="49"/>
        <v>254.89065686109922</v>
      </c>
      <c r="AO207" s="272">
        <f t="shared" si="49"/>
        <v>268.02324785925185</v>
      </c>
      <c r="AP207" s="272">
        <f t="shared" si="49"/>
        <v>281.6700490301663</v>
      </c>
      <c r="AQ207" s="272">
        <f t="shared" si="49"/>
        <v>294.06399411804381</v>
      </c>
      <c r="AR207" s="272">
        <f t="shared" si="49"/>
        <v>306.30316706603236</v>
      </c>
      <c r="AS207" s="272">
        <f t="shared" si="49"/>
        <v>315.98713804578296</v>
      </c>
      <c r="AT207" s="272">
        <f t="shared" si="49"/>
        <v>326.87318061507301</v>
      </c>
      <c r="AU207" s="272">
        <f t="shared" si="49"/>
        <v>337.51990413844067</v>
      </c>
      <c r="AV207" s="227">
        <f t="shared" si="49"/>
        <v>349.92650245775292</v>
      </c>
    </row>
    <row r="208" spans="1:48" x14ac:dyDescent="0.2">
      <c r="A208" s="174"/>
      <c r="B208" s="92">
        <v>45</v>
      </c>
      <c r="C208" s="29" t="s">
        <v>71</v>
      </c>
      <c r="D208" s="19">
        <f t="shared" si="48"/>
        <v>1503.5211802540043</v>
      </c>
      <c r="E208" s="14">
        <f t="shared" si="48"/>
        <v>1522.0301561649624</v>
      </c>
      <c r="F208" s="14">
        <f t="shared" si="48"/>
        <v>1540.898602489923</v>
      </c>
      <c r="G208" s="14">
        <f t="shared" si="48"/>
        <v>1561.8716278888976</v>
      </c>
      <c r="H208" s="14">
        <f t="shared" si="48"/>
        <v>1581.7024035554612</v>
      </c>
      <c r="I208" s="14">
        <f t="shared" si="48"/>
        <v>1603.8424036571416</v>
      </c>
      <c r="J208" s="14">
        <f t="shared" si="48"/>
        <v>1626.6528195728424</v>
      </c>
      <c r="K208" s="14">
        <f t="shared" si="48"/>
        <v>1650.1594411715562</v>
      </c>
      <c r="L208" s="14">
        <f t="shared" si="48"/>
        <v>1674.2161321215287</v>
      </c>
      <c r="M208" s="14">
        <f t="shared" si="48"/>
        <v>1698.8787962267368</v>
      </c>
      <c r="N208" s="14">
        <f t="shared" si="48"/>
        <v>1720.7682403688402</v>
      </c>
      <c r="O208" s="14">
        <f t="shared" si="48"/>
        <v>1744.5802965493722</v>
      </c>
      <c r="P208" s="14">
        <f t="shared" si="48"/>
        <v>1766.7362428372421</v>
      </c>
      <c r="Q208" s="14">
        <f t="shared" si="48"/>
        <v>1790.40398028654</v>
      </c>
      <c r="R208" s="14">
        <f t="shared" si="48"/>
        <v>1812.0043275166331</v>
      </c>
      <c r="S208" s="14">
        <f t="shared" si="48"/>
        <v>1834.7690236006083</v>
      </c>
      <c r="T208" s="14">
        <f t="shared" si="48"/>
        <v>1856.9924251512407</v>
      </c>
      <c r="U208" s="14">
        <f t="shared" si="48"/>
        <v>1878.6483673576533</v>
      </c>
      <c r="V208" s="14">
        <f t="shared" si="48"/>
        <v>1901.5249375449666</v>
      </c>
      <c r="W208" s="14">
        <f t="shared" si="48"/>
        <v>1922.2946505512696</v>
      </c>
      <c r="X208" s="14">
        <f t="shared" si="48"/>
        <v>1944.3848917465536</v>
      </c>
      <c r="Z208" s="92">
        <v>45</v>
      </c>
      <c r="AA208" s="29" t="s">
        <v>71</v>
      </c>
      <c r="AB208" s="226">
        <f t="shared" si="49"/>
        <v>1.5035211802540045</v>
      </c>
      <c r="AC208" s="227">
        <f t="shared" si="49"/>
        <v>1.5220301561649623</v>
      </c>
      <c r="AD208" s="227">
        <f t="shared" si="49"/>
        <v>1.5408986024899229</v>
      </c>
      <c r="AE208" s="227">
        <f t="shared" si="49"/>
        <v>1.5618716278888978</v>
      </c>
      <c r="AF208" s="227">
        <f t="shared" si="49"/>
        <v>1.5817024035554612</v>
      </c>
      <c r="AG208" s="227">
        <f t="shared" si="49"/>
        <v>1.6038424036571415</v>
      </c>
      <c r="AH208" s="227">
        <f t="shared" si="49"/>
        <v>1.6266528195728422</v>
      </c>
      <c r="AI208" s="227">
        <f t="shared" si="49"/>
        <v>1.6501594411715561</v>
      </c>
      <c r="AJ208" s="227">
        <f t="shared" si="49"/>
        <v>1.6742161321215285</v>
      </c>
      <c r="AK208" s="227">
        <f t="shared" si="49"/>
        <v>1.6988787962267369</v>
      </c>
      <c r="AL208" s="272">
        <f t="shared" si="49"/>
        <v>1.7207682403688405</v>
      </c>
      <c r="AM208" s="272">
        <f t="shared" si="49"/>
        <v>1.7445802965493724</v>
      </c>
      <c r="AN208" s="272">
        <f t="shared" si="49"/>
        <v>1.7667362428372422</v>
      </c>
      <c r="AO208" s="272">
        <f t="shared" si="49"/>
        <v>1.7904039802865397</v>
      </c>
      <c r="AP208" s="272">
        <f t="shared" si="49"/>
        <v>1.8120043275166329</v>
      </c>
      <c r="AQ208" s="272">
        <f t="shared" si="49"/>
        <v>1.8347690236006082</v>
      </c>
      <c r="AR208" s="272">
        <f t="shared" si="49"/>
        <v>1.8569924251512404</v>
      </c>
      <c r="AS208" s="272">
        <f t="shared" si="49"/>
        <v>1.8786483673576535</v>
      </c>
      <c r="AT208" s="272">
        <f t="shared" si="49"/>
        <v>1.9015249375449668</v>
      </c>
      <c r="AU208" s="272">
        <f t="shared" si="49"/>
        <v>1.9222946505512695</v>
      </c>
      <c r="AV208" s="227">
        <f t="shared" si="49"/>
        <v>1.9443848917465536</v>
      </c>
    </row>
    <row r="209" spans="1:48" ht="13.5" thickBot="1" x14ac:dyDescent="0.25">
      <c r="A209" s="174"/>
      <c r="B209" s="92">
        <v>46</v>
      </c>
      <c r="C209" s="29" t="s">
        <v>72</v>
      </c>
      <c r="D209" s="19">
        <f t="shared" si="48"/>
        <v>5.8977572139400039</v>
      </c>
      <c r="E209" s="175">
        <f t="shared" si="48"/>
        <v>12.708266588168375</v>
      </c>
      <c r="F209" s="175">
        <f t="shared" si="48"/>
        <v>15.45102264153733</v>
      </c>
      <c r="G209" s="175">
        <f t="shared" si="48"/>
        <v>18.013557830018815</v>
      </c>
      <c r="H209" s="175">
        <f t="shared" si="48"/>
        <v>20.088422409136189</v>
      </c>
      <c r="I209" s="175">
        <f t="shared" si="48"/>
        <v>23.016975334611693</v>
      </c>
      <c r="J209" s="175">
        <f t="shared" si="48"/>
        <v>26.881553994206328</v>
      </c>
      <c r="K209" s="175">
        <f t="shared" si="48"/>
        <v>33.243774246644392</v>
      </c>
      <c r="L209" s="175">
        <f t="shared" si="48"/>
        <v>43.292894006849991</v>
      </c>
      <c r="M209" s="175">
        <f t="shared" si="48"/>
        <v>48.129529389259545</v>
      </c>
      <c r="N209" s="175">
        <f t="shared" si="48"/>
        <v>52.915122555522245</v>
      </c>
      <c r="O209" s="175">
        <f t="shared" si="48"/>
        <v>58.266812254711823</v>
      </c>
      <c r="P209" s="175">
        <f t="shared" si="48"/>
        <v>63.379795594422937</v>
      </c>
      <c r="Q209" s="175">
        <f t="shared" si="48"/>
        <v>68.465233561958797</v>
      </c>
      <c r="R209" s="175">
        <f t="shared" si="48"/>
        <v>73.768604375128916</v>
      </c>
      <c r="S209" s="175">
        <f t="shared" si="48"/>
        <v>78.917239786998422</v>
      </c>
      <c r="T209" s="175">
        <f t="shared" si="48"/>
        <v>84.08674275674592</v>
      </c>
      <c r="U209" s="175">
        <f t="shared" si="48"/>
        <v>89.450340188658288</v>
      </c>
      <c r="V209" s="175">
        <f t="shared" si="48"/>
        <v>95.740038985818671</v>
      </c>
      <c r="W209" s="175">
        <f t="shared" si="48"/>
        <v>102.10416113123698</v>
      </c>
      <c r="X209" s="175">
        <f t="shared" si="48"/>
        <v>108.31938689830206</v>
      </c>
      <c r="Z209" s="92">
        <v>46</v>
      </c>
      <c r="AA209" s="29" t="s">
        <v>72</v>
      </c>
      <c r="AB209" s="226">
        <f t="shared" si="49"/>
        <v>5.8977572139400055E-3</v>
      </c>
      <c r="AC209" s="227">
        <f t="shared" si="49"/>
        <v>1.2708266588168373E-2</v>
      </c>
      <c r="AD209" s="227">
        <f t="shared" si="49"/>
        <v>1.545102264153733E-2</v>
      </c>
      <c r="AE209" s="227">
        <f t="shared" si="49"/>
        <v>1.8013557830018814E-2</v>
      </c>
      <c r="AF209" s="227">
        <f t="shared" si="49"/>
        <v>2.0088422409136188E-2</v>
      </c>
      <c r="AG209" s="227">
        <f t="shared" si="49"/>
        <v>2.3016975334611691E-2</v>
      </c>
      <c r="AH209" s="227">
        <f t="shared" si="49"/>
        <v>2.6881553994206331E-2</v>
      </c>
      <c r="AI209" s="227">
        <f t="shared" si="49"/>
        <v>3.3243774246644396E-2</v>
      </c>
      <c r="AJ209" s="227">
        <f t="shared" si="49"/>
        <v>4.3292894006849998E-2</v>
      </c>
      <c r="AK209" s="227">
        <f t="shared" si="49"/>
        <v>4.8129529389259545E-2</v>
      </c>
      <c r="AL209" s="272">
        <f t="shared" si="49"/>
        <v>5.2915122555522248E-2</v>
      </c>
      <c r="AM209" s="272">
        <f t="shared" si="49"/>
        <v>5.8266812254711836E-2</v>
      </c>
      <c r="AN209" s="272">
        <f t="shared" si="49"/>
        <v>6.3379795594422944E-2</v>
      </c>
      <c r="AO209" s="272">
        <f t="shared" si="49"/>
        <v>6.8465233561958799E-2</v>
      </c>
      <c r="AP209" s="272">
        <f t="shared" si="49"/>
        <v>7.3768604375128929E-2</v>
      </c>
      <c r="AQ209" s="272">
        <f t="shared" si="49"/>
        <v>7.8917239786998411E-2</v>
      </c>
      <c r="AR209" s="272">
        <f t="shared" si="49"/>
        <v>8.4086742756745922E-2</v>
      </c>
      <c r="AS209" s="272">
        <f t="shared" si="49"/>
        <v>8.9450340188658273E-2</v>
      </c>
      <c r="AT209" s="272">
        <f t="shared" si="49"/>
        <v>9.5740038985818662E-2</v>
      </c>
      <c r="AU209" s="272">
        <f t="shared" si="49"/>
        <v>0.10210416113123696</v>
      </c>
      <c r="AV209" s="227">
        <f t="shared" si="49"/>
        <v>0.10831938689830206</v>
      </c>
    </row>
    <row r="210" spans="1:48" ht="13.5" thickBot="1" x14ac:dyDescent="0.25">
      <c r="A210" s="174"/>
      <c r="B210" s="22"/>
      <c r="C210" s="23" t="s">
        <v>73</v>
      </c>
      <c r="D210" s="48">
        <f t="shared" ref="D210:X210" si="50">+SUM(D186:D209)</f>
        <v>32156232.493320417</v>
      </c>
      <c r="E210" s="48">
        <f t="shared" si="50"/>
        <v>31608712.239273541</v>
      </c>
      <c r="F210" s="48">
        <f t="shared" si="50"/>
        <v>31295000.699433018</v>
      </c>
      <c r="G210" s="48">
        <f t="shared" si="50"/>
        <v>31741169.178911701</v>
      </c>
      <c r="H210" s="48">
        <f t="shared" si="50"/>
        <v>32230300.001976497</v>
      </c>
      <c r="I210" s="48">
        <f t="shared" si="50"/>
        <v>32949968.36991534</v>
      </c>
      <c r="J210" s="48">
        <f t="shared" si="50"/>
        <v>33530218.025873914</v>
      </c>
      <c r="K210" s="48">
        <f t="shared" si="50"/>
        <v>34731248.604190752</v>
      </c>
      <c r="L210" s="48">
        <f t="shared" si="50"/>
        <v>35972686.288115583</v>
      </c>
      <c r="M210" s="48">
        <f t="shared" si="50"/>
        <v>37407651.662586868</v>
      </c>
      <c r="N210" s="48">
        <f t="shared" si="50"/>
        <v>38949095.616367988</v>
      </c>
      <c r="O210" s="48">
        <f t="shared" si="50"/>
        <v>40420743.08068376</v>
      </c>
      <c r="P210" s="48">
        <f t="shared" si="50"/>
        <v>41876942.229402237</v>
      </c>
      <c r="Q210" s="48">
        <f t="shared" si="50"/>
        <v>43481206.04338333</v>
      </c>
      <c r="R210" s="48">
        <f t="shared" si="50"/>
        <v>45115148.058999196</v>
      </c>
      <c r="S210" s="48">
        <f t="shared" si="50"/>
        <v>46636450.588075772</v>
      </c>
      <c r="T210" s="48">
        <f t="shared" si="50"/>
        <v>48153764.273216061</v>
      </c>
      <c r="U210" s="48">
        <f t="shared" si="50"/>
        <v>49558667.710475087</v>
      </c>
      <c r="V210" s="48">
        <f t="shared" si="50"/>
        <v>51196072.158821359</v>
      </c>
      <c r="W210" s="48">
        <f t="shared" si="50"/>
        <v>52927621.449354179</v>
      </c>
      <c r="X210" s="214">
        <f t="shared" si="50"/>
        <v>54681051.24737256</v>
      </c>
      <c r="Z210" s="22"/>
      <c r="AA210" s="23" t="s">
        <v>73</v>
      </c>
      <c r="AB210" s="273">
        <f t="shared" si="49"/>
        <v>32156.232493320425</v>
      </c>
      <c r="AC210" s="274">
        <f t="shared" si="49"/>
        <v>31608.712239273544</v>
      </c>
      <c r="AD210" s="274">
        <f t="shared" si="49"/>
        <v>31295.000699433032</v>
      </c>
      <c r="AE210" s="274">
        <f t="shared" si="49"/>
        <v>31741.169178911685</v>
      </c>
      <c r="AF210" s="274">
        <f t="shared" si="49"/>
        <v>32230.300001976495</v>
      </c>
      <c r="AG210" s="274">
        <f t="shared" si="49"/>
        <v>32949.968369915347</v>
      </c>
      <c r="AH210" s="274">
        <f t="shared" si="49"/>
        <v>33530.21802587391</v>
      </c>
      <c r="AI210" s="274">
        <f t="shared" si="49"/>
        <v>34731.248604190754</v>
      </c>
      <c r="AJ210" s="274">
        <f t="shared" si="49"/>
        <v>35972.68628811559</v>
      </c>
      <c r="AK210" s="274">
        <f t="shared" si="49"/>
        <v>37407.651662586861</v>
      </c>
      <c r="AL210" s="275">
        <f t="shared" si="49"/>
        <v>38949.095616368009</v>
      </c>
      <c r="AM210" s="275">
        <f t="shared" si="49"/>
        <v>40420.743080683766</v>
      </c>
      <c r="AN210" s="275">
        <f t="shared" si="49"/>
        <v>41876.942229402215</v>
      </c>
      <c r="AO210" s="275">
        <f t="shared" si="49"/>
        <v>43481.206043383325</v>
      </c>
      <c r="AP210" s="275">
        <f t="shared" si="49"/>
        <v>45115.148058999192</v>
      </c>
      <c r="AQ210" s="275">
        <f t="shared" si="49"/>
        <v>46636.450588075779</v>
      </c>
      <c r="AR210" s="275">
        <f t="shared" si="49"/>
        <v>48153.764273216053</v>
      </c>
      <c r="AS210" s="275">
        <f t="shared" si="49"/>
        <v>49558.667710475071</v>
      </c>
      <c r="AT210" s="275">
        <f t="shared" si="49"/>
        <v>51196.072158821371</v>
      </c>
      <c r="AU210" s="275">
        <f t="shared" si="49"/>
        <v>52927.621449354177</v>
      </c>
      <c r="AV210" s="274">
        <f t="shared" si="49"/>
        <v>54681.051247372568</v>
      </c>
    </row>
    <row r="211" spans="1:48" ht="13.5" thickBot="1" x14ac:dyDescent="0.25">
      <c r="A211" s="65"/>
      <c r="B211" s="22"/>
      <c r="C211" s="23" t="s">
        <v>135</v>
      </c>
      <c r="D211" s="48">
        <f>+SUMPRODUCT('3a) Prev. Total nivel SSPP'!U6:U29,'1.5 Factores Pérdidas'!E$6:E$29)-D210</f>
        <v>0</v>
      </c>
      <c r="E211" s="48">
        <f>+SUMPRODUCT('3a) Prev. Total nivel SSPP'!V6:V29,'1.5 Factores Pérdidas'!F$6:F$29)-E210</f>
        <v>0</v>
      </c>
      <c r="F211" s="48">
        <f>+SUMPRODUCT('3a) Prev. Total nivel SSPP'!W6:W29,'1.5 Factores Pérdidas'!G$6:G$29)-F210</f>
        <v>0</v>
      </c>
      <c r="G211" s="48">
        <f>+SUMPRODUCT('3a) Prev. Total nivel SSPP'!X6:X29,'1.5 Factores Pérdidas'!H$6:H$29)-G210</f>
        <v>0</v>
      </c>
      <c r="H211" s="48">
        <f>+SUMPRODUCT('3a) Prev. Total nivel SSPP'!Y6:Y29,'1.5 Factores Pérdidas'!I$6:I$29)-H210</f>
        <v>0</v>
      </c>
      <c r="I211" s="48">
        <f>+SUMPRODUCT('3a) Prev. Total nivel SSPP'!Z6:Z29,'1.5 Factores Pérdidas'!J$6:J$29)-I210</f>
        <v>0</v>
      </c>
      <c r="J211" s="48">
        <f>+SUMPRODUCT('3a) Prev. Total nivel SSPP'!AA6:AA29,'1.5 Factores Pérdidas'!K$6:K$29)-J210</f>
        <v>0</v>
      </c>
      <c r="K211" s="48">
        <f>+SUMPRODUCT('3a) Prev. Total nivel SSPP'!AB6:AB29,'1.5 Factores Pérdidas'!L$6:L$29)-K210</f>
        <v>0</v>
      </c>
      <c r="L211" s="48">
        <f>+SUMPRODUCT('3a) Prev. Total nivel SSPP'!AC6:AC29,'1.5 Factores Pérdidas'!M$6:M$29)-L210</f>
        <v>0</v>
      </c>
      <c r="M211" s="48">
        <f>+SUMPRODUCT('3a) Prev. Total nivel SSPP'!AD6:AD29,'1.5 Factores Pérdidas'!N$6:N$29)-M210</f>
        <v>0</v>
      </c>
      <c r="N211" s="48">
        <f>+SUMPRODUCT('3a) Prev. Total nivel SSPP'!AE6:AE29,'1.5 Factores Pérdidas'!O$6:O$29)-N210</f>
        <v>0</v>
      </c>
      <c r="O211" s="48">
        <f>+SUMPRODUCT('3a) Prev. Total nivel SSPP'!AF6:AF29,'1.5 Factores Pérdidas'!P$6:P$29)-O210</f>
        <v>0</v>
      </c>
      <c r="P211" s="48">
        <f>+SUMPRODUCT('3a) Prev. Total nivel SSPP'!AG6:AG29,'1.5 Factores Pérdidas'!Q$6:Q$29)-P210</f>
        <v>0</v>
      </c>
      <c r="Q211" s="48">
        <f>+SUMPRODUCT('3a) Prev. Total nivel SSPP'!AH6:AH29,'1.5 Factores Pérdidas'!R$6:R$29)-Q210</f>
        <v>0</v>
      </c>
      <c r="R211" s="48">
        <f>+SUMPRODUCT('3a) Prev. Total nivel SSPP'!AI6:AI29,'1.5 Factores Pérdidas'!S$6:S$29)-R210</f>
        <v>0</v>
      </c>
      <c r="S211" s="48">
        <f>+SUMPRODUCT('3a) Prev. Total nivel SSPP'!AJ6:AJ29,'1.5 Factores Pérdidas'!T$6:T$29)-S210</f>
        <v>0</v>
      </c>
      <c r="T211" s="48">
        <f>+SUMPRODUCT('3a) Prev. Total nivel SSPP'!AK6:AK29,'1.5 Factores Pérdidas'!U$6:U$29)-T210</f>
        <v>0</v>
      </c>
      <c r="U211" s="48">
        <f>+SUMPRODUCT('3a) Prev. Total nivel SSPP'!AL6:AL29,'1.5 Factores Pérdidas'!V$6:V$29)-U210</f>
        <v>0</v>
      </c>
      <c r="V211" s="48">
        <f>+SUMPRODUCT('3a) Prev. Total nivel SSPP'!AM6:AM29,'1.5 Factores Pérdidas'!W$6:W$29)-V210</f>
        <v>0</v>
      </c>
      <c r="W211" s="48">
        <f>+SUMPRODUCT('3a) Prev. Total nivel SSPP'!AN6:AN29,'1.5 Factores Pérdidas'!X$6:X$29)-W210</f>
        <v>0</v>
      </c>
      <c r="X211" s="48">
        <f>+SUMPRODUCT('3a) Prev. Total nivel SSPP'!AO6:AO29,'1.5 Factores Pérdidas'!Y$6:Y$29)-X210</f>
        <v>0</v>
      </c>
    </row>
    <row r="212" spans="1:48" x14ac:dyDescent="0.2"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</row>
    <row r="213" spans="1:48" x14ac:dyDescent="0.2">
      <c r="AB213" s="271"/>
      <c r="AC213" s="271"/>
      <c r="AD213" s="271"/>
      <c r="AE213" s="271"/>
      <c r="AF213" s="271"/>
      <c r="AG213" s="271"/>
      <c r="AH213" s="271"/>
      <c r="AI213" s="271"/>
      <c r="AJ213" s="271"/>
      <c r="AK213" s="271"/>
      <c r="AL213" s="271"/>
      <c r="AM213" s="271"/>
      <c r="AN213" s="271"/>
      <c r="AO213" s="271"/>
      <c r="AP213" s="271"/>
      <c r="AQ213" s="271"/>
      <c r="AR213" s="271"/>
      <c r="AS213" s="271"/>
      <c r="AT213" s="271"/>
      <c r="AU213" s="271"/>
      <c r="AV213" s="271"/>
    </row>
    <row r="214" spans="1:48" x14ac:dyDescent="0.2">
      <c r="B214" s="12" t="s">
        <v>167</v>
      </c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AB214" s="271"/>
      <c r="AC214" s="271"/>
      <c r="AD214" s="271"/>
      <c r="AE214" s="271"/>
      <c r="AF214" s="271"/>
      <c r="AG214" s="271"/>
      <c r="AH214" s="271"/>
      <c r="AI214" s="271"/>
      <c r="AJ214" s="271"/>
      <c r="AK214" s="271"/>
      <c r="AL214" s="271"/>
      <c r="AM214" s="271"/>
      <c r="AN214" s="271"/>
      <c r="AO214" s="271"/>
      <c r="AP214" s="271"/>
      <c r="AQ214" s="271"/>
      <c r="AR214" s="271"/>
      <c r="AS214" s="271"/>
      <c r="AT214" s="271"/>
      <c r="AU214" s="271"/>
      <c r="AV214" s="271"/>
    </row>
    <row r="215" spans="1:48" ht="13.5" thickBot="1" x14ac:dyDescent="0.25">
      <c r="D215" s="121"/>
      <c r="E215" s="121"/>
      <c r="F215" s="121"/>
      <c r="G215" s="121"/>
      <c r="H215" s="121"/>
      <c r="I215" s="121"/>
      <c r="J215" s="121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AB215" s="271"/>
      <c r="AC215" s="271"/>
      <c r="AD215" s="271"/>
      <c r="AE215" s="271"/>
      <c r="AF215" s="271"/>
      <c r="AG215" s="271"/>
      <c r="AH215" s="271"/>
      <c r="AI215" s="271"/>
      <c r="AJ215" s="271"/>
      <c r="AK215" s="271"/>
      <c r="AL215" s="271"/>
      <c r="AM215" s="271"/>
      <c r="AN215" s="271"/>
      <c r="AO215" s="271"/>
      <c r="AP215" s="271"/>
      <c r="AQ215" s="271"/>
      <c r="AR215" s="271"/>
      <c r="AS215" s="271"/>
      <c r="AT215" s="271"/>
      <c r="AU215" s="271"/>
      <c r="AV215" s="271"/>
    </row>
    <row r="216" spans="1:48" ht="13.5" thickBot="1" x14ac:dyDescent="0.25">
      <c r="B216" s="4" t="s">
        <v>37</v>
      </c>
      <c r="C216" s="5" t="s">
        <v>38</v>
      </c>
      <c r="D216" s="6">
        <f t="shared" ref="D216:X216" si="51">+D185</f>
        <v>2024</v>
      </c>
      <c r="E216" s="2">
        <f t="shared" si="51"/>
        <v>2025</v>
      </c>
      <c r="F216" s="2">
        <f t="shared" si="51"/>
        <v>2026</v>
      </c>
      <c r="G216" s="2">
        <f t="shared" si="51"/>
        <v>2027</v>
      </c>
      <c r="H216" s="2">
        <f t="shared" si="51"/>
        <v>2028</v>
      </c>
      <c r="I216" s="2">
        <f t="shared" si="51"/>
        <v>2029</v>
      </c>
      <c r="J216" s="2">
        <f t="shared" si="51"/>
        <v>2030</v>
      </c>
      <c r="K216" s="2">
        <f t="shared" si="51"/>
        <v>2031</v>
      </c>
      <c r="L216" s="2">
        <f t="shared" si="51"/>
        <v>2032</v>
      </c>
      <c r="M216" s="2">
        <f t="shared" si="51"/>
        <v>2033</v>
      </c>
      <c r="N216" s="46">
        <f t="shared" si="51"/>
        <v>2034</v>
      </c>
      <c r="O216" s="46">
        <f t="shared" si="51"/>
        <v>2035</v>
      </c>
      <c r="P216" s="46">
        <f t="shared" si="51"/>
        <v>2036</v>
      </c>
      <c r="Q216" s="46">
        <f t="shared" si="51"/>
        <v>2037</v>
      </c>
      <c r="R216" s="46">
        <f t="shared" si="51"/>
        <v>2038</v>
      </c>
      <c r="S216" s="46">
        <f t="shared" si="51"/>
        <v>2039</v>
      </c>
      <c r="T216" s="46">
        <f t="shared" si="51"/>
        <v>2040</v>
      </c>
      <c r="U216" s="46">
        <f t="shared" si="51"/>
        <v>2041</v>
      </c>
      <c r="V216" s="46">
        <f t="shared" si="51"/>
        <v>2042</v>
      </c>
      <c r="W216" s="46">
        <f t="shared" si="51"/>
        <v>2043</v>
      </c>
      <c r="X216" s="2">
        <f t="shared" si="51"/>
        <v>2044</v>
      </c>
      <c r="AB216" s="271"/>
      <c r="AC216" s="271"/>
      <c r="AD216" s="271"/>
      <c r="AE216" s="271"/>
      <c r="AF216" s="271"/>
      <c r="AG216" s="271"/>
      <c r="AH216" s="271"/>
      <c r="AI216" s="271"/>
      <c r="AJ216" s="271"/>
      <c r="AK216" s="271"/>
      <c r="AL216" s="271"/>
      <c r="AM216" s="271"/>
      <c r="AN216" s="271"/>
      <c r="AO216" s="271"/>
      <c r="AP216" s="271"/>
      <c r="AQ216" s="271"/>
      <c r="AR216" s="271"/>
      <c r="AS216" s="271"/>
      <c r="AT216" s="271"/>
      <c r="AU216" s="271"/>
      <c r="AV216" s="271"/>
    </row>
    <row r="217" spans="1:48" x14ac:dyDescent="0.2">
      <c r="B217" s="18">
        <v>6</v>
      </c>
      <c r="C217" s="29" t="s">
        <v>46</v>
      </c>
      <c r="D217" s="32">
        <f>+D186/('1.1 Demanda Histórica'!D141)-1</f>
        <v>3.2625895270002481E-2</v>
      </c>
      <c r="E217" s="16">
        <f t="shared" ref="E217:X229" si="52">+E186/D186-1</f>
        <v>6.1165130771485554E-3</v>
      </c>
      <c r="F217" s="16">
        <f t="shared" si="52"/>
        <v>1.9719778512781394E-2</v>
      </c>
      <c r="G217" s="16">
        <f t="shared" si="52"/>
        <v>2.3704566233342828E-2</v>
      </c>
      <c r="H217" s="16">
        <f t="shared" si="52"/>
        <v>1.4124824521637214E-2</v>
      </c>
      <c r="I217" s="16">
        <f t="shared" si="52"/>
        <v>1.5442823396317307E-2</v>
      </c>
      <c r="J217" s="16">
        <f t="shared" si="52"/>
        <v>1.3860044494373502E-2</v>
      </c>
      <c r="K217" s="16">
        <f t="shared" si="52"/>
        <v>2.6514889240184747E-2</v>
      </c>
      <c r="L217" s="16">
        <f t="shared" si="52"/>
        <v>2.7239940305595622E-2</v>
      </c>
      <c r="M217" s="16">
        <f t="shared" si="52"/>
        <v>2.9079105479635547E-2</v>
      </c>
      <c r="N217" s="47">
        <f t="shared" si="52"/>
        <v>2.8478201877193188E-2</v>
      </c>
      <c r="O217" s="47">
        <f t="shared" si="52"/>
        <v>2.8642033401875988E-2</v>
      </c>
      <c r="P217" s="47">
        <f t="shared" si="52"/>
        <v>2.6960698555740237E-2</v>
      </c>
      <c r="Q217" s="47">
        <f t="shared" si="52"/>
        <v>2.7789556281378136E-2</v>
      </c>
      <c r="R217" s="47">
        <f t="shared" si="52"/>
        <v>2.7496267120938667E-2</v>
      </c>
      <c r="S217" s="47">
        <f t="shared" si="52"/>
        <v>2.4420749639638473E-2</v>
      </c>
      <c r="T217" s="47">
        <f t="shared" si="52"/>
        <v>2.4637101960371721E-2</v>
      </c>
      <c r="U217" s="47">
        <f t="shared" si="52"/>
        <v>2.496658675628205E-2</v>
      </c>
      <c r="V217" s="47">
        <f t="shared" si="52"/>
        <v>2.8092188849588862E-2</v>
      </c>
      <c r="W217" s="47">
        <f t="shared" si="52"/>
        <v>2.7992884232685977E-2</v>
      </c>
      <c r="X217" s="16">
        <f t="shared" si="52"/>
        <v>2.7532044838394221E-2</v>
      </c>
      <c r="AB217" s="271"/>
      <c r="AC217" s="271"/>
      <c r="AD217" s="271"/>
      <c r="AE217" s="271"/>
      <c r="AF217" s="271"/>
      <c r="AG217" s="271"/>
      <c r="AH217" s="271"/>
      <c r="AI217" s="271"/>
      <c r="AJ217" s="271"/>
      <c r="AK217" s="271"/>
      <c r="AL217" s="271"/>
      <c r="AM217" s="271"/>
      <c r="AN217" s="271"/>
      <c r="AO217" s="271"/>
      <c r="AP217" s="271"/>
      <c r="AQ217" s="271"/>
      <c r="AR217" s="271"/>
      <c r="AS217" s="271"/>
      <c r="AT217" s="271"/>
      <c r="AU217" s="271"/>
      <c r="AV217" s="271"/>
    </row>
    <row r="218" spans="1:48" x14ac:dyDescent="0.2">
      <c r="B218" s="18">
        <v>8</v>
      </c>
      <c r="C218" s="28" t="s">
        <v>48</v>
      </c>
      <c r="D218" s="32">
        <f>+D187/('1.1 Demanda Histórica'!D143)-1</f>
        <v>0.13701531745388706</v>
      </c>
      <c r="E218" s="16">
        <f t="shared" si="52"/>
        <v>4.7901106231469814E-2</v>
      </c>
      <c r="F218" s="16">
        <f t="shared" si="52"/>
        <v>4.9711871853602929E-2</v>
      </c>
      <c r="G218" s="16">
        <f t="shared" si="52"/>
        <v>4.877419584714815E-2</v>
      </c>
      <c r="H218" s="16">
        <f t="shared" si="52"/>
        <v>4.4503754505401227E-2</v>
      </c>
      <c r="I218" s="16">
        <f t="shared" si="52"/>
        <v>4.2833201255211506E-2</v>
      </c>
      <c r="J218" s="16">
        <f t="shared" si="52"/>
        <v>4.1082482119520591E-2</v>
      </c>
      <c r="K218" s="16">
        <f t="shared" si="52"/>
        <v>4.456824611352217E-2</v>
      </c>
      <c r="L218" s="16">
        <f t="shared" si="52"/>
        <v>4.2776072746572469E-2</v>
      </c>
      <c r="M218" s="16">
        <f t="shared" si="52"/>
        <v>4.2983377241456289E-2</v>
      </c>
      <c r="N218" s="47">
        <f t="shared" si="52"/>
        <v>3.924582267122867E-2</v>
      </c>
      <c r="O218" s="47">
        <f t="shared" si="52"/>
        <v>3.7885759794536344E-2</v>
      </c>
      <c r="P218" s="47">
        <f t="shared" si="52"/>
        <v>3.5666664503245071E-2</v>
      </c>
      <c r="Q218" s="47">
        <f t="shared" si="52"/>
        <v>3.5586074611474006E-2</v>
      </c>
      <c r="R218" s="47">
        <f t="shared" si="52"/>
        <v>3.4008452047468163E-2</v>
      </c>
      <c r="S218" s="47">
        <f t="shared" si="52"/>
        <v>3.1236386447406117E-2</v>
      </c>
      <c r="T218" s="47">
        <f t="shared" si="52"/>
        <v>3.0152787747874665E-2</v>
      </c>
      <c r="U218" s="47">
        <f t="shared" si="52"/>
        <v>3.0000366786885557E-2</v>
      </c>
      <c r="V218" s="47">
        <f t="shared" si="52"/>
        <v>3.13648388312886E-2</v>
      </c>
      <c r="W218" s="47">
        <f t="shared" si="52"/>
        <v>3.1176230491902324E-2</v>
      </c>
      <c r="X218" s="16">
        <f t="shared" si="52"/>
        <v>2.9563218586769135E-2</v>
      </c>
      <c r="AB218" s="271"/>
      <c r="AC218" s="271"/>
      <c r="AD218" s="271"/>
      <c r="AE218" s="271"/>
      <c r="AF218" s="271"/>
      <c r="AG218" s="271"/>
      <c r="AH218" s="271"/>
      <c r="AI218" s="271"/>
      <c r="AJ218" s="271"/>
      <c r="AK218" s="271"/>
      <c r="AL218" s="271"/>
      <c r="AM218" s="271"/>
      <c r="AN218" s="271"/>
      <c r="AO218" s="271"/>
      <c r="AP218" s="271"/>
      <c r="AQ218" s="271"/>
      <c r="AR218" s="271"/>
      <c r="AS218" s="271"/>
      <c r="AT218" s="271"/>
      <c r="AU218" s="271"/>
      <c r="AV218" s="271"/>
    </row>
    <row r="219" spans="1:48" x14ac:dyDescent="0.2">
      <c r="B219" s="18">
        <v>9</v>
      </c>
      <c r="C219" s="29" t="s">
        <v>49</v>
      </c>
      <c r="D219" s="32">
        <f>+D188/('1.1 Demanda Histórica'!D144)-1</f>
        <v>3.7776981096458773E-2</v>
      </c>
      <c r="E219" s="16">
        <f t="shared" si="52"/>
        <v>2.4720082561181522E-2</v>
      </c>
      <c r="F219" s="16">
        <f t="shared" si="52"/>
        <v>3.1436071873826466E-2</v>
      </c>
      <c r="G219" s="16">
        <f t="shared" si="52"/>
        <v>3.5276724752828503E-2</v>
      </c>
      <c r="H219" s="16">
        <f t="shared" si="52"/>
        <v>3.2401158058781965E-2</v>
      </c>
      <c r="I219" s="16">
        <f t="shared" si="52"/>
        <v>3.2107360759999315E-2</v>
      </c>
      <c r="J219" s="16">
        <f t="shared" si="52"/>
        <v>3.1614844757053673E-2</v>
      </c>
      <c r="K219" s="16">
        <f t="shared" si="52"/>
        <v>3.6422950928473252E-2</v>
      </c>
      <c r="L219" s="16">
        <f t="shared" si="52"/>
        <v>3.5744303827203838E-2</v>
      </c>
      <c r="M219" s="16">
        <f t="shared" si="52"/>
        <v>3.7028234775651203E-2</v>
      </c>
      <c r="N219" s="47">
        <f t="shared" si="52"/>
        <v>3.4237124933909735E-2</v>
      </c>
      <c r="O219" s="47">
        <f t="shared" si="52"/>
        <v>3.3722773317773402E-2</v>
      </c>
      <c r="P219" s="47">
        <f t="shared" si="52"/>
        <v>3.222261330769105E-2</v>
      </c>
      <c r="Q219" s="47">
        <f t="shared" si="52"/>
        <v>3.2908042034647478E-2</v>
      </c>
      <c r="R219" s="47">
        <f t="shared" si="52"/>
        <v>3.1955723476255082E-2</v>
      </c>
      <c r="S219" s="47">
        <f t="shared" si="52"/>
        <v>2.9675956614647614E-2</v>
      </c>
      <c r="T219" s="47">
        <f t="shared" si="52"/>
        <v>2.9135722840714751E-2</v>
      </c>
      <c r="U219" s="47">
        <f t="shared" si="52"/>
        <v>2.9544974156840098E-2</v>
      </c>
      <c r="V219" s="47">
        <f t="shared" si="52"/>
        <v>3.1529734501794415E-2</v>
      </c>
      <c r="W219" s="47">
        <f t="shared" si="52"/>
        <v>3.1812199620835813E-2</v>
      </c>
      <c r="X219" s="16">
        <f t="shared" si="52"/>
        <v>3.0563005721132797E-2</v>
      </c>
      <c r="AB219" s="271"/>
      <c r="AC219" s="271"/>
      <c r="AD219" s="271"/>
      <c r="AE219" s="271"/>
      <c r="AF219" s="271"/>
      <c r="AG219" s="271"/>
      <c r="AH219" s="271"/>
      <c r="AI219" s="271"/>
      <c r="AJ219" s="271"/>
      <c r="AK219" s="271"/>
      <c r="AL219" s="271"/>
      <c r="AM219" s="271"/>
      <c r="AN219" s="271"/>
      <c r="AO219" s="271"/>
      <c r="AP219" s="271"/>
      <c r="AQ219" s="271"/>
      <c r="AR219" s="271"/>
      <c r="AS219" s="271"/>
      <c r="AT219" s="271"/>
      <c r="AU219" s="271"/>
      <c r="AV219" s="271"/>
    </row>
    <row r="220" spans="1:48" x14ac:dyDescent="0.2">
      <c r="B220" s="18">
        <v>10</v>
      </c>
      <c r="C220" s="29" t="s">
        <v>50</v>
      </c>
      <c r="D220" s="32">
        <f>+D189/('1.1 Demanda Histórica'!D145)-1</f>
        <v>5.3498872698868549E-2</v>
      </c>
      <c r="E220" s="16">
        <f t="shared" si="52"/>
        <v>-4.7025436859255199E-2</v>
      </c>
      <c r="F220" s="16">
        <f t="shared" si="52"/>
        <v>-4.4585702466320876E-2</v>
      </c>
      <c r="G220" s="16">
        <f t="shared" si="52"/>
        <v>-9.4850863230461213E-3</v>
      </c>
      <c r="H220" s="16">
        <f t="shared" si="52"/>
        <v>-7.6468926028022688E-3</v>
      </c>
      <c r="I220" s="16">
        <f t="shared" si="52"/>
        <v>-9.9690159833021319E-4</v>
      </c>
      <c r="J220" s="16">
        <f t="shared" si="52"/>
        <v>-9.9646854580383026E-3</v>
      </c>
      <c r="K220" s="16">
        <f t="shared" si="52"/>
        <v>1.5580200220049578E-2</v>
      </c>
      <c r="L220" s="16">
        <f t="shared" si="52"/>
        <v>1.3540607196775412E-2</v>
      </c>
      <c r="M220" s="16">
        <f t="shared" si="52"/>
        <v>2.3345581599680143E-2</v>
      </c>
      <c r="N220" s="47">
        <f t="shared" si="52"/>
        <v>2.5321446111252754E-2</v>
      </c>
      <c r="O220" s="47">
        <f t="shared" si="52"/>
        <v>2.0531313032488896E-2</v>
      </c>
      <c r="P220" s="47">
        <f t="shared" si="52"/>
        <v>2.0811769567823601E-2</v>
      </c>
      <c r="Q220" s="47">
        <f t="shared" si="52"/>
        <v>2.6496797930306348E-2</v>
      </c>
      <c r="R220" s="47">
        <f t="shared" si="52"/>
        <v>2.7029567716532421E-2</v>
      </c>
      <c r="S220" s="47">
        <f t="shared" si="52"/>
        <v>2.2990135517971577E-2</v>
      </c>
      <c r="T220" s="47">
        <f t="shared" si="52"/>
        <v>2.2490784722203117E-2</v>
      </c>
      <c r="U220" s="47">
        <f t="shared" si="52"/>
        <v>1.6229779541345524E-2</v>
      </c>
      <c r="V220" s="47">
        <f t="shared" si="52"/>
        <v>2.5563237116835502E-2</v>
      </c>
      <c r="W220" s="47">
        <f t="shared" si="52"/>
        <v>2.6958906111997694E-2</v>
      </c>
      <c r="X220" s="16">
        <f t="shared" si="52"/>
        <v>2.6205517751791696E-2</v>
      </c>
      <c r="AB220" s="271"/>
      <c r="AC220" s="271"/>
      <c r="AD220" s="271"/>
      <c r="AE220" s="271"/>
      <c r="AF220" s="271"/>
      <c r="AG220" s="271"/>
      <c r="AH220" s="271"/>
      <c r="AI220" s="271"/>
      <c r="AJ220" s="271"/>
      <c r="AK220" s="271"/>
      <c r="AL220" s="271"/>
      <c r="AM220" s="271"/>
      <c r="AN220" s="271"/>
      <c r="AO220" s="271"/>
      <c r="AP220" s="271"/>
      <c r="AQ220" s="271"/>
      <c r="AR220" s="271"/>
      <c r="AS220" s="271"/>
      <c r="AT220" s="271"/>
      <c r="AU220" s="271"/>
      <c r="AV220" s="271"/>
    </row>
    <row r="221" spans="1:48" x14ac:dyDescent="0.2">
      <c r="B221" s="18">
        <v>13</v>
      </c>
      <c r="C221" s="29" t="s">
        <v>52</v>
      </c>
      <c r="D221" s="32">
        <f>+D190/('1.1 Demanda Histórica'!D147)-1</f>
        <v>1.2478596894020866E-2</v>
      </c>
      <c r="E221" s="16">
        <f t="shared" si="52"/>
        <v>7.3556427276599834E-4</v>
      </c>
      <c r="F221" s="16">
        <f t="shared" si="52"/>
        <v>-1.7688972329272024E-2</v>
      </c>
      <c r="G221" s="16">
        <f t="shared" si="52"/>
        <v>9.5953119095182338E-3</v>
      </c>
      <c r="H221" s="16">
        <f t="shared" si="52"/>
        <v>8.0787975732710127E-3</v>
      </c>
      <c r="I221" s="16">
        <f t="shared" si="52"/>
        <v>1.3348103984275106E-2</v>
      </c>
      <c r="J221" s="16">
        <f t="shared" si="52"/>
        <v>3.7174060136222487E-3</v>
      </c>
      <c r="K221" s="16">
        <f t="shared" si="52"/>
        <v>2.555715163366612E-2</v>
      </c>
      <c r="L221" s="16">
        <f t="shared" si="52"/>
        <v>2.1911319058936396E-2</v>
      </c>
      <c r="M221" s="16">
        <f t="shared" si="52"/>
        <v>2.85020771142106E-2</v>
      </c>
      <c r="N221" s="47">
        <f t="shared" si="52"/>
        <v>2.818131330143836E-2</v>
      </c>
      <c r="O221" s="47">
        <f t="shared" si="52"/>
        <v>2.2861716424360301E-2</v>
      </c>
      <c r="P221" s="47">
        <f t="shared" si="52"/>
        <v>2.1895970644801421E-2</v>
      </c>
      <c r="Q221" s="47">
        <f t="shared" si="52"/>
        <v>2.5869363342337692E-2</v>
      </c>
      <c r="R221" s="47">
        <f t="shared" si="52"/>
        <v>2.5417049788290402E-2</v>
      </c>
      <c r="S221" s="47">
        <f t="shared" si="52"/>
        <v>2.1412679170164095E-2</v>
      </c>
      <c r="T221" s="47">
        <f t="shared" si="52"/>
        <v>2.0461776273841048E-2</v>
      </c>
      <c r="U221" s="47">
        <f t="shared" si="52"/>
        <v>1.7920234739884133E-2</v>
      </c>
      <c r="V221" s="47">
        <f t="shared" si="52"/>
        <v>2.2289213087014703E-2</v>
      </c>
      <c r="W221" s="47">
        <f t="shared" si="52"/>
        <v>2.3322610109689057E-2</v>
      </c>
      <c r="X221" s="16">
        <f t="shared" si="52"/>
        <v>2.2409195748966493E-2</v>
      </c>
      <c r="AB221" s="271"/>
      <c r="AC221" s="271"/>
      <c r="AD221" s="271"/>
      <c r="AE221" s="271"/>
      <c r="AF221" s="271"/>
      <c r="AG221" s="271"/>
      <c r="AH221" s="271"/>
      <c r="AI221" s="271"/>
      <c r="AJ221" s="271"/>
      <c r="AK221" s="271"/>
      <c r="AL221" s="271"/>
      <c r="AM221" s="271"/>
      <c r="AN221" s="271"/>
      <c r="AO221" s="271"/>
      <c r="AP221" s="271"/>
      <c r="AQ221" s="271"/>
      <c r="AR221" s="271"/>
      <c r="AS221" s="271"/>
      <c r="AT221" s="271"/>
      <c r="AU221" s="271"/>
      <c r="AV221" s="271"/>
    </row>
    <row r="222" spans="1:48" x14ac:dyDescent="0.2">
      <c r="B222" s="18">
        <v>14</v>
      </c>
      <c r="C222" s="29" t="s">
        <v>53</v>
      </c>
      <c r="D222" s="32">
        <f>+D191/('1.1 Demanda Histórica'!D148)-1</f>
        <v>6.3064943322768574E-2</v>
      </c>
      <c r="E222" s="16">
        <f t="shared" si="52"/>
        <v>-5.2177593229162822E-2</v>
      </c>
      <c r="F222" s="16">
        <f t="shared" si="52"/>
        <v>-3.1519956628949908E-2</v>
      </c>
      <c r="G222" s="16">
        <f t="shared" si="52"/>
        <v>-6.1266816485646691E-3</v>
      </c>
      <c r="H222" s="16">
        <f t="shared" si="52"/>
        <v>-2.9922634607933984E-3</v>
      </c>
      <c r="I222" s="16">
        <f t="shared" si="52"/>
        <v>3.0243079770053694E-3</v>
      </c>
      <c r="J222" s="16">
        <f t="shared" si="52"/>
        <v>-7.6998338831167912E-3</v>
      </c>
      <c r="K222" s="16">
        <f t="shared" si="52"/>
        <v>1.6935162814291527E-2</v>
      </c>
      <c r="L222" s="16">
        <f t="shared" si="52"/>
        <v>1.3407328637361271E-2</v>
      </c>
      <c r="M222" s="16">
        <f t="shared" si="52"/>
        <v>2.3256128583585278E-2</v>
      </c>
      <c r="N222" s="47">
        <f t="shared" si="52"/>
        <v>2.4508440544619647E-2</v>
      </c>
      <c r="O222" s="47">
        <f t="shared" si="52"/>
        <v>1.8792273948431415E-2</v>
      </c>
      <c r="P222" s="47">
        <f t="shared" si="52"/>
        <v>1.8810349334246634E-2</v>
      </c>
      <c r="Q222" s="47">
        <f t="shared" si="52"/>
        <v>2.4793959219630457E-2</v>
      </c>
      <c r="R222" s="47">
        <f t="shared" si="52"/>
        <v>2.5407671822667455E-2</v>
      </c>
      <c r="S222" s="47">
        <f t="shared" si="52"/>
        <v>2.0780783220672339E-2</v>
      </c>
      <c r="T222" s="47">
        <f t="shared" si="52"/>
        <v>2.0255423123604954E-2</v>
      </c>
      <c r="U222" s="47">
        <f t="shared" si="52"/>
        <v>1.8393144894814251E-2</v>
      </c>
      <c r="V222" s="47">
        <f t="shared" si="52"/>
        <v>2.3679480169456868E-2</v>
      </c>
      <c r="W222" s="47">
        <f t="shared" si="52"/>
        <v>2.5314977737415534E-2</v>
      </c>
      <c r="X222" s="16">
        <f t="shared" si="52"/>
        <v>2.4652498725608485E-2</v>
      </c>
      <c r="AB222" s="271"/>
      <c r="AC222" s="271"/>
      <c r="AD222" s="271"/>
      <c r="AE222" s="271"/>
      <c r="AF222" s="271"/>
      <c r="AG222" s="271"/>
      <c r="AH222" s="271"/>
      <c r="AI222" s="271"/>
      <c r="AJ222" s="271"/>
      <c r="AK222" s="271"/>
      <c r="AL222" s="271"/>
      <c r="AM222" s="271"/>
      <c r="AN222" s="271"/>
      <c r="AO222" s="271"/>
      <c r="AP222" s="271"/>
      <c r="AQ222" s="271"/>
      <c r="AR222" s="271"/>
      <c r="AS222" s="271"/>
      <c r="AT222" s="271"/>
      <c r="AU222" s="271"/>
      <c r="AV222" s="271"/>
    </row>
    <row r="223" spans="1:48" x14ac:dyDescent="0.2">
      <c r="B223" s="18">
        <v>18</v>
      </c>
      <c r="C223" s="29" t="s">
        <v>55</v>
      </c>
      <c r="D223" s="32">
        <f>+D192/('1.1 Demanda Histórica'!D150+'1.1 Demanda Histórica'!D136+'1.1 Demanda Histórica'!D137+'1.1 Demanda Histórica'!D138+'1.1 Demanda Histórica'!D139+'1.1 Demanda Histórica'!D140+'1.1 Demanda Histórica'!D142)-1</f>
        <v>4.0435918709755381E-2</v>
      </c>
      <c r="E223" s="16">
        <f t="shared" si="52"/>
        <v>-3.8234882000994785E-3</v>
      </c>
      <c r="F223" s="16">
        <f t="shared" si="52"/>
        <v>3.2550179638706211E-3</v>
      </c>
      <c r="G223" s="16">
        <f t="shared" si="52"/>
        <v>2.4571411298845547E-2</v>
      </c>
      <c r="H223" s="16">
        <f t="shared" si="52"/>
        <v>2.3322877393098684E-2</v>
      </c>
      <c r="I223" s="16">
        <f t="shared" si="52"/>
        <v>3.0769110173290981E-2</v>
      </c>
      <c r="J223" s="16">
        <f t="shared" si="52"/>
        <v>2.8169869974769668E-2</v>
      </c>
      <c r="K223" s="16">
        <f t="shared" si="52"/>
        <v>4.414740445891252E-2</v>
      </c>
      <c r="L223" s="16">
        <f t="shared" si="52"/>
        <v>4.402980059166639E-2</v>
      </c>
      <c r="M223" s="16">
        <f t="shared" si="52"/>
        <v>4.6932546409850451E-2</v>
      </c>
      <c r="N223" s="47">
        <f t="shared" si="52"/>
        <v>4.8970172939719392E-2</v>
      </c>
      <c r="O223" s="47">
        <f t="shared" si="52"/>
        <v>4.4709390269527471E-2</v>
      </c>
      <c r="P223" s="47">
        <f t="shared" si="52"/>
        <v>4.2179333419924747E-2</v>
      </c>
      <c r="Q223" s="47">
        <f t="shared" si="52"/>
        <v>4.333507824127536E-2</v>
      </c>
      <c r="R223" s="47">
        <f t="shared" si="52"/>
        <v>4.2082861911870495E-2</v>
      </c>
      <c r="S223" s="47">
        <f t="shared" si="52"/>
        <v>3.8004085388149811E-2</v>
      </c>
      <c r="T223" s="47">
        <f t="shared" si="52"/>
        <v>3.6491211621573871E-2</v>
      </c>
      <c r="U223" s="47">
        <f t="shared" si="52"/>
        <v>3.3311817369226837E-2</v>
      </c>
      <c r="V223" s="47">
        <f t="shared" si="52"/>
        <v>3.5769965304070173E-2</v>
      </c>
      <c r="W223" s="47">
        <f t="shared" si="52"/>
        <v>3.6927561868746572E-2</v>
      </c>
      <c r="X223" s="16">
        <f t="shared" si="52"/>
        <v>3.5831490031350555E-2</v>
      </c>
      <c r="AB223" s="271"/>
      <c r="AC223" s="271"/>
      <c r="AD223" s="271"/>
      <c r="AE223" s="271"/>
      <c r="AF223" s="271"/>
      <c r="AG223" s="271"/>
      <c r="AH223" s="271"/>
      <c r="AI223" s="271"/>
      <c r="AJ223" s="271"/>
      <c r="AK223" s="271"/>
      <c r="AL223" s="271"/>
      <c r="AM223" s="271"/>
      <c r="AN223" s="271"/>
      <c r="AO223" s="271"/>
      <c r="AP223" s="271"/>
      <c r="AQ223" s="271"/>
      <c r="AR223" s="271"/>
      <c r="AS223" s="271"/>
      <c r="AT223" s="271"/>
      <c r="AU223" s="271"/>
      <c r="AV223" s="271"/>
    </row>
    <row r="224" spans="1:48" x14ac:dyDescent="0.2">
      <c r="B224" s="18">
        <v>20</v>
      </c>
      <c r="C224" s="29" t="s">
        <v>56</v>
      </c>
      <c r="D224" s="32">
        <f>+D193/('1.1 Demanda Histórica'!D151)-1</f>
        <v>1.6073478760046056E-2</v>
      </c>
      <c r="E224" s="16">
        <f t="shared" si="52"/>
        <v>4.0791533000561708E-2</v>
      </c>
      <c r="F224" s="16">
        <f t="shared" si="52"/>
        <v>4.4995663003257746E-2</v>
      </c>
      <c r="G224" s="16">
        <f t="shared" si="52"/>
        <v>5.0290755175100177E-2</v>
      </c>
      <c r="H224" s="16">
        <f t="shared" si="52"/>
        <v>4.4605315338551721E-2</v>
      </c>
      <c r="I224" s="16">
        <f t="shared" si="52"/>
        <v>5.0394869469064352E-2</v>
      </c>
      <c r="J224" s="16">
        <f t="shared" si="52"/>
        <v>5.0153582791103046E-2</v>
      </c>
      <c r="K224" s="16">
        <f t="shared" si="52"/>
        <v>6.050623457757065E-2</v>
      </c>
      <c r="L224" s="16">
        <f t="shared" si="52"/>
        <v>5.9888694804671294E-2</v>
      </c>
      <c r="M224" s="16">
        <f t="shared" si="52"/>
        <v>5.8724507341325616E-2</v>
      </c>
      <c r="N224" s="47">
        <f t="shared" si="52"/>
        <v>5.4903726481126958E-2</v>
      </c>
      <c r="O224" s="47">
        <f t="shared" si="52"/>
        <v>5.6288772489221595E-2</v>
      </c>
      <c r="P224" s="47">
        <f t="shared" si="52"/>
        <v>5.2982899481861745E-2</v>
      </c>
      <c r="Q224" s="47">
        <f t="shared" si="52"/>
        <v>5.0963700995305672E-2</v>
      </c>
      <c r="R224" s="47">
        <f t="shared" si="52"/>
        <v>5.0188739380423009E-2</v>
      </c>
      <c r="S224" s="47">
        <f t="shared" si="52"/>
        <v>4.7652389629190273E-2</v>
      </c>
      <c r="T224" s="47">
        <f t="shared" si="52"/>
        <v>4.6083196840352558E-2</v>
      </c>
      <c r="U224" s="47">
        <f t="shared" si="52"/>
        <v>4.5340002301961446E-2</v>
      </c>
      <c r="V224" s="47">
        <f t="shared" si="52"/>
        <v>4.7540448557522819E-2</v>
      </c>
      <c r="W224" s="47">
        <f t="shared" si="52"/>
        <v>4.6177376054068242E-2</v>
      </c>
      <c r="X224" s="16">
        <f t="shared" si="52"/>
        <v>4.415211393284868E-2</v>
      </c>
      <c r="AB224" s="271"/>
      <c r="AC224" s="271"/>
      <c r="AD224" s="271"/>
      <c r="AE224" s="271"/>
      <c r="AF224" s="271"/>
      <c r="AG224" s="271"/>
      <c r="AH224" s="271"/>
      <c r="AI224" s="271"/>
      <c r="AJ224" s="271"/>
      <c r="AK224" s="271"/>
      <c r="AL224" s="271"/>
      <c r="AM224" s="271"/>
      <c r="AN224" s="271"/>
      <c r="AO224" s="271"/>
      <c r="AP224" s="271"/>
      <c r="AQ224" s="271"/>
      <c r="AR224" s="271"/>
      <c r="AS224" s="271"/>
      <c r="AT224" s="271"/>
      <c r="AU224" s="271"/>
      <c r="AV224" s="271"/>
    </row>
    <row r="225" spans="2:48" x14ac:dyDescent="0.2">
      <c r="B225" s="18">
        <v>21</v>
      </c>
      <c r="C225" s="29" t="s">
        <v>57</v>
      </c>
      <c r="D225" s="32">
        <f>+D194/('1.1 Demanda Histórica'!D152)-1</f>
        <v>8.8160523495124155E-2</v>
      </c>
      <c r="E225" s="16">
        <f t="shared" si="52"/>
        <v>5.0564868296730792E-2</v>
      </c>
      <c r="F225" s="16">
        <f t="shared" si="52"/>
        <v>4.6790549653636049E-2</v>
      </c>
      <c r="G225" s="16">
        <f t="shared" si="52"/>
        <v>5.0338937821558627E-2</v>
      </c>
      <c r="H225" s="16">
        <f t="shared" si="52"/>
        <v>4.7496096810633714E-2</v>
      </c>
      <c r="I225" s="16">
        <f t="shared" si="52"/>
        <v>4.7130167125131406E-2</v>
      </c>
      <c r="J225" s="16">
        <f t="shared" si="52"/>
        <v>3.0646141398722904E-2</v>
      </c>
      <c r="K225" s="16">
        <f t="shared" si="52"/>
        <v>5.1065079792866452E-2</v>
      </c>
      <c r="L225" s="16">
        <f t="shared" si="52"/>
        <v>4.9424611332640422E-2</v>
      </c>
      <c r="M225" s="16">
        <f t="shared" si="52"/>
        <v>4.7990655521395587E-2</v>
      </c>
      <c r="N225" s="47">
        <f t="shared" si="52"/>
        <v>4.4299819876889801E-2</v>
      </c>
      <c r="O225" s="47">
        <f t="shared" si="52"/>
        <v>4.2435848760147499E-2</v>
      </c>
      <c r="P225" s="47">
        <f t="shared" si="52"/>
        <v>4.0119167207550488E-2</v>
      </c>
      <c r="Q225" s="47">
        <f t="shared" si="52"/>
        <v>3.9366961314876381E-2</v>
      </c>
      <c r="R225" s="47">
        <f t="shared" si="52"/>
        <v>3.7771903614090219E-2</v>
      </c>
      <c r="S225" s="47">
        <f t="shared" si="52"/>
        <v>3.4901827494873583E-2</v>
      </c>
      <c r="T225" s="47">
        <f t="shared" si="52"/>
        <v>3.3587721228413026E-2</v>
      </c>
      <c r="U225" s="47">
        <f t="shared" si="52"/>
        <v>3.2128599140629266E-2</v>
      </c>
      <c r="V225" s="47">
        <f t="shared" si="52"/>
        <v>3.2817161409357309E-2</v>
      </c>
      <c r="W225" s="47">
        <f t="shared" si="52"/>
        <v>3.2084082167536554E-2</v>
      </c>
      <c r="X225" s="16">
        <f t="shared" si="52"/>
        <v>3.1299679116160384E-2</v>
      </c>
      <c r="AB225" s="271"/>
      <c r="AC225" s="271"/>
      <c r="AD225" s="271"/>
      <c r="AE225" s="271"/>
      <c r="AF225" s="271"/>
      <c r="AG225" s="271"/>
      <c r="AH225" s="271"/>
      <c r="AI225" s="271"/>
      <c r="AJ225" s="271"/>
      <c r="AK225" s="271"/>
      <c r="AL225" s="271"/>
      <c r="AM225" s="271"/>
      <c r="AN225" s="271"/>
      <c r="AO225" s="271"/>
      <c r="AP225" s="271"/>
      <c r="AQ225" s="271"/>
      <c r="AR225" s="271"/>
      <c r="AS225" s="271"/>
      <c r="AT225" s="271"/>
      <c r="AU225" s="271"/>
      <c r="AV225" s="271"/>
    </row>
    <row r="226" spans="2:48" x14ac:dyDescent="0.2">
      <c r="B226" s="18">
        <v>22</v>
      </c>
      <c r="C226" s="29" t="s">
        <v>58</v>
      </c>
      <c r="D226" s="32">
        <f>+D195/('1.1 Demanda Histórica'!D153)-1</f>
        <v>5.4789965244847583E-2</v>
      </c>
      <c r="E226" s="16">
        <f t="shared" si="52"/>
        <v>1.0714696207354324E-2</v>
      </c>
      <c r="F226" s="16">
        <f t="shared" si="52"/>
        <v>3.6861783953099359E-2</v>
      </c>
      <c r="G226" s="16">
        <f t="shared" si="52"/>
        <v>2.6063520257469053E-2</v>
      </c>
      <c r="H226" s="16">
        <f t="shared" si="52"/>
        <v>1.2041590732305929E-2</v>
      </c>
      <c r="I226" s="16">
        <f t="shared" si="52"/>
        <v>2.5267373780061275E-2</v>
      </c>
      <c r="J226" s="16">
        <f t="shared" si="52"/>
        <v>2.8993492318020175E-2</v>
      </c>
      <c r="K226" s="16">
        <f t="shared" si="52"/>
        <v>3.5622260944545125E-2</v>
      </c>
      <c r="L226" s="16">
        <f t="shared" si="52"/>
        <v>4.3926284880888344E-2</v>
      </c>
      <c r="M226" s="16">
        <f t="shared" si="52"/>
        <v>4.6042930034547958E-2</v>
      </c>
      <c r="N226" s="47">
        <f t="shared" si="52"/>
        <v>4.5166087831441271E-2</v>
      </c>
      <c r="O226" s="47">
        <f t="shared" si="52"/>
        <v>4.453052039462202E-2</v>
      </c>
      <c r="P226" s="47">
        <f t="shared" si="52"/>
        <v>4.2259572520907396E-2</v>
      </c>
      <c r="Q226" s="47">
        <f t="shared" si="52"/>
        <v>4.2449091979575471E-2</v>
      </c>
      <c r="R226" s="47">
        <f t="shared" si="52"/>
        <v>4.1119390267613243E-2</v>
      </c>
      <c r="S226" s="47">
        <f t="shared" si="52"/>
        <v>3.7790789056968421E-2</v>
      </c>
      <c r="T226" s="47">
        <f t="shared" si="52"/>
        <v>3.6110189622037492E-2</v>
      </c>
      <c r="U226" s="47">
        <f t="shared" si="52"/>
        <v>3.5335870727427388E-2</v>
      </c>
      <c r="V226" s="47">
        <f t="shared" si="52"/>
        <v>3.6891645981530941E-2</v>
      </c>
      <c r="W226" s="47">
        <f t="shared" si="52"/>
        <v>3.6181061406772574E-2</v>
      </c>
      <c r="X226" s="16">
        <f t="shared" si="52"/>
        <v>3.5003931294716351E-2</v>
      </c>
      <c r="AB226" s="271"/>
      <c r="AC226" s="271"/>
      <c r="AD226" s="271"/>
      <c r="AE226" s="271"/>
      <c r="AF226" s="271"/>
      <c r="AG226" s="271"/>
      <c r="AH226" s="271"/>
      <c r="AI226" s="271"/>
      <c r="AJ226" s="271"/>
      <c r="AK226" s="271"/>
      <c r="AL226" s="271"/>
      <c r="AM226" s="271"/>
      <c r="AN226" s="271"/>
      <c r="AO226" s="271"/>
      <c r="AP226" s="271"/>
      <c r="AQ226" s="271"/>
      <c r="AR226" s="271"/>
      <c r="AS226" s="271"/>
      <c r="AT226" s="271"/>
      <c r="AU226" s="271"/>
      <c r="AV226" s="271"/>
    </row>
    <row r="227" spans="2:48" x14ac:dyDescent="0.2">
      <c r="B227" s="18">
        <v>23</v>
      </c>
      <c r="C227" s="29" t="s">
        <v>59</v>
      </c>
      <c r="D227" s="32">
        <f>+D196/('1.1 Demanda Histórica'!D154)-1</f>
        <v>4.5654427790118968E-2</v>
      </c>
      <c r="E227" s="16">
        <f t="shared" si="52"/>
        <v>-2.1130710422420984E-2</v>
      </c>
      <c r="F227" s="16">
        <f t="shared" si="52"/>
        <v>-1.1347935155592848E-2</v>
      </c>
      <c r="G227" s="16">
        <f t="shared" si="52"/>
        <v>1.9990023204306206E-2</v>
      </c>
      <c r="H227" s="16">
        <f t="shared" si="52"/>
        <v>4.8696230882732783E-2</v>
      </c>
      <c r="I227" s="16">
        <f t="shared" si="52"/>
        <v>5.3272061048062813E-2</v>
      </c>
      <c r="J227" s="16">
        <f t="shared" si="52"/>
        <v>4.8630709563069585E-2</v>
      </c>
      <c r="K227" s="16">
        <f t="shared" si="52"/>
        <v>5.9644387699953283E-2</v>
      </c>
      <c r="L227" s="16">
        <f t="shared" si="52"/>
        <v>5.7989390411057329E-2</v>
      </c>
      <c r="M227" s="16">
        <f t="shared" si="52"/>
        <v>5.7409629050815481E-2</v>
      </c>
      <c r="N227" s="47">
        <f t="shared" si="52"/>
        <v>5.5467436247368163E-2</v>
      </c>
      <c r="O227" s="47">
        <f t="shared" si="52"/>
        <v>5.3362104705165336E-2</v>
      </c>
      <c r="P227" s="47">
        <f t="shared" si="52"/>
        <v>4.9691360196216117E-2</v>
      </c>
      <c r="Q227" s="47">
        <f t="shared" si="52"/>
        <v>5.0294685671159467E-2</v>
      </c>
      <c r="R227" s="47">
        <f t="shared" si="52"/>
        <v>4.8088465273632419E-2</v>
      </c>
      <c r="S227" s="47">
        <f t="shared" si="52"/>
        <v>4.4817235280655732E-2</v>
      </c>
      <c r="T227" s="47">
        <f t="shared" si="52"/>
        <v>4.2799112828406427E-2</v>
      </c>
      <c r="U227" s="47">
        <f t="shared" si="52"/>
        <v>3.9970732448483925E-2</v>
      </c>
      <c r="V227" s="47">
        <f t="shared" si="52"/>
        <v>3.9619829096642745E-2</v>
      </c>
      <c r="W227" s="47">
        <f t="shared" si="52"/>
        <v>3.8781630872894324E-2</v>
      </c>
      <c r="X227" s="16">
        <f t="shared" si="52"/>
        <v>4.0155712412306421E-2</v>
      </c>
      <c r="AB227" s="271"/>
      <c r="AC227" s="271"/>
      <c r="AD227" s="271"/>
      <c r="AE227" s="271"/>
      <c r="AF227" s="271"/>
      <c r="AG227" s="271"/>
      <c r="AH227" s="271"/>
      <c r="AI227" s="271"/>
      <c r="AJ227" s="271"/>
      <c r="AK227" s="271"/>
      <c r="AL227" s="271"/>
      <c r="AM227" s="271"/>
      <c r="AN227" s="271"/>
      <c r="AO227" s="271"/>
      <c r="AP227" s="271"/>
      <c r="AQ227" s="271"/>
      <c r="AR227" s="271"/>
      <c r="AS227" s="271"/>
      <c r="AT227" s="271"/>
      <c r="AU227" s="271"/>
      <c r="AV227" s="271"/>
    </row>
    <row r="228" spans="2:48" x14ac:dyDescent="0.2">
      <c r="B228" s="18">
        <v>26</v>
      </c>
      <c r="C228" s="29" t="s">
        <v>60</v>
      </c>
      <c r="D228" s="32">
        <f>+D197/('1.1 Demanda Histórica'!D155)-1</f>
        <v>0.11822469459645424</v>
      </c>
      <c r="E228" s="16">
        <f t="shared" si="52"/>
        <v>-2.3883847189316909E-2</v>
      </c>
      <c r="F228" s="16">
        <f t="shared" si="52"/>
        <v>-6.1308603449794274E-2</v>
      </c>
      <c r="G228" s="16">
        <f t="shared" si="52"/>
        <v>-1.908835062586911E-2</v>
      </c>
      <c r="H228" s="16">
        <f t="shared" si="52"/>
        <v>-8.4768824588542069E-2</v>
      </c>
      <c r="I228" s="16">
        <f t="shared" si="52"/>
        <v>-1.1534842665048672E-2</v>
      </c>
      <c r="J228" s="16">
        <f t="shared" si="52"/>
        <v>-3.3033907411816554E-2</v>
      </c>
      <c r="K228" s="16">
        <f t="shared" si="52"/>
        <v>-2.1664330654493913E-3</v>
      </c>
      <c r="L228" s="16">
        <f t="shared" si="52"/>
        <v>2.7274328828110317E-2</v>
      </c>
      <c r="M228" s="16">
        <f t="shared" si="52"/>
        <v>4.8879469098614736E-2</v>
      </c>
      <c r="N228" s="47">
        <f t="shared" si="52"/>
        <v>4.9260301549002738E-2</v>
      </c>
      <c r="O228" s="47">
        <f t="shared" si="52"/>
        <v>5.1409153604475399E-2</v>
      </c>
      <c r="P228" s="47">
        <f t="shared" si="52"/>
        <v>4.9500019398178718E-2</v>
      </c>
      <c r="Q228" s="47">
        <f t="shared" si="52"/>
        <v>5.0305145550949781E-2</v>
      </c>
      <c r="R228" s="47">
        <f t="shared" si="52"/>
        <v>5.6717123364439903E-2</v>
      </c>
      <c r="S228" s="47">
        <f t="shared" si="52"/>
        <v>4.9988747092114538E-2</v>
      </c>
      <c r="T228" s="47">
        <f t="shared" si="52"/>
        <v>4.7310927772081346E-2</v>
      </c>
      <c r="U228" s="47">
        <f t="shared" si="52"/>
        <v>4.6259691738119946E-2</v>
      </c>
      <c r="V228" s="47">
        <f t="shared" si="52"/>
        <v>3.3217802190976586E-2</v>
      </c>
      <c r="W228" s="47">
        <f t="shared" si="52"/>
        <v>3.4289182015790454E-2</v>
      </c>
      <c r="X228" s="16">
        <f t="shared" si="52"/>
        <v>3.1437455388250601E-2</v>
      </c>
      <c r="AB228" s="271"/>
      <c r="AC228" s="271"/>
      <c r="AD228" s="271"/>
      <c r="AE228" s="271"/>
      <c r="AF228" s="271"/>
      <c r="AG228" s="271"/>
      <c r="AH228" s="271"/>
      <c r="AI228" s="271"/>
      <c r="AJ228" s="271"/>
      <c r="AK228" s="271"/>
      <c r="AL228" s="271"/>
      <c r="AM228" s="271"/>
      <c r="AN228" s="271"/>
      <c r="AO228" s="271"/>
      <c r="AP228" s="271"/>
      <c r="AQ228" s="271"/>
      <c r="AR228" s="271"/>
      <c r="AS228" s="271"/>
      <c r="AT228" s="271"/>
      <c r="AU228" s="271"/>
      <c r="AV228" s="271"/>
    </row>
    <row r="229" spans="2:48" x14ac:dyDescent="0.2">
      <c r="B229" s="18">
        <v>28</v>
      </c>
      <c r="C229" s="29" t="s">
        <v>61</v>
      </c>
      <c r="D229" s="32">
        <f>+D198/('1.1 Demanda Histórica'!D156)-1</f>
        <v>2.2125965773011291E-2</v>
      </c>
      <c r="E229" s="16">
        <f t="shared" si="52"/>
        <v>2.0482503100757388E-2</v>
      </c>
      <c r="F229" s="16">
        <f t="shared" si="52"/>
        <v>-1.935701049700933E-2</v>
      </c>
      <c r="G229" s="16">
        <f t="shared" si="52"/>
        <v>1.0512275095170054E-2</v>
      </c>
      <c r="H229" s="16">
        <f t="shared" si="52"/>
        <v>3.6468209205704483E-3</v>
      </c>
      <c r="I229" s="16">
        <f t="shared" si="52"/>
        <v>6.0212411831181978E-3</v>
      </c>
      <c r="J229" s="16">
        <f t="shared" si="52"/>
        <v>7.8895570941299731E-3</v>
      </c>
      <c r="K229" s="16">
        <f t="shared" si="52"/>
        <v>1.8928422213459806E-2</v>
      </c>
      <c r="L229" s="16">
        <f t="shared" si="52"/>
        <v>1.9467965049900782E-2</v>
      </c>
      <c r="M229" s="16">
        <f t="shared" si="52"/>
        <v>2.2579192685486804E-2</v>
      </c>
      <c r="N229" s="47">
        <f t="shared" si="52"/>
        <v>2.2527660710028208E-2</v>
      </c>
      <c r="O229" s="47">
        <f t="shared" si="52"/>
        <v>2.2474287142452809E-2</v>
      </c>
      <c r="P229" s="47">
        <f t="shared" si="52"/>
        <v>2.0775198610093026E-2</v>
      </c>
      <c r="Q229" s="47">
        <f t="shared" si="52"/>
        <v>2.2654999030556677E-2</v>
      </c>
      <c r="R229" s="47">
        <f t="shared" si="52"/>
        <v>2.1926851342996212E-2</v>
      </c>
      <c r="S229" s="47">
        <f t="shared" si="52"/>
        <v>1.8966800883638335E-2</v>
      </c>
      <c r="T229" s="47">
        <f t="shared" ref="T229:X229" si="53">+T198/S198-1</f>
        <v>1.8824589506887479E-2</v>
      </c>
      <c r="U229" s="47">
        <f t="shared" si="53"/>
        <v>2.0305271953136694E-2</v>
      </c>
      <c r="V229" s="47">
        <f t="shared" si="53"/>
        <v>2.4406013253675862E-2</v>
      </c>
      <c r="W229" s="47">
        <f t="shared" si="53"/>
        <v>2.5603227768129955E-2</v>
      </c>
      <c r="X229" s="16">
        <f t="shared" si="53"/>
        <v>2.4032923220476787E-2</v>
      </c>
      <c r="AB229" s="271"/>
      <c r="AC229" s="271"/>
      <c r="AD229" s="271"/>
      <c r="AE229" s="271"/>
      <c r="AF229" s="271"/>
      <c r="AG229" s="271"/>
      <c r="AH229" s="271"/>
      <c r="AI229" s="271"/>
      <c r="AJ229" s="271"/>
      <c r="AK229" s="271"/>
      <c r="AL229" s="271"/>
      <c r="AM229" s="271"/>
      <c r="AN229" s="271"/>
      <c r="AO229" s="271"/>
      <c r="AP229" s="271"/>
      <c r="AQ229" s="271"/>
      <c r="AR229" s="271"/>
      <c r="AS229" s="271"/>
      <c r="AT229" s="271"/>
      <c r="AU229" s="271"/>
      <c r="AV229" s="271"/>
    </row>
    <row r="230" spans="2:48" x14ac:dyDescent="0.2">
      <c r="B230" s="18">
        <v>29</v>
      </c>
      <c r="C230" s="29" t="s">
        <v>62</v>
      </c>
      <c r="D230" s="32">
        <f>+D199/('1.1 Demanda Histórica'!D157)-1</f>
        <v>1.1153233159543863E-2</v>
      </c>
      <c r="E230" s="16">
        <f t="shared" ref="E230:X241" si="54">+E199/D199-1</f>
        <v>-2.3432050451739017E-2</v>
      </c>
      <c r="F230" s="16">
        <f t="shared" si="54"/>
        <v>-2.126565852841944E-2</v>
      </c>
      <c r="G230" s="16">
        <f t="shared" si="54"/>
        <v>2.279765656881616E-2</v>
      </c>
      <c r="H230" s="16">
        <f t="shared" si="54"/>
        <v>2.1264397029536308E-2</v>
      </c>
      <c r="I230" s="16">
        <f t="shared" si="54"/>
        <v>2.289629699283835E-2</v>
      </c>
      <c r="J230" s="16">
        <f t="shared" si="54"/>
        <v>-5.1432623065373884E-3</v>
      </c>
      <c r="K230" s="16">
        <f t="shared" si="54"/>
        <v>3.9576311119024377E-2</v>
      </c>
      <c r="L230" s="16">
        <f t="shared" si="54"/>
        <v>3.9718902796761268E-2</v>
      </c>
      <c r="M230" s="16">
        <f t="shared" si="54"/>
        <v>3.9125953058870788E-2</v>
      </c>
      <c r="N230" s="47">
        <f t="shared" si="54"/>
        <v>3.9098490859008406E-2</v>
      </c>
      <c r="O230" s="47">
        <f t="shared" si="54"/>
        <v>3.7023196159216898E-2</v>
      </c>
      <c r="P230" s="47">
        <f t="shared" si="54"/>
        <v>3.4940850877207552E-2</v>
      </c>
      <c r="Q230" s="47">
        <f t="shared" si="54"/>
        <v>3.4315973439480674E-2</v>
      </c>
      <c r="R230" s="47">
        <f t="shared" si="54"/>
        <v>3.4317344625430346E-2</v>
      </c>
      <c r="S230" s="47">
        <f t="shared" si="54"/>
        <v>3.1812752000710098E-2</v>
      </c>
      <c r="T230" s="47">
        <f t="shared" si="54"/>
        <v>3.0260586881290186E-2</v>
      </c>
      <c r="U230" s="47">
        <f t="shared" si="54"/>
        <v>2.8200263746215315E-2</v>
      </c>
      <c r="V230" s="47">
        <f t="shared" si="54"/>
        <v>2.8806558674897786E-2</v>
      </c>
      <c r="W230" s="47">
        <f t="shared" si="54"/>
        <v>2.9191119325597814E-2</v>
      </c>
      <c r="X230" s="16">
        <f t="shared" si="54"/>
        <v>2.6869726971137764E-2</v>
      </c>
      <c r="AB230" s="271"/>
      <c r="AC230" s="271"/>
      <c r="AD230" s="271"/>
      <c r="AE230" s="271"/>
      <c r="AF230" s="271"/>
      <c r="AG230" s="271"/>
      <c r="AH230" s="271"/>
      <c r="AI230" s="271"/>
      <c r="AJ230" s="271"/>
      <c r="AK230" s="271"/>
      <c r="AL230" s="271"/>
      <c r="AM230" s="271"/>
      <c r="AN230" s="271"/>
      <c r="AO230" s="271"/>
      <c r="AP230" s="271"/>
      <c r="AQ230" s="271"/>
      <c r="AR230" s="271"/>
      <c r="AS230" s="271"/>
      <c r="AT230" s="271"/>
      <c r="AU230" s="271"/>
      <c r="AV230" s="271"/>
    </row>
    <row r="231" spans="2:48" x14ac:dyDescent="0.2">
      <c r="B231" s="18">
        <v>31</v>
      </c>
      <c r="C231" s="29" t="s">
        <v>63</v>
      </c>
      <c r="D231" s="32">
        <f>+D200/('1.1 Demanda Histórica'!D158)-1</f>
        <v>6.83578017561286E-2</v>
      </c>
      <c r="E231" s="16">
        <f t="shared" si="54"/>
        <v>1.1550581162774742E-2</v>
      </c>
      <c r="F231" s="16">
        <f t="shared" si="54"/>
        <v>1.9341711600417977E-3</v>
      </c>
      <c r="G231" s="16">
        <f t="shared" si="54"/>
        <v>2.7693340535275945E-2</v>
      </c>
      <c r="H231" s="16">
        <f t="shared" si="54"/>
        <v>2.5029667716584658E-2</v>
      </c>
      <c r="I231" s="16">
        <f t="shared" si="54"/>
        <v>2.9239508091148947E-2</v>
      </c>
      <c r="J231" s="16">
        <f t="shared" si="54"/>
        <v>2.1222382677356322E-2</v>
      </c>
      <c r="K231" s="16">
        <f t="shared" si="54"/>
        <v>3.7308575715206072E-2</v>
      </c>
      <c r="L231" s="16">
        <f t="shared" si="54"/>
        <v>3.8393637145931914E-2</v>
      </c>
      <c r="M231" s="16">
        <f t="shared" si="54"/>
        <v>3.8627605032754531E-2</v>
      </c>
      <c r="N231" s="47">
        <f t="shared" si="54"/>
        <v>3.8890612076009079E-2</v>
      </c>
      <c r="O231" s="47">
        <f t="shared" si="54"/>
        <v>3.7955517829338925E-2</v>
      </c>
      <c r="P231" s="47">
        <f t="shared" si="54"/>
        <v>3.6467303118569605E-2</v>
      </c>
      <c r="Q231" s="47">
        <f t="shared" si="54"/>
        <v>3.6518544589899893E-2</v>
      </c>
      <c r="R231" s="47">
        <f t="shared" si="54"/>
        <v>3.7215076330865626E-2</v>
      </c>
      <c r="S231" s="47">
        <f t="shared" si="54"/>
        <v>3.3994724035377288E-2</v>
      </c>
      <c r="T231" s="47">
        <f t="shared" si="54"/>
        <v>3.3430535285515761E-2</v>
      </c>
      <c r="U231" s="47">
        <f t="shared" si="54"/>
        <v>3.2368888082051406E-2</v>
      </c>
      <c r="V231" s="47">
        <f t="shared" si="54"/>
        <v>3.3636939298172797E-2</v>
      </c>
      <c r="W231" s="47">
        <f t="shared" si="54"/>
        <v>3.3903830927683787E-2</v>
      </c>
      <c r="X231" s="16">
        <f t="shared" si="54"/>
        <v>3.2548202211363897E-2</v>
      </c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271"/>
      <c r="AM231" s="271"/>
      <c r="AN231" s="271"/>
      <c r="AO231" s="271"/>
      <c r="AP231" s="271"/>
      <c r="AQ231" s="271"/>
      <c r="AR231" s="271"/>
      <c r="AS231" s="271"/>
      <c r="AT231" s="271"/>
      <c r="AU231" s="271"/>
      <c r="AV231" s="271"/>
    </row>
    <row r="232" spans="2:48" x14ac:dyDescent="0.2">
      <c r="B232" s="18">
        <v>32</v>
      </c>
      <c r="C232" s="29" t="s">
        <v>64</v>
      </c>
      <c r="D232" s="32">
        <f>+D201/('1.1 Demanda Histórica'!D159)-1</f>
        <v>-2.0891646378377038E-3</v>
      </c>
      <c r="E232" s="16">
        <f t="shared" si="54"/>
        <v>5.7790402723512102E-3</v>
      </c>
      <c r="F232" s="16">
        <f t="shared" si="54"/>
        <v>-4.6086599202850964E-2</v>
      </c>
      <c r="G232" s="16">
        <f t="shared" si="54"/>
        <v>2.9903038483495514E-2</v>
      </c>
      <c r="H232" s="16">
        <f t="shared" si="54"/>
        <v>2.1823680258762135E-2</v>
      </c>
      <c r="I232" s="16">
        <f t="shared" si="54"/>
        <v>2.9442439382248331E-2</v>
      </c>
      <c r="J232" s="16">
        <f t="shared" si="54"/>
        <v>1.945328132377E-2</v>
      </c>
      <c r="K232" s="16">
        <f t="shared" si="54"/>
        <v>4.5488407030721323E-2</v>
      </c>
      <c r="L232" s="16">
        <f t="shared" si="54"/>
        <v>4.8501719657574327E-2</v>
      </c>
      <c r="M232" s="16">
        <f t="shared" si="54"/>
        <v>4.7915410532164415E-2</v>
      </c>
      <c r="N232" s="47">
        <f t="shared" si="54"/>
        <v>4.9277190910878899E-2</v>
      </c>
      <c r="O232" s="47">
        <f t="shared" si="54"/>
        <v>4.7933211325031699E-2</v>
      </c>
      <c r="P232" s="47">
        <f t="shared" si="54"/>
        <v>4.5019035052152434E-2</v>
      </c>
      <c r="Q232" s="47">
        <f t="shared" si="54"/>
        <v>4.5711873295888994E-2</v>
      </c>
      <c r="R232" s="47">
        <f t="shared" si="54"/>
        <v>4.6032699338768746E-2</v>
      </c>
      <c r="S232" s="47">
        <f t="shared" si="54"/>
        <v>4.1326225694567231E-2</v>
      </c>
      <c r="T232" s="47">
        <f t="shared" si="54"/>
        <v>3.9423266708028981E-2</v>
      </c>
      <c r="U232" s="47">
        <f t="shared" si="54"/>
        <v>3.9057242800762504E-2</v>
      </c>
      <c r="V232" s="47">
        <f t="shared" si="54"/>
        <v>4.0940800922877552E-2</v>
      </c>
      <c r="W232" s="47">
        <f t="shared" si="54"/>
        <v>4.0893099045035131E-2</v>
      </c>
      <c r="X232" s="16">
        <f t="shared" si="54"/>
        <v>3.9022678732083316E-2</v>
      </c>
      <c r="AB232" s="271"/>
      <c r="AC232" s="271"/>
      <c r="AD232" s="271"/>
      <c r="AE232" s="271"/>
      <c r="AF232" s="271"/>
      <c r="AG232" s="271"/>
      <c r="AH232" s="271"/>
      <c r="AI232" s="271"/>
      <c r="AJ232" s="271"/>
      <c r="AK232" s="271"/>
      <c r="AL232" s="271"/>
      <c r="AM232" s="271"/>
      <c r="AN232" s="271"/>
      <c r="AO232" s="271"/>
      <c r="AP232" s="271"/>
      <c r="AQ232" s="271"/>
      <c r="AR232" s="271"/>
      <c r="AS232" s="271"/>
      <c r="AT232" s="271"/>
      <c r="AU232" s="271"/>
      <c r="AV232" s="271"/>
    </row>
    <row r="233" spans="2:48" x14ac:dyDescent="0.2">
      <c r="B233" s="18">
        <v>33</v>
      </c>
      <c r="C233" s="28" t="s">
        <v>65</v>
      </c>
      <c r="D233" s="32">
        <f>+D202/('1.1 Demanda Histórica'!D160)-1</f>
        <v>6.1630337150594849E-2</v>
      </c>
      <c r="E233" s="16">
        <f t="shared" si="54"/>
        <v>6.364739922051843E-2</v>
      </c>
      <c r="F233" s="16">
        <f t="shared" si="54"/>
        <v>5.4749387165248686E-2</v>
      </c>
      <c r="G233" s="16">
        <f t="shared" si="54"/>
        <v>7.6240701690269752E-2</v>
      </c>
      <c r="H233" s="16">
        <f t="shared" si="54"/>
        <v>8.9430971500454648E-2</v>
      </c>
      <c r="I233" s="16">
        <f t="shared" si="54"/>
        <v>8.3384102565168261E-2</v>
      </c>
      <c r="J233" s="16">
        <f t="shared" si="54"/>
        <v>5.1688619895220222E-2</v>
      </c>
      <c r="K233" s="16">
        <f t="shared" si="54"/>
        <v>6.6667215347786968E-2</v>
      </c>
      <c r="L233" s="16">
        <f t="shared" si="54"/>
        <v>6.7562054934161786E-2</v>
      </c>
      <c r="M233" s="16">
        <f t="shared" si="54"/>
        <v>4.5922835543582785E-2</v>
      </c>
      <c r="N233" s="47">
        <f t="shared" si="54"/>
        <v>4.6182424752261308E-2</v>
      </c>
      <c r="O233" s="47">
        <f t="shared" si="54"/>
        <v>4.4356520633174856E-2</v>
      </c>
      <c r="P233" s="47">
        <f t="shared" si="54"/>
        <v>3.9898577082219111E-2</v>
      </c>
      <c r="Q233" s="47">
        <f t="shared" si="54"/>
        <v>4.2030825133275718E-2</v>
      </c>
      <c r="R233" s="47">
        <f t="shared" si="54"/>
        <v>3.9756945351665074E-2</v>
      </c>
      <c r="S233" s="47">
        <f t="shared" si="54"/>
        <v>3.3892082184380889E-2</v>
      </c>
      <c r="T233" s="47">
        <f t="shared" si="54"/>
        <v>2.9030590205375129E-2</v>
      </c>
      <c r="U233" s="47">
        <f t="shared" si="54"/>
        <v>3.0707925151717497E-2</v>
      </c>
      <c r="V233" s="47">
        <f t="shared" si="54"/>
        <v>3.4260112728243808E-2</v>
      </c>
      <c r="W233" s="47">
        <f t="shared" si="54"/>
        <v>3.3503551805493803E-2</v>
      </c>
      <c r="X233" s="16">
        <f t="shared" si="54"/>
        <v>3.1948167427448215E-2</v>
      </c>
      <c r="AB233" s="271"/>
      <c r="AC233" s="271"/>
      <c r="AD233" s="271"/>
      <c r="AE233" s="271"/>
      <c r="AF233" s="271"/>
      <c r="AG233" s="271"/>
      <c r="AH233" s="271"/>
      <c r="AI233" s="271"/>
      <c r="AJ233" s="271"/>
      <c r="AK233" s="271"/>
      <c r="AL233" s="271"/>
      <c r="AM233" s="271"/>
      <c r="AN233" s="271"/>
      <c r="AO233" s="271"/>
      <c r="AP233" s="271"/>
      <c r="AQ233" s="271"/>
      <c r="AR233" s="271"/>
      <c r="AS233" s="271"/>
      <c r="AT233" s="271"/>
      <c r="AU233" s="271"/>
      <c r="AV233" s="271"/>
    </row>
    <row r="234" spans="2:48" x14ac:dyDescent="0.2">
      <c r="B234" s="18">
        <v>34</v>
      </c>
      <c r="C234" s="29" t="s">
        <v>66</v>
      </c>
      <c r="D234" s="32">
        <f>+D203/('1.1 Demanda Histórica'!D161)-1</f>
        <v>-1.6839365574310428E-2</v>
      </c>
      <c r="E234" s="16">
        <f t="shared" si="54"/>
        <v>4.6594956671141441E-2</v>
      </c>
      <c r="F234" s="16">
        <f t="shared" si="54"/>
        <v>2.9994660807093787E-2</v>
      </c>
      <c r="G234" s="16">
        <f t="shared" si="54"/>
        <v>5.9402014442546891E-2</v>
      </c>
      <c r="H234" s="16">
        <f t="shared" si="54"/>
        <v>5.338421896102985E-2</v>
      </c>
      <c r="I234" s="16">
        <f t="shared" si="54"/>
        <v>5.4068378904228442E-2</v>
      </c>
      <c r="J234" s="16">
        <f t="shared" si="54"/>
        <v>3.5269437123847114E-2</v>
      </c>
      <c r="K234" s="16">
        <f t="shared" si="54"/>
        <v>6.0860013268116075E-2</v>
      </c>
      <c r="L234" s="16">
        <f t="shared" si="54"/>
        <v>6.0491472600784357E-2</v>
      </c>
      <c r="M234" s="16">
        <f t="shared" si="54"/>
        <v>5.8012090925829929E-2</v>
      </c>
      <c r="N234" s="47">
        <f t="shared" si="54"/>
        <v>5.5022351036680517E-2</v>
      </c>
      <c r="O234" s="47">
        <f t="shared" si="54"/>
        <v>5.2857470175885268E-2</v>
      </c>
      <c r="P234" s="47">
        <f t="shared" si="54"/>
        <v>4.9287528555707283E-2</v>
      </c>
      <c r="Q234" s="47">
        <f t="shared" si="54"/>
        <v>4.898397713299496E-2</v>
      </c>
      <c r="R234" s="47">
        <f t="shared" si="54"/>
        <v>4.7015541961457297E-2</v>
      </c>
      <c r="S234" s="47">
        <f t="shared" si="54"/>
        <v>4.3211167884751545E-2</v>
      </c>
      <c r="T234" s="47">
        <f t="shared" si="54"/>
        <v>4.0868833734654331E-2</v>
      </c>
      <c r="U234" s="47">
        <f t="shared" si="54"/>
        <v>4.0074319676298487E-2</v>
      </c>
      <c r="V234" s="47">
        <f t="shared" si="54"/>
        <v>4.1112610479332012E-2</v>
      </c>
      <c r="W234" s="47">
        <f t="shared" si="54"/>
        <v>4.0024625530110658E-2</v>
      </c>
      <c r="X234" s="16">
        <f t="shared" si="54"/>
        <v>3.9056591814302877E-2</v>
      </c>
      <c r="AB234" s="271"/>
      <c r="AC234" s="271"/>
      <c r="AD234" s="271"/>
      <c r="AE234" s="271"/>
      <c r="AF234" s="271"/>
      <c r="AG234" s="271"/>
      <c r="AH234" s="271"/>
      <c r="AI234" s="271"/>
      <c r="AJ234" s="271"/>
      <c r="AK234" s="271"/>
      <c r="AL234" s="271"/>
      <c r="AM234" s="271"/>
      <c r="AN234" s="271"/>
      <c r="AO234" s="271"/>
      <c r="AP234" s="271"/>
      <c r="AQ234" s="271"/>
      <c r="AR234" s="271"/>
      <c r="AS234" s="271"/>
      <c r="AT234" s="271"/>
      <c r="AU234" s="271"/>
      <c r="AV234" s="271"/>
    </row>
    <row r="235" spans="2:48" x14ac:dyDescent="0.2">
      <c r="B235" s="18">
        <v>35</v>
      </c>
      <c r="C235" s="29" t="s">
        <v>67</v>
      </c>
      <c r="D235" s="32">
        <f>+D204/('1.1 Demanda Histórica'!D162)-1</f>
        <v>3.7058975197961086E-2</v>
      </c>
      <c r="E235" s="16">
        <f t="shared" si="54"/>
        <v>-3.0831077223882231E-2</v>
      </c>
      <c r="F235" s="16">
        <f t="shared" si="54"/>
        <v>-3.8793757651361838E-2</v>
      </c>
      <c r="G235" s="16">
        <f t="shared" si="54"/>
        <v>5.1547270282750191E-3</v>
      </c>
      <c r="H235" s="16">
        <f t="shared" si="54"/>
        <v>3.137377757049209E-2</v>
      </c>
      <c r="I235" s="16">
        <f t="shared" si="54"/>
        <v>3.4161084740639946E-2</v>
      </c>
      <c r="J235" s="16">
        <f t="shared" si="54"/>
        <v>2.5062666834336111E-2</v>
      </c>
      <c r="K235" s="16">
        <f t="shared" si="54"/>
        <v>5.3382833202119784E-2</v>
      </c>
      <c r="L235" s="16">
        <f t="shared" si="54"/>
        <v>5.2606020398594078E-2</v>
      </c>
      <c r="M235" s="16">
        <f t="shared" si="54"/>
        <v>5.9325291940370173E-2</v>
      </c>
      <c r="N235" s="47">
        <f t="shared" si="54"/>
        <v>5.7963575292558911E-2</v>
      </c>
      <c r="O235" s="47">
        <f t="shared" si="54"/>
        <v>5.2991713874246615E-2</v>
      </c>
      <c r="P235" s="47">
        <f t="shared" si="54"/>
        <v>4.5757616475960772E-2</v>
      </c>
      <c r="Q235" s="47">
        <f t="shared" si="54"/>
        <v>5.2966554468474536E-2</v>
      </c>
      <c r="R235" s="47">
        <f t="shared" si="54"/>
        <v>4.8669951070936079E-2</v>
      </c>
      <c r="S235" s="47">
        <f t="shared" si="54"/>
        <v>4.9862242513202704E-2</v>
      </c>
      <c r="T235" s="47">
        <f t="shared" si="54"/>
        <v>4.6738137923348466E-2</v>
      </c>
      <c r="U235" s="47">
        <f t="shared" si="54"/>
        <v>4.5257303591277553E-2</v>
      </c>
      <c r="V235" s="47">
        <f t="shared" si="54"/>
        <v>4.6350727869617137E-2</v>
      </c>
      <c r="W235" s="47">
        <f t="shared" si="54"/>
        <v>4.6634964366258469E-2</v>
      </c>
      <c r="X235" s="16">
        <f t="shared" si="54"/>
        <v>4.5626223800989241E-2</v>
      </c>
      <c r="AB235" s="271"/>
      <c r="AC235" s="271"/>
      <c r="AD235" s="271"/>
      <c r="AE235" s="271"/>
      <c r="AF235" s="271"/>
      <c r="AG235" s="271"/>
      <c r="AH235" s="271"/>
      <c r="AI235" s="271"/>
      <c r="AJ235" s="271"/>
      <c r="AK235" s="271"/>
      <c r="AL235" s="271"/>
      <c r="AM235" s="271"/>
      <c r="AN235" s="271"/>
      <c r="AO235" s="271"/>
      <c r="AP235" s="271"/>
      <c r="AQ235" s="271"/>
      <c r="AR235" s="271"/>
      <c r="AS235" s="271"/>
      <c r="AT235" s="271"/>
      <c r="AU235" s="271"/>
      <c r="AV235" s="271"/>
    </row>
    <row r="236" spans="2:48" x14ac:dyDescent="0.2">
      <c r="B236" s="18">
        <v>36</v>
      </c>
      <c r="C236" s="29" t="s">
        <v>68</v>
      </c>
      <c r="D236" s="32">
        <f>+D205/('1.1 Demanda Histórica'!D163)-1</f>
        <v>1.4979062745360316E-2</v>
      </c>
      <c r="E236" s="16">
        <f t="shared" si="54"/>
        <v>-2.3763059475362946E-2</v>
      </c>
      <c r="F236" s="16">
        <f t="shared" si="54"/>
        <v>5.487898200616792E-3</v>
      </c>
      <c r="G236" s="16">
        <f t="shared" si="54"/>
        <v>3.0875073699656141E-2</v>
      </c>
      <c r="H236" s="16">
        <f t="shared" si="54"/>
        <v>6.0597174908220808E-2</v>
      </c>
      <c r="I236" s="16">
        <f t="shared" si="54"/>
        <v>5.8651186045625137E-2</v>
      </c>
      <c r="J236" s="16">
        <f t="shared" si="54"/>
        <v>5.3738213115668509E-2</v>
      </c>
      <c r="K236" s="16">
        <f t="shared" si="54"/>
        <v>6.1538032377044249E-2</v>
      </c>
      <c r="L236" s="16">
        <f t="shared" si="54"/>
        <v>5.9130446314380469E-2</v>
      </c>
      <c r="M236" s="16">
        <f t="shared" si="54"/>
        <v>6.3077536834655668E-2</v>
      </c>
      <c r="N236" s="47">
        <f t="shared" si="54"/>
        <v>5.9101896693960265E-2</v>
      </c>
      <c r="O236" s="47">
        <f t="shared" si="54"/>
        <v>5.3092085940642075E-2</v>
      </c>
      <c r="P236" s="47">
        <f t="shared" si="54"/>
        <v>4.5963912546552077E-2</v>
      </c>
      <c r="Q236" s="47">
        <f t="shared" si="54"/>
        <v>5.0002533051265674E-2</v>
      </c>
      <c r="R236" s="47">
        <f t="shared" si="54"/>
        <v>4.5013049577200093E-2</v>
      </c>
      <c r="S236" s="47">
        <f t="shared" si="54"/>
        <v>4.4053391718821056E-2</v>
      </c>
      <c r="T236" s="47">
        <f t="shared" si="54"/>
        <v>4.0374367362320029E-2</v>
      </c>
      <c r="U236" s="47">
        <f t="shared" si="54"/>
        <v>3.7688195460835683E-2</v>
      </c>
      <c r="V236" s="47">
        <f t="shared" si="54"/>
        <v>3.8115497420568856E-2</v>
      </c>
      <c r="W236" s="47">
        <f t="shared" si="54"/>
        <v>3.7055761059209491E-2</v>
      </c>
      <c r="X236" s="16">
        <f t="shared" si="54"/>
        <v>3.5783141569403654E-2</v>
      </c>
      <c r="AB236" s="271"/>
      <c r="AC236" s="271"/>
      <c r="AD236" s="271"/>
      <c r="AE236" s="271"/>
      <c r="AF236" s="271"/>
      <c r="AG236" s="271"/>
      <c r="AH236" s="271"/>
      <c r="AI236" s="271"/>
      <c r="AJ236" s="271"/>
      <c r="AK236" s="271"/>
      <c r="AL236" s="271"/>
      <c r="AM236" s="271"/>
      <c r="AN236" s="271"/>
      <c r="AO236" s="271"/>
      <c r="AP236" s="271"/>
      <c r="AQ236" s="271"/>
      <c r="AR236" s="271"/>
      <c r="AS236" s="271"/>
      <c r="AT236" s="271"/>
      <c r="AU236" s="271"/>
      <c r="AV236" s="271"/>
    </row>
    <row r="237" spans="2:48" x14ac:dyDescent="0.2">
      <c r="B237" s="18">
        <v>39</v>
      </c>
      <c r="C237" s="29" t="s">
        <v>69</v>
      </c>
      <c r="D237" s="32">
        <f>+D206/('1.1 Demanda Histórica'!D164)-1</f>
        <v>3.7257700184408771E-2</v>
      </c>
      <c r="E237" s="16">
        <f t="shared" si="54"/>
        <v>-1.7065560593960472E-2</v>
      </c>
      <c r="F237" s="16">
        <f t="shared" si="54"/>
        <v>-3.2503250708815212E-3</v>
      </c>
      <c r="G237" s="16">
        <f t="shared" si="54"/>
        <v>7.6118690646560516E-3</v>
      </c>
      <c r="H237" s="16">
        <f t="shared" si="54"/>
        <v>5.4965339187971196E-2</v>
      </c>
      <c r="I237" s="16">
        <f t="shared" si="54"/>
        <v>6.251401642640575E-2</v>
      </c>
      <c r="J237" s="16">
        <f t="shared" si="54"/>
        <v>5.3883771073237385E-2</v>
      </c>
      <c r="K237" s="16">
        <f t="shared" si="54"/>
        <v>6.9560287825082057E-2</v>
      </c>
      <c r="L237" s="16">
        <f t="shared" si="54"/>
        <v>6.6663684131884393E-2</v>
      </c>
      <c r="M237" s="16">
        <f t="shared" si="54"/>
        <v>6.3496032943228142E-2</v>
      </c>
      <c r="N237" s="47">
        <f t="shared" si="54"/>
        <v>6.116898680772298E-2</v>
      </c>
      <c r="O237" s="47">
        <f t="shared" si="54"/>
        <v>5.9758281745174724E-2</v>
      </c>
      <c r="P237" s="47">
        <f t="shared" si="54"/>
        <v>5.5416530316706014E-2</v>
      </c>
      <c r="Q237" s="47">
        <f t="shared" si="54"/>
        <v>5.4509417587344844E-2</v>
      </c>
      <c r="R237" s="47">
        <f t="shared" si="54"/>
        <v>5.245206925794843E-2</v>
      </c>
      <c r="S237" s="47">
        <f t="shared" si="54"/>
        <v>4.6669861387881539E-2</v>
      </c>
      <c r="T237" s="47">
        <f t="shared" si="54"/>
        <v>4.447035754273676E-2</v>
      </c>
      <c r="U237" s="47">
        <f t="shared" si="54"/>
        <v>3.9421291990424212E-2</v>
      </c>
      <c r="V237" s="47">
        <f t="shared" si="54"/>
        <v>3.8680137907774137E-2</v>
      </c>
      <c r="W237" s="47">
        <f t="shared" si="54"/>
        <v>3.7316729370129531E-2</v>
      </c>
      <c r="X237" s="16">
        <f t="shared" si="54"/>
        <v>4.0897941377854741E-2</v>
      </c>
      <c r="AB237" s="271"/>
      <c r="AC237" s="271"/>
      <c r="AD237" s="271"/>
      <c r="AE237" s="271"/>
      <c r="AF237" s="271"/>
      <c r="AG237" s="271"/>
      <c r="AH237" s="271"/>
      <c r="AI237" s="271"/>
      <c r="AJ237" s="271"/>
      <c r="AK237" s="271"/>
      <c r="AL237" s="271"/>
      <c r="AM237" s="271"/>
      <c r="AN237" s="271"/>
      <c r="AO237" s="271"/>
      <c r="AP237" s="271"/>
      <c r="AQ237" s="271"/>
      <c r="AR237" s="271"/>
      <c r="AS237" s="271"/>
      <c r="AT237" s="271"/>
      <c r="AU237" s="271"/>
      <c r="AV237" s="271"/>
    </row>
    <row r="238" spans="2:48" x14ac:dyDescent="0.2">
      <c r="B238" s="18">
        <v>40</v>
      </c>
      <c r="C238" s="29" t="s">
        <v>70</v>
      </c>
      <c r="D238" s="32">
        <f>+D207/('1.1 Demanda Histórica'!D165)-1</f>
        <v>8.7303936050851405E-2</v>
      </c>
      <c r="E238" s="16">
        <f t="shared" si="54"/>
        <v>-1.4326986353212834E-2</v>
      </c>
      <c r="F238" s="16">
        <f t="shared" si="54"/>
        <v>2.2028228344903811E-2</v>
      </c>
      <c r="G238" s="16">
        <f t="shared" si="54"/>
        <v>1.8057027624805766E-2</v>
      </c>
      <c r="H238" s="16">
        <f t="shared" si="54"/>
        <v>5.0880565982677872E-2</v>
      </c>
      <c r="I238" s="16">
        <f t="shared" si="54"/>
        <v>5.6838601887980289E-2</v>
      </c>
      <c r="J238" s="16">
        <f t="shared" si="54"/>
        <v>3.96463696505025E-2</v>
      </c>
      <c r="K238" s="16">
        <f t="shared" si="54"/>
        <v>6.8701873753860498E-2</v>
      </c>
      <c r="L238" s="16">
        <f t="shared" si="54"/>
        <v>6.5170331769487388E-2</v>
      </c>
      <c r="M238" s="16">
        <f t="shared" si="54"/>
        <v>6.0195463972124719E-2</v>
      </c>
      <c r="N238" s="47">
        <f t="shared" si="54"/>
        <v>5.9554751316158727E-2</v>
      </c>
      <c r="O238" s="47">
        <f t="shared" si="54"/>
        <v>6.0099963787688226E-2</v>
      </c>
      <c r="P238" s="47">
        <f t="shared" si="54"/>
        <v>5.2346744793096756E-2</v>
      </c>
      <c r="Q238" s="47">
        <f t="shared" si="54"/>
        <v>5.1522449507865442E-2</v>
      </c>
      <c r="R238" s="47">
        <f t="shared" si="54"/>
        <v>5.091648310329E-2</v>
      </c>
      <c r="S238" s="47">
        <f t="shared" si="54"/>
        <v>4.4001643520678924E-2</v>
      </c>
      <c r="T238" s="47">
        <f t="shared" si="54"/>
        <v>4.1620780485881248E-2</v>
      </c>
      <c r="U238" s="47">
        <f t="shared" si="54"/>
        <v>3.1615641041226494E-2</v>
      </c>
      <c r="V238" s="47">
        <f t="shared" si="54"/>
        <v>3.4450904035571162E-2</v>
      </c>
      <c r="W238" s="47">
        <f t="shared" si="54"/>
        <v>3.2571419604795482E-2</v>
      </c>
      <c r="X238" s="16">
        <f t="shared" si="54"/>
        <v>3.6758123497876882E-2</v>
      </c>
      <c r="AB238" s="271"/>
      <c r="AC238" s="271"/>
      <c r="AD238" s="271"/>
      <c r="AE238" s="271"/>
      <c r="AF238" s="271"/>
      <c r="AG238" s="271"/>
      <c r="AH238" s="271"/>
      <c r="AI238" s="271"/>
      <c r="AJ238" s="271"/>
      <c r="AK238" s="271"/>
      <c r="AL238" s="271"/>
      <c r="AM238" s="271"/>
      <c r="AN238" s="271"/>
      <c r="AO238" s="271"/>
      <c r="AP238" s="271"/>
      <c r="AQ238" s="271"/>
      <c r="AR238" s="271"/>
      <c r="AS238" s="271"/>
      <c r="AT238" s="271"/>
      <c r="AU238" s="271"/>
      <c r="AV238" s="271"/>
    </row>
    <row r="239" spans="2:48" x14ac:dyDescent="0.2">
      <c r="B239" s="92">
        <v>45</v>
      </c>
      <c r="C239" s="29" t="s">
        <v>71</v>
      </c>
      <c r="D239" s="32">
        <f>+D208/('1.1 Demanda Histórica'!D166)-1</f>
        <v>8.1980213991950324E-2</v>
      </c>
      <c r="E239" s="16">
        <f t="shared" si="54"/>
        <v>1.2310419137448569E-2</v>
      </c>
      <c r="F239" s="16">
        <f t="shared" si="54"/>
        <v>1.2396893877913095E-2</v>
      </c>
      <c r="G239" s="16">
        <f t="shared" si="54"/>
        <v>1.3610905587872146E-2</v>
      </c>
      <c r="H239" s="16">
        <f t="shared" si="54"/>
        <v>1.2696802549238884E-2</v>
      </c>
      <c r="I239" s="16">
        <f t="shared" si="54"/>
        <v>1.3997576315185833E-2</v>
      </c>
      <c r="J239" s="16">
        <f t="shared" si="54"/>
        <v>1.4222354929441794E-2</v>
      </c>
      <c r="K239" s="16">
        <f t="shared" si="54"/>
        <v>1.4450914980669749E-2</v>
      </c>
      <c r="L239" s="16">
        <f t="shared" si="54"/>
        <v>1.4578403971008402E-2</v>
      </c>
      <c r="M239" s="16">
        <f t="shared" si="54"/>
        <v>1.4730872336032208E-2</v>
      </c>
      <c r="N239" s="47">
        <f t="shared" si="54"/>
        <v>1.2884641441591071E-2</v>
      </c>
      <c r="O239" s="47">
        <f t="shared" si="54"/>
        <v>1.383803793091154E-2</v>
      </c>
      <c r="P239" s="47">
        <f t="shared" si="54"/>
        <v>1.2699871901392212E-2</v>
      </c>
      <c r="Q239" s="47">
        <f t="shared" si="54"/>
        <v>1.3396304935302306E-2</v>
      </c>
      <c r="R239" s="47">
        <f t="shared" si="54"/>
        <v>1.2064510282554286E-2</v>
      </c>
      <c r="S239" s="47">
        <f t="shared" si="54"/>
        <v>1.2563268055311161E-2</v>
      </c>
      <c r="T239" s="47">
        <f t="shared" si="54"/>
        <v>1.2112370148380069E-2</v>
      </c>
      <c r="U239" s="47">
        <f t="shared" si="54"/>
        <v>1.1661836587539609E-2</v>
      </c>
      <c r="V239" s="47">
        <f t="shared" si="54"/>
        <v>1.2177143197632745E-2</v>
      </c>
      <c r="W239" s="47">
        <f t="shared" si="54"/>
        <v>1.0922661384140664E-2</v>
      </c>
      <c r="X239" s="16">
        <f t="shared" si="54"/>
        <v>1.1491599994282398E-2</v>
      </c>
      <c r="AB239" s="271"/>
      <c r="AC239" s="271"/>
      <c r="AD239" s="271"/>
      <c r="AE239" s="271"/>
      <c r="AF239" s="271"/>
      <c r="AG239" s="271"/>
      <c r="AH239" s="271"/>
      <c r="AI239" s="271"/>
      <c r="AJ239" s="271"/>
      <c r="AK239" s="271"/>
      <c r="AL239" s="271"/>
      <c r="AM239" s="271"/>
      <c r="AN239" s="271"/>
      <c r="AO239" s="271"/>
      <c r="AP239" s="271"/>
      <c r="AQ239" s="271"/>
      <c r="AR239" s="271"/>
      <c r="AS239" s="271"/>
      <c r="AT239" s="271"/>
      <c r="AU239" s="271"/>
      <c r="AV239" s="271"/>
    </row>
    <row r="240" spans="2:48" ht="13.5" thickBot="1" x14ac:dyDescent="0.25">
      <c r="B240" s="92">
        <v>46</v>
      </c>
      <c r="C240" s="29" t="s">
        <v>72</v>
      </c>
      <c r="D240" s="32"/>
      <c r="E240" s="16">
        <f t="shared" si="54"/>
        <v>1.1547625863830024</v>
      </c>
      <c r="F240" s="16">
        <f t="shared" si="54"/>
        <v>0.21582456067789058</v>
      </c>
      <c r="G240" s="16">
        <f t="shared" si="54"/>
        <v>0.165848905145771</v>
      </c>
      <c r="H240" s="16">
        <f t="shared" si="54"/>
        <v>0.11518349671377526</v>
      </c>
      <c r="I240" s="16">
        <f t="shared" si="54"/>
        <v>0.14578312153290862</v>
      </c>
      <c r="J240" s="16">
        <f t="shared" si="54"/>
        <v>0.16790123825623993</v>
      </c>
      <c r="K240" s="16">
        <f t="shared" si="54"/>
        <v>0.23667605875052034</v>
      </c>
      <c r="L240" s="16">
        <f t="shared" si="54"/>
        <v>0.30228576591961276</v>
      </c>
      <c r="M240" s="16">
        <f t="shared" si="54"/>
        <v>0.1117189204686635</v>
      </c>
      <c r="N240" s="47">
        <f t="shared" si="54"/>
        <v>9.9431538745330839E-2</v>
      </c>
      <c r="O240" s="47">
        <f t="shared" si="54"/>
        <v>0.10113724471816554</v>
      </c>
      <c r="P240" s="47">
        <f t="shared" si="54"/>
        <v>8.775121105578676E-2</v>
      </c>
      <c r="Q240" s="47">
        <f t="shared" si="54"/>
        <v>8.0237525536976495E-2</v>
      </c>
      <c r="R240" s="47">
        <f t="shared" si="54"/>
        <v>7.7460786113739744E-2</v>
      </c>
      <c r="S240" s="47">
        <f t="shared" si="54"/>
        <v>6.9794399060169487E-2</v>
      </c>
      <c r="T240" s="47">
        <f t="shared" si="54"/>
        <v>6.5505369722765883E-2</v>
      </c>
      <c r="U240" s="47">
        <f t="shared" si="54"/>
        <v>6.378648115112151E-2</v>
      </c>
      <c r="V240" s="47">
        <f t="shared" si="54"/>
        <v>7.0314979058714311E-2</v>
      </c>
      <c r="W240" s="47">
        <f t="shared" si="54"/>
        <v>6.6472942907000343E-2</v>
      </c>
      <c r="X240" s="16">
        <f t="shared" si="54"/>
        <v>6.0871424809773478E-2</v>
      </c>
      <c r="AB240" s="271"/>
      <c r="AC240" s="271"/>
      <c r="AD240" s="271"/>
      <c r="AE240" s="271"/>
      <c r="AF240" s="271"/>
      <c r="AG240" s="271"/>
      <c r="AH240" s="271"/>
      <c r="AI240" s="271"/>
      <c r="AJ240" s="271"/>
      <c r="AK240" s="271"/>
      <c r="AL240" s="271"/>
      <c r="AM240" s="271"/>
      <c r="AN240" s="271"/>
      <c r="AO240" s="271"/>
      <c r="AP240" s="271"/>
      <c r="AQ240" s="271"/>
      <c r="AR240" s="271"/>
      <c r="AS240" s="271"/>
      <c r="AT240" s="271"/>
      <c r="AU240" s="271"/>
      <c r="AV240" s="271"/>
    </row>
    <row r="241" spans="2:24" ht="13.5" thickBot="1" x14ac:dyDescent="0.25">
      <c r="B241" s="22"/>
      <c r="C241" s="23" t="s">
        <v>73</v>
      </c>
      <c r="D241" s="63">
        <f>+D210/('1.1 Demanda Histórica'!D168)-1</f>
        <v>4.5610383912762842E-2</v>
      </c>
      <c r="E241" s="77">
        <f t="shared" si="54"/>
        <v>-1.702687820038018E-2</v>
      </c>
      <c r="F241" s="77">
        <f t="shared" si="54"/>
        <v>-9.9248440577323072E-3</v>
      </c>
      <c r="G241" s="77">
        <f t="shared" si="54"/>
        <v>1.4256861144175126E-2</v>
      </c>
      <c r="H241" s="77">
        <f t="shared" si="54"/>
        <v>1.5409981286693242E-2</v>
      </c>
      <c r="I241" s="77">
        <f t="shared" si="54"/>
        <v>2.2328937921605174E-2</v>
      </c>
      <c r="J241" s="77">
        <f t="shared" si="54"/>
        <v>1.7610021637786133E-2</v>
      </c>
      <c r="K241" s="77">
        <f t="shared" si="54"/>
        <v>3.581934890462235E-2</v>
      </c>
      <c r="L241" s="77">
        <f t="shared" si="54"/>
        <v>3.5744113264474908E-2</v>
      </c>
      <c r="M241" s="77">
        <f t="shared" si="54"/>
        <v>3.9890414715716194E-2</v>
      </c>
      <c r="N241" s="49">
        <f t="shared" si="54"/>
        <v>4.1206648513645971E-2</v>
      </c>
      <c r="O241" s="49">
        <f t="shared" si="54"/>
        <v>3.7783867405057903E-2</v>
      </c>
      <c r="P241" s="49">
        <f t="shared" si="54"/>
        <v>3.6026036082804413E-2</v>
      </c>
      <c r="Q241" s="49">
        <f t="shared" si="54"/>
        <v>3.8309000814646943E-2</v>
      </c>
      <c r="R241" s="49">
        <f t="shared" si="54"/>
        <v>3.7578120854918406E-2</v>
      </c>
      <c r="S241" s="49">
        <f t="shared" si="54"/>
        <v>3.372043747007325E-2</v>
      </c>
      <c r="T241" s="49">
        <f t="shared" si="54"/>
        <v>3.2534930639173565E-2</v>
      </c>
      <c r="U241" s="49">
        <f t="shared" si="54"/>
        <v>2.9175360607072154E-2</v>
      </c>
      <c r="V241" s="49">
        <f t="shared" si="54"/>
        <v>3.3039718862341028E-2</v>
      </c>
      <c r="W241" s="49">
        <f t="shared" si="54"/>
        <v>3.3821916750979897E-2</v>
      </c>
      <c r="X241" s="77">
        <f t="shared" si="54"/>
        <v>3.3128822909531674E-2</v>
      </c>
    </row>
    <row r="244" spans="2:24" x14ac:dyDescent="0.2"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</row>
    <row r="245" spans="2:24" x14ac:dyDescent="0.2"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</row>
    <row r="246" spans="2:24" x14ac:dyDescent="0.2"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</row>
    <row r="247" spans="2:24" x14ac:dyDescent="0.2"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</row>
    <row r="248" spans="2:24" x14ac:dyDescent="0.2"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</row>
    <row r="249" spans="2:24" x14ac:dyDescent="0.2"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</row>
    <row r="250" spans="2:24" x14ac:dyDescent="0.2"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</row>
    <row r="251" spans="2:24" x14ac:dyDescent="0.2"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</row>
    <row r="252" spans="2:24" x14ac:dyDescent="0.2"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</row>
    <row r="253" spans="2:24" x14ac:dyDescent="0.2"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</row>
    <row r="254" spans="2:24" x14ac:dyDescent="0.2"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</row>
    <row r="255" spans="2:24" x14ac:dyDescent="0.2"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</row>
    <row r="256" spans="2:24" x14ac:dyDescent="0.2"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</row>
    <row r="257" spans="4:24" x14ac:dyDescent="0.2"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</row>
    <row r="258" spans="4:24" x14ac:dyDescent="0.2"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</row>
    <row r="259" spans="4:24" x14ac:dyDescent="0.2"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</row>
    <row r="260" spans="4:24" x14ac:dyDescent="0.2"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</row>
    <row r="261" spans="4:24" x14ac:dyDescent="0.2"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</row>
    <row r="262" spans="4:24" x14ac:dyDescent="0.2"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</row>
    <row r="263" spans="4:24" x14ac:dyDescent="0.2"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</row>
    <row r="264" spans="4:24" x14ac:dyDescent="0.2"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</row>
    <row r="265" spans="4:24" x14ac:dyDescent="0.2"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</row>
    <row r="266" spans="4:24" x14ac:dyDescent="0.2"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</row>
    <row r="267" spans="4:24" x14ac:dyDescent="0.2"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</row>
    <row r="268" spans="4:24" x14ac:dyDescent="0.2"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</row>
    <row r="269" spans="4:24" x14ac:dyDescent="0.2"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</row>
    <row r="270" spans="4:24" x14ac:dyDescent="0.2"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</row>
    <row r="271" spans="4:24" x14ac:dyDescent="0.2"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</row>
    <row r="272" spans="4:24" x14ac:dyDescent="0.2"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</row>
    <row r="273" spans="4:24" x14ac:dyDescent="0.2"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</row>
    <row r="274" spans="4:24" x14ac:dyDescent="0.2"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</row>
    <row r="275" spans="4:24" x14ac:dyDescent="0.2"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</row>
    <row r="276" spans="4:24" x14ac:dyDescent="0.2"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</row>
    <row r="277" spans="4:24" x14ac:dyDescent="0.2"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</row>
    <row r="278" spans="4:24" x14ac:dyDescent="0.2"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</row>
    <row r="279" spans="4:24" x14ac:dyDescent="0.2"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</row>
    <row r="280" spans="4:24" x14ac:dyDescent="0.2"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</row>
    <row r="281" spans="4:24" x14ac:dyDescent="0.2"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</row>
    <row r="282" spans="4:24" x14ac:dyDescent="0.2"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</row>
    <row r="283" spans="4:24" x14ac:dyDescent="0.2"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</row>
    <row r="284" spans="4:24" x14ac:dyDescent="0.2"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</row>
    <row r="285" spans="4:24" x14ac:dyDescent="0.2"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</row>
    <row r="286" spans="4:24" x14ac:dyDescent="0.2"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</row>
    <row r="287" spans="4:24" x14ac:dyDescent="0.2"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</row>
    <row r="288" spans="4:24" x14ac:dyDescent="0.2"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</row>
    <row r="289" spans="4:24" x14ac:dyDescent="0.2"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</row>
    <row r="290" spans="4:24" x14ac:dyDescent="0.2"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</row>
    <row r="291" spans="4:24" x14ac:dyDescent="0.2"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</row>
    <row r="292" spans="4:24" x14ac:dyDescent="0.2"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</row>
    <row r="293" spans="4:24" x14ac:dyDescent="0.2"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</row>
    <row r="294" spans="4:24" x14ac:dyDescent="0.2"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</row>
    <row r="295" spans="4:24" x14ac:dyDescent="0.2"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</row>
    <row r="296" spans="4:24" x14ac:dyDescent="0.2"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</row>
    <row r="297" spans="4:24" x14ac:dyDescent="0.2"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</row>
    <row r="298" spans="4:24" x14ac:dyDescent="0.2"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</row>
    <row r="299" spans="4:24" x14ac:dyDescent="0.2"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</row>
    <row r="300" spans="4:24" x14ac:dyDescent="0.2"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</row>
    <row r="301" spans="4:24" x14ac:dyDescent="0.2"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</row>
    <row r="302" spans="4:24" x14ac:dyDescent="0.2"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</row>
    <row r="303" spans="4:24" x14ac:dyDescent="0.2"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</row>
    <row r="304" spans="4:24" x14ac:dyDescent="0.2"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</row>
    <row r="305" spans="4:24" x14ac:dyDescent="0.2"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</row>
    <row r="306" spans="4:24" x14ac:dyDescent="0.2"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</row>
    <row r="307" spans="4:24" x14ac:dyDescent="0.2"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</row>
    <row r="308" spans="4:24" x14ac:dyDescent="0.2"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</row>
    <row r="309" spans="4:24" x14ac:dyDescent="0.2"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</row>
    <row r="310" spans="4:24" x14ac:dyDescent="0.2"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</row>
    <row r="311" spans="4:24" x14ac:dyDescent="0.2"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</row>
    <row r="312" spans="4:24" x14ac:dyDescent="0.2"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</row>
    <row r="313" spans="4:24" x14ac:dyDescent="0.2"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</row>
    <row r="314" spans="4:24" x14ac:dyDescent="0.2"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</row>
    <row r="315" spans="4:24" x14ac:dyDescent="0.2"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</row>
    <row r="316" spans="4:24" x14ac:dyDescent="0.2"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</row>
    <row r="317" spans="4:24" x14ac:dyDescent="0.2"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</row>
    <row r="318" spans="4:24" x14ac:dyDescent="0.2"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</row>
    <row r="319" spans="4:24" x14ac:dyDescent="0.2"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</row>
    <row r="320" spans="4:24" x14ac:dyDescent="0.2"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</row>
    <row r="321" spans="1:27" x14ac:dyDescent="0.2"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</row>
    <row r="322" spans="1:27" x14ac:dyDescent="0.2"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</row>
    <row r="323" spans="1:27" x14ac:dyDescent="0.2"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</row>
    <row r="324" spans="1:27" x14ac:dyDescent="0.2"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</row>
    <row r="325" spans="1:27" x14ac:dyDescent="0.2"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</row>
    <row r="326" spans="1:27" x14ac:dyDescent="0.2"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</row>
    <row r="327" spans="1:27" x14ac:dyDescent="0.2"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</row>
    <row r="328" spans="1:27" x14ac:dyDescent="0.2"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</row>
    <row r="329" spans="1:27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1:27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1:27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1:27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1:27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1:27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1:27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1:27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1:27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1:27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1:27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1:27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1:27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1:27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1:27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1:27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1:27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1:27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1:27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1:27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1:27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1:27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1:27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1:27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1:27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1:27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1:27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1:27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1:27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1:27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1:27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1:27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1:27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1:27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1:27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1:27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1:27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1:27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1:27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1:27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1:27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1:27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1:27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1:27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1:27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1:27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1:27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1:27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1:27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1:27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1:27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1:27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1:27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1:27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1:27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1:27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1:27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1:27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1:27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1:27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1:27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1:27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1:27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1:27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1:27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1:27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1:27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1:27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1:27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1:27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1:27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1:27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1:27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1:27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1:27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1:27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1:27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1:27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1:27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1:27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1:27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1:27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1:27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1:27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1:27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</sheetData>
  <hyperlinks>
    <hyperlink ref="A1" location="Indice!A1" display="Índice" xr:uid="{3FEE688D-0DDD-40D0-9883-0C8A9B94627C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B87"/>
  <sheetViews>
    <sheetView showGridLines="0" zoomScale="80" zoomScaleNormal="80" workbookViewId="0">
      <selection activeCell="D44" sqref="D44"/>
    </sheetView>
  </sheetViews>
  <sheetFormatPr baseColWidth="10" defaultColWidth="11.42578125" defaultRowHeight="12.75" x14ac:dyDescent="0.2"/>
  <cols>
    <col min="1" max="1" width="11.42578125" style="10"/>
    <col min="2" max="2" width="10.140625" style="10" customWidth="1"/>
    <col min="3" max="3" width="14.7109375" style="10" bestFit="1" customWidth="1"/>
    <col min="4" max="4" width="15.28515625" style="10" bestFit="1" customWidth="1"/>
    <col min="5" max="18" width="14.140625" style="10" bestFit="1" customWidth="1"/>
    <col min="19" max="40" width="11.42578125" style="10"/>
    <col min="41" max="51" width="12.5703125" style="10" customWidth="1"/>
    <col min="52" max="16384" width="11.42578125" style="10"/>
  </cols>
  <sheetData>
    <row r="1" spans="1:1" ht="15.75" thickBot="1" x14ac:dyDescent="0.3">
      <c r="A1" s="67" t="s">
        <v>34</v>
      </c>
    </row>
    <row r="23" spans="2:2" x14ac:dyDescent="0.2">
      <c r="B23" s="10" t="s">
        <v>35</v>
      </c>
    </row>
    <row r="87" ht="12" customHeight="1" x14ac:dyDescent="0.2"/>
  </sheetData>
  <hyperlinks>
    <hyperlink ref="A1" location="Indice!A1" display="Índice" xr:uid="{00000000-0004-0000-0100-000000000000}"/>
  </hyperlinks>
  <pageMargins left="0.7" right="0.7" top="0.75" bottom="0.75" header="0.3" footer="0.3"/>
  <pageSetup paperSize="128" orientation="portrait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V168"/>
  <sheetViews>
    <sheetView showGridLines="0" zoomScale="85" zoomScaleNormal="85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ColWidth="11.42578125" defaultRowHeight="12.75" x14ac:dyDescent="0.2"/>
  <cols>
    <col min="1" max="2" width="10.140625" style="10" customWidth="1"/>
    <col min="3" max="3" width="38.5703125" style="10" customWidth="1"/>
    <col min="4" max="14" width="13" style="10" customWidth="1"/>
    <col min="15" max="18" width="14.85546875" style="10" bestFit="1" customWidth="1"/>
    <col min="19" max="20" width="10.28515625" style="10" customWidth="1"/>
    <col min="21" max="21" width="11.28515625" style="10" bestFit="1" customWidth="1"/>
    <col min="22" max="33" width="14.140625" style="10" bestFit="1" customWidth="1"/>
    <col min="34" max="55" width="11.42578125" style="10"/>
    <col min="56" max="66" width="12.5703125" style="10" customWidth="1"/>
    <col min="67" max="16384" width="11.42578125" style="10"/>
  </cols>
  <sheetData>
    <row r="1" spans="1:21" ht="15.75" thickBot="1" x14ac:dyDescent="0.3">
      <c r="A1" s="67" t="s">
        <v>34</v>
      </c>
      <c r="J1" s="11"/>
    </row>
    <row r="2" spans="1:21" x14ac:dyDescent="0.2">
      <c r="J2" s="11"/>
    </row>
    <row r="3" spans="1:21" x14ac:dyDescent="0.2">
      <c r="B3" s="12" t="s">
        <v>36</v>
      </c>
    </row>
    <row r="4" spans="1:21" ht="13.5" thickBot="1" x14ac:dyDescent="0.25"/>
    <row r="5" spans="1:21" ht="13.5" thickBot="1" x14ac:dyDescent="0.25">
      <c r="B5" s="4" t="s">
        <v>37</v>
      </c>
      <c r="C5" s="1" t="s">
        <v>38</v>
      </c>
      <c r="D5" s="2">
        <v>2006</v>
      </c>
      <c r="E5" s="2">
        <f t="shared" ref="E5:K5" si="0">+D5+1</f>
        <v>2007</v>
      </c>
      <c r="F5" s="2">
        <f t="shared" si="0"/>
        <v>2008</v>
      </c>
      <c r="G5" s="2">
        <f t="shared" si="0"/>
        <v>2009</v>
      </c>
      <c r="H5" s="2">
        <f t="shared" si="0"/>
        <v>2010</v>
      </c>
      <c r="I5" s="2">
        <f t="shared" si="0"/>
        <v>2011</v>
      </c>
      <c r="J5" s="2">
        <f t="shared" si="0"/>
        <v>2012</v>
      </c>
      <c r="K5" s="2">
        <f t="shared" si="0"/>
        <v>2013</v>
      </c>
      <c r="L5" s="2">
        <f t="shared" ref="L5:O5" si="1">+K5+1</f>
        <v>2014</v>
      </c>
      <c r="M5" s="2">
        <f t="shared" si="1"/>
        <v>2015</v>
      </c>
      <c r="N5" s="2">
        <f t="shared" si="1"/>
        <v>2016</v>
      </c>
      <c r="O5" s="2">
        <f t="shared" si="1"/>
        <v>2017</v>
      </c>
      <c r="P5" s="2">
        <v>2018</v>
      </c>
      <c r="Q5" s="2">
        <v>2019</v>
      </c>
      <c r="R5" s="2">
        <v>2020</v>
      </c>
      <c r="S5" s="2">
        <v>2021</v>
      </c>
      <c r="T5" s="2">
        <v>2022</v>
      </c>
      <c r="U5" s="264">
        <v>2023</v>
      </c>
    </row>
    <row r="6" spans="1:21" x14ac:dyDescent="0.2">
      <c r="B6" s="18">
        <v>1</v>
      </c>
      <c r="C6" s="13" t="s">
        <v>39</v>
      </c>
      <c r="D6" s="59">
        <v>218617.21266653208</v>
      </c>
      <c r="E6" s="59">
        <v>221730.18036770867</v>
      </c>
      <c r="F6" s="59">
        <v>236713.85600000003</v>
      </c>
      <c r="G6" s="59">
        <v>236641.71800000002</v>
      </c>
      <c r="H6" s="59">
        <v>254197.788</v>
      </c>
      <c r="I6" s="59">
        <v>276485.78004053183</v>
      </c>
      <c r="J6" s="59">
        <v>289505.1616718311</v>
      </c>
      <c r="K6" s="59">
        <v>298797.99415636383</v>
      </c>
      <c r="L6" s="59">
        <v>311881.81639302202</v>
      </c>
      <c r="M6" s="59">
        <v>319959.52012258954</v>
      </c>
      <c r="N6" s="59">
        <v>329902.19158655941</v>
      </c>
      <c r="O6" s="79">
        <v>338728.78044459369</v>
      </c>
      <c r="P6" s="79">
        <v>314222.09223015764</v>
      </c>
      <c r="Q6" s="79">
        <v>292077.92213148915</v>
      </c>
      <c r="R6" s="79">
        <v>274466.21415519592</v>
      </c>
      <c r="S6" s="79">
        <v>282297.66723857541</v>
      </c>
      <c r="T6" s="79">
        <v>288554.33748552413</v>
      </c>
      <c r="U6" s="265"/>
    </row>
    <row r="7" spans="1:21" x14ac:dyDescent="0.2">
      <c r="B7" s="18">
        <v>2</v>
      </c>
      <c r="C7" s="13" t="s">
        <v>40</v>
      </c>
      <c r="D7" s="59">
        <v>344143.1482101786</v>
      </c>
      <c r="E7" s="59">
        <v>364439.63485138241</v>
      </c>
      <c r="F7" s="59">
        <v>384027.815</v>
      </c>
      <c r="G7" s="59">
        <v>379412.80900000001</v>
      </c>
      <c r="H7" s="59">
        <v>431607.10100000002</v>
      </c>
      <c r="I7" s="59">
        <v>466356.45865228848</v>
      </c>
      <c r="J7" s="59">
        <v>484838.88155272783</v>
      </c>
      <c r="K7" s="59">
        <v>500069.50212226907</v>
      </c>
      <c r="L7" s="59">
        <v>506783.26206431485</v>
      </c>
      <c r="M7" s="59">
        <v>524123.89711472695</v>
      </c>
      <c r="N7" s="59">
        <v>522730.27644193952</v>
      </c>
      <c r="O7" s="79">
        <v>534174.21255678101</v>
      </c>
      <c r="P7" s="79">
        <v>498481.81235480303</v>
      </c>
      <c r="Q7" s="79">
        <v>455981.49666246562</v>
      </c>
      <c r="R7" s="79">
        <v>434175.8155241643</v>
      </c>
      <c r="S7" s="79">
        <v>447806.66614041588</v>
      </c>
      <c r="T7" s="79">
        <v>456438.14274229429</v>
      </c>
      <c r="U7" s="79"/>
    </row>
    <row r="8" spans="1:21" x14ac:dyDescent="0.2">
      <c r="B8" s="18" t="s">
        <v>41</v>
      </c>
      <c r="C8" s="13" t="s">
        <v>42</v>
      </c>
      <c r="D8" s="59">
        <v>633655.70299468597</v>
      </c>
      <c r="E8" s="59">
        <v>664190.61467073683</v>
      </c>
      <c r="F8" s="59">
        <v>685168.0033845678</v>
      </c>
      <c r="G8" s="59">
        <v>706166.58199999994</v>
      </c>
      <c r="H8" s="59">
        <v>749340.92399999988</v>
      </c>
      <c r="I8" s="59">
        <v>790199.14361023903</v>
      </c>
      <c r="J8" s="59">
        <v>857666.38099928957</v>
      </c>
      <c r="K8" s="59">
        <v>907667.13992890425</v>
      </c>
      <c r="L8" s="59">
        <v>958898.2081646038</v>
      </c>
      <c r="M8" s="59">
        <v>974092.38472792821</v>
      </c>
      <c r="N8" s="59">
        <v>990686.36615612102</v>
      </c>
      <c r="O8" s="79">
        <v>1010445.4702102758</v>
      </c>
      <c r="P8" s="79">
        <v>975870.03979175235</v>
      </c>
      <c r="Q8" s="79">
        <v>910366.53854006482</v>
      </c>
      <c r="R8" s="79">
        <v>878047.76787814021</v>
      </c>
      <c r="S8" s="79">
        <v>874417.46921715862</v>
      </c>
      <c r="T8" s="79">
        <v>888230.277298067</v>
      </c>
      <c r="U8" s="79"/>
    </row>
    <row r="9" spans="1:21" x14ac:dyDescent="0.2">
      <c r="B9" s="18" t="s">
        <v>43</v>
      </c>
      <c r="C9" s="13" t="s">
        <v>44</v>
      </c>
      <c r="D9" s="59">
        <v>18057.766</v>
      </c>
      <c r="E9" s="59">
        <v>20831.694999999996</v>
      </c>
      <c r="F9" s="59">
        <v>21481.337</v>
      </c>
      <c r="G9" s="59">
        <v>21298.065000000002</v>
      </c>
      <c r="H9" s="59">
        <v>18369.967000000001</v>
      </c>
      <c r="I9" s="59">
        <v>18652.653494071641</v>
      </c>
      <c r="J9" s="59">
        <v>19243.807700595815</v>
      </c>
      <c r="K9" s="59">
        <v>23249.901154867359</v>
      </c>
      <c r="L9" s="59">
        <v>23956.357814846448</v>
      </c>
      <c r="M9" s="59">
        <v>20522.87879270444</v>
      </c>
      <c r="N9" s="59">
        <v>21077.986660032311</v>
      </c>
      <c r="O9" s="79">
        <v>20880.373476096363</v>
      </c>
      <c r="P9" s="79">
        <v>15967.451599807522</v>
      </c>
      <c r="Q9" s="79">
        <v>14159.375638687488</v>
      </c>
      <c r="R9" s="79">
        <v>13811.894653163781</v>
      </c>
      <c r="S9" s="79">
        <v>14260.365767132287</v>
      </c>
      <c r="T9" s="79">
        <v>14887.290654720899</v>
      </c>
      <c r="U9" s="79"/>
    </row>
    <row r="10" spans="1:21" x14ac:dyDescent="0.2">
      <c r="B10" s="18">
        <v>4</v>
      </c>
      <c r="C10" s="13" t="s">
        <v>45</v>
      </c>
      <c r="D10" s="59">
        <v>508332.813165</v>
      </c>
      <c r="E10" s="59">
        <v>550339.91328400001</v>
      </c>
      <c r="F10" s="59">
        <v>560568.01017933642</v>
      </c>
      <c r="G10" s="59">
        <v>566130.44861614564</v>
      </c>
      <c r="H10" s="59">
        <v>571415.24517667422</v>
      </c>
      <c r="I10" s="59">
        <v>618412.76523474208</v>
      </c>
      <c r="J10" s="59">
        <v>641166.98287074047</v>
      </c>
      <c r="K10" s="59">
        <v>675346.31234470336</v>
      </c>
      <c r="L10" s="59">
        <v>701706.16188348911</v>
      </c>
      <c r="M10" s="59">
        <v>674725.40513464203</v>
      </c>
      <c r="N10" s="59">
        <v>690401.78533445229</v>
      </c>
      <c r="O10" s="79">
        <v>647311.8391153384</v>
      </c>
      <c r="P10" s="79">
        <v>506894.85668940289</v>
      </c>
      <c r="Q10" s="79">
        <v>470417.37453109323</v>
      </c>
      <c r="R10" s="79">
        <v>434520.06227918132</v>
      </c>
      <c r="S10" s="79">
        <v>443497.16933938692</v>
      </c>
      <c r="T10" s="79">
        <v>453808.74438200856</v>
      </c>
      <c r="U10" s="79"/>
    </row>
    <row r="11" spans="1:21" x14ac:dyDescent="0.2">
      <c r="B11" s="18">
        <v>6</v>
      </c>
      <c r="C11" s="13" t="s">
        <v>46</v>
      </c>
      <c r="D11" s="59">
        <v>1765074.2007547878</v>
      </c>
      <c r="E11" s="59">
        <v>1879304.7755511585</v>
      </c>
      <c r="F11" s="59">
        <v>1861209.3472289841</v>
      </c>
      <c r="G11" s="59">
        <v>1951745.8692820349</v>
      </c>
      <c r="H11" s="59">
        <v>2043682.7221758729</v>
      </c>
      <c r="I11" s="59">
        <v>2160386.9520878685</v>
      </c>
      <c r="J11" s="59">
        <v>2287519.5968512688</v>
      </c>
      <c r="K11" s="59">
        <v>2418313</v>
      </c>
      <c r="L11" s="59">
        <v>2525762</v>
      </c>
      <c r="M11" s="59">
        <v>2572861</v>
      </c>
      <c r="N11" s="59">
        <v>2598865</v>
      </c>
      <c r="O11" s="79">
        <v>2479410.13</v>
      </c>
      <c r="P11" s="79">
        <v>2372513.9935601754</v>
      </c>
      <c r="Q11" s="79">
        <v>2305178.1828611214</v>
      </c>
      <c r="R11" s="79">
        <v>2263329.2414471931</v>
      </c>
      <c r="S11" s="79">
        <v>2355100.5937513215</v>
      </c>
      <c r="T11" s="79">
        <v>2434811.9912218847</v>
      </c>
      <c r="U11" s="79">
        <v>2398360.6409904095</v>
      </c>
    </row>
    <row r="12" spans="1:21" x14ac:dyDescent="0.2">
      <c r="B12" s="18">
        <v>7</v>
      </c>
      <c r="C12" s="13" t="s">
        <v>47</v>
      </c>
      <c r="D12" s="59">
        <v>1248158.7869999998</v>
      </c>
      <c r="E12" s="59">
        <v>1442783.5864363222</v>
      </c>
      <c r="F12" s="59">
        <v>1368067.4352289918</v>
      </c>
      <c r="G12" s="59">
        <v>1426002.0012424837</v>
      </c>
      <c r="H12" s="59">
        <v>1508608.9007269086</v>
      </c>
      <c r="I12" s="59">
        <v>1545177.2265588799</v>
      </c>
      <c r="J12" s="59">
        <v>1643657.9415042829</v>
      </c>
      <c r="K12" s="59">
        <v>1738724.9447567007</v>
      </c>
      <c r="L12" s="59">
        <v>1809517.6375851491</v>
      </c>
      <c r="M12" s="59">
        <v>1773591.8852314453</v>
      </c>
      <c r="N12" s="59">
        <v>1826187.8216247726</v>
      </c>
      <c r="O12" s="79">
        <v>1765315.2436326405</v>
      </c>
      <c r="P12" s="79">
        <v>1721970.104612377</v>
      </c>
      <c r="Q12" s="79">
        <v>1645931.5209139369</v>
      </c>
      <c r="R12" s="79">
        <v>1568161.0874026148</v>
      </c>
      <c r="S12" s="79">
        <v>1633088.1926026661</v>
      </c>
      <c r="T12" s="79">
        <v>1693541.707471784</v>
      </c>
      <c r="U12" s="79"/>
    </row>
    <row r="13" spans="1:21" x14ac:dyDescent="0.2">
      <c r="B13" s="18">
        <v>8</v>
      </c>
      <c r="C13" s="13" t="s">
        <v>48</v>
      </c>
      <c r="D13" s="59">
        <v>12276.991</v>
      </c>
      <c r="E13" s="59">
        <v>13033.403772</v>
      </c>
      <c r="F13" s="59">
        <v>12936.895218999998</v>
      </c>
      <c r="G13" s="59">
        <v>11810.949000000001</v>
      </c>
      <c r="H13" s="59">
        <v>14343.705206189072</v>
      </c>
      <c r="I13" s="59">
        <v>14685.896567471291</v>
      </c>
      <c r="J13" s="59">
        <v>14752.92426177521</v>
      </c>
      <c r="K13" s="59">
        <v>15114.010229964239</v>
      </c>
      <c r="L13" s="59">
        <v>15460.543490311777</v>
      </c>
      <c r="M13" s="59">
        <v>16020.807736287934</v>
      </c>
      <c r="N13" s="59">
        <v>16681.270419556447</v>
      </c>
      <c r="O13" s="79">
        <v>17128.280076828651</v>
      </c>
      <c r="P13" s="79">
        <v>18191.930369152524</v>
      </c>
      <c r="Q13" s="79">
        <v>17107.740000000002</v>
      </c>
      <c r="R13" s="79">
        <v>15338.906999999999</v>
      </c>
      <c r="S13" s="79">
        <v>16689</v>
      </c>
      <c r="T13" s="79">
        <v>18300</v>
      </c>
      <c r="U13" s="79">
        <v>20740.783353414045</v>
      </c>
    </row>
    <row r="14" spans="1:21" x14ac:dyDescent="0.2">
      <c r="B14" s="18">
        <v>9</v>
      </c>
      <c r="C14" s="13" t="s">
        <v>49</v>
      </c>
      <c r="D14" s="59">
        <v>68315.173790636996</v>
      </c>
      <c r="E14" s="59">
        <v>71442.771999999997</v>
      </c>
      <c r="F14" s="59">
        <v>69922.180000000008</v>
      </c>
      <c r="G14" s="59">
        <v>68778.963240934987</v>
      </c>
      <c r="H14" s="59">
        <v>70584.039999999994</v>
      </c>
      <c r="I14" s="59">
        <v>72190.829999999987</v>
      </c>
      <c r="J14" s="59">
        <v>79519.87999999999</v>
      </c>
      <c r="K14" s="59">
        <v>84966.311648192073</v>
      </c>
      <c r="L14" s="59">
        <v>90882.105571454944</v>
      </c>
      <c r="M14" s="59">
        <v>95498</v>
      </c>
      <c r="N14" s="59">
        <v>102126</v>
      </c>
      <c r="O14" s="79">
        <v>107810.95129760004</v>
      </c>
      <c r="P14" s="79">
        <v>114797.33448789622</v>
      </c>
      <c r="Q14" s="79">
        <v>120725.33757698303</v>
      </c>
      <c r="R14" s="79">
        <v>123317.81593747438</v>
      </c>
      <c r="S14" s="79">
        <v>138931.95852362277</v>
      </c>
      <c r="T14" s="79">
        <v>149314.27179383786</v>
      </c>
      <c r="U14" s="79">
        <v>151063.66705020278</v>
      </c>
    </row>
    <row r="15" spans="1:21" x14ac:dyDescent="0.2">
      <c r="B15" s="18">
        <v>10</v>
      </c>
      <c r="C15" s="13" t="s">
        <v>50</v>
      </c>
      <c r="D15" s="59">
        <v>8616842.2300000004</v>
      </c>
      <c r="E15" s="59">
        <v>9077117.589999998</v>
      </c>
      <c r="F15" s="59">
        <v>8769211.7200000007</v>
      </c>
      <c r="G15" s="59">
        <v>8997593.7693951298</v>
      </c>
      <c r="H15" s="59">
        <v>9445130.5378960762</v>
      </c>
      <c r="I15" s="59">
        <v>9935020.2183732595</v>
      </c>
      <c r="J15" s="59">
        <v>10593356.604051854</v>
      </c>
      <c r="K15" s="59">
        <v>11225756.400809539</v>
      </c>
      <c r="L15" s="59">
        <v>11594119.830578368</v>
      </c>
      <c r="M15" s="59">
        <v>11868521.634594442</v>
      </c>
      <c r="N15" s="59">
        <v>11961679.657021392</v>
      </c>
      <c r="O15" s="79">
        <v>11676328.392211491</v>
      </c>
      <c r="P15" s="79">
        <v>10887527.228502966</v>
      </c>
      <c r="Q15" s="79">
        <v>10171941.882368306</v>
      </c>
      <c r="R15" s="79">
        <v>9296430.3074386027</v>
      </c>
      <c r="S15" s="79">
        <v>9352610.4480473641</v>
      </c>
      <c r="T15" s="79">
        <v>9016104.3127163034</v>
      </c>
      <c r="U15" s="79">
        <v>9834750.1290296558</v>
      </c>
    </row>
    <row r="16" spans="1:21" x14ac:dyDescent="0.2">
      <c r="B16" s="18">
        <v>12</v>
      </c>
      <c r="C16" s="13" t="s">
        <v>51</v>
      </c>
      <c r="D16" s="59">
        <v>53976.389000000003</v>
      </c>
      <c r="E16" s="59">
        <v>59354.041199999985</v>
      </c>
      <c r="F16" s="59">
        <v>61386.147299999975</v>
      </c>
      <c r="G16" s="59">
        <v>63583.0959</v>
      </c>
      <c r="H16" s="59">
        <v>67563.838996102626</v>
      </c>
      <c r="I16" s="59">
        <v>70694.429496815748</v>
      </c>
      <c r="J16" s="59">
        <v>74456.076799720526</v>
      </c>
      <c r="K16" s="59">
        <v>79293.413157341973</v>
      </c>
      <c r="L16" s="59">
        <v>85904.589299999978</v>
      </c>
      <c r="M16" s="59">
        <v>89477.657600000006</v>
      </c>
      <c r="N16" s="59">
        <v>92487.675552000015</v>
      </c>
      <c r="O16" s="79">
        <v>89425.259000000005</v>
      </c>
      <c r="P16" s="79">
        <v>92873.986999999994</v>
      </c>
      <c r="Q16" s="79">
        <v>109662.30042951379</v>
      </c>
      <c r="R16" s="79">
        <v>115098.9</v>
      </c>
      <c r="S16" s="79"/>
      <c r="T16" s="79"/>
      <c r="U16" s="79"/>
    </row>
    <row r="17" spans="1:21" x14ac:dyDescent="0.2">
      <c r="B17" s="18">
        <v>13</v>
      </c>
      <c r="C17" s="13" t="s">
        <v>52</v>
      </c>
      <c r="D17" s="59">
        <v>10557.86</v>
      </c>
      <c r="E17" s="59">
        <v>11616.394</v>
      </c>
      <c r="F17" s="59">
        <v>11702.054</v>
      </c>
      <c r="G17" s="59">
        <v>11491.879000000001</v>
      </c>
      <c r="H17" s="59">
        <v>12416.039999999999</v>
      </c>
      <c r="I17" s="59">
        <v>16133.058000000001</v>
      </c>
      <c r="J17" s="59">
        <v>15209.261999999997</v>
      </c>
      <c r="K17" s="59">
        <v>14128.723999999998</v>
      </c>
      <c r="L17" s="59">
        <v>14575.874</v>
      </c>
      <c r="M17" s="59">
        <v>14627.731999999998</v>
      </c>
      <c r="N17" s="59">
        <v>14470.695000000002</v>
      </c>
      <c r="O17" s="79">
        <v>16167.144999999999</v>
      </c>
      <c r="P17" s="79">
        <v>16316.371999999999</v>
      </c>
      <c r="Q17" s="79">
        <v>15662.402</v>
      </c>
      <c r="R17" s="79">
        <v>17965.792000000001</v>
      </c>
      <c r="S17" s="79">
        <v>17463.791750000004</v>
      </c>
      <c r="T17" s="79">
        <v>16524.931</v>
      </c>
      <c r="U17" s="79">
        <v>17593.086836217706</v>
      </c>
    </row>
    <row r="18" spans="1:21" x14ac:dyDescent="0.2">
      <c r="B18" s="18">
        <v>14</v>
      </c>
      <c r="C18" s="13" t="s">
        <v>53</v>
      </c>
      <c r="D18" s="59">
        <v>196654</v>
      </c>
      <c r="E18" s="59">
        <v>198714</v>
      </c>
      <c r="F18" s="59">
        <v>201051</v>
      </c>
      <c r="G18" s="59">
        <v>201253.38409506725</v>
      </c>
      <c r="H18" s="59">
        <v>221699.68611779017</v>
      </c>
      <c r="I18" s="59">
        <v>226922.02476913831</v>
      </c>
      <c r="J18" s="59">
        <v>245850.47574423297</v>
      </c>
      <c r="K18" s="59">
        <v>248478.11499999999</v>
      </c>
      <c r="L18" s="59">
        <v>266619.48599999992</v>
      </c>
      <c r="M18" s="59">
        <v>273313.49799999996</v>
      </c>
      <c r="N18" s="59">
        <v>291186.85000000003</v>
      </c>
      <c r="O18" s="79">
        <v>256271.83600000001</v>
      </c>
      <c r="P18" s="79">
        <v>219541.3909916899</v>
      </c>
      <c r="Q18" s="79">
        <v>214509.66030783139</v>
      </c>
      <c r="R18" s="79">
        <v>205161.98393843533</v>
      </c>
      <c r="S18" s="79">
        <v>209526.10213721544</v>
      </c>
      <c r="T18" s="79">
        <v>217719.41858857858</v>
      </c>
      <c r="U18" s="79">
        <v>219757.53283660585</v>
      </c>
    </row>
    <row r="19" spans="1:21" x14ac:dyDescent="0.2">
      <c r="B19" s="18">
        <v>15</v>
      </c>
      <c r="C19" s="13" t="s">
        <v>54</v>
      </c>
      <c r="D19" s="59">
        <v>5679.4090000000006</v>
      </c>
      <c r="E19" s="59">
        <v>6167.4250000000002</v>
      </c>
      <c r="F19" s="59">
        <v>6600.7650000000003</v>
      </c>
      <c r="G19" s="59">
        <v>6941.5499999999993</v>
      </c>
      <c r="H19" s="59">
        <v>7459.3180000000002</v>
      </c>
      <c r="I19" s="59">
        <v>7632.4070000000011</v>
      </c>
      <c r="J19" s="59">
        <v>8297.2910000000011</v>
      </c>
      <c r="K19" s="59">
        <v>9167.6829999999991</v>
      </c>
      <c r="L19" s="59">
        <v>9235.2689999999984</v>
      </c>
      <c r="M19" s="59">
        <v>8878.7060000000001</v>
      </c>
      <c r="N19" s="59">
        <v>9417.8654343638736</v>
      </c>
      <c r="O19" s="79">
        <v>10491.120999999997</v>
      </c>
      <c r="P19" s="79">
        <v>9918.9430000000011</v>
      </c>
      <c r="Q19" s="79"/>
      <c r="R19" s="79"/>
      <c r="S19" s="79"/>
      <c r="T19" s="79"/>
      <c r="U19" s="79"/>
    </row>
    <row r="20" spans="1:21" x14ac:dyDescent="0.2">
      <c r="B20" s="18">
        <v>18</v>
      </c>
      <c r="C20" s="13" t="s">
        <v>55</v>
      </c>
      <c r="D20" s="59">
        <v>6181529.1476888647</v>
      </c>
      <c r="E20" s="59">
        <v>6429856.5110761169</v>
      </c>
      <c r="F20" s="59">
        <v>6768463.3924649088</v>
      </c>
      <c r="G20" s="59">
        <v>6822012.8399999999</v>
      </c>
      <c r="H20" s="59">
        <v>7093016.830000001</v>
      </c>
      <c r="I20" s="59">
        <v>7572635.8511686511</v>
      </c>
      <c r="J20" s="59">
        <v>8066505.8846013974</v>
      </c>
      <c r="K20" s="59">
        <v>8688197.8626585603</v>
      </c>
      <c r="L20" s="59">
        <v>9122209.7790492326</v>
      </c>
      <c r="M20" s="59">
        <v>9522494.0544418097</v>
      </c>
      <c r="N20" s="59">
        <v>9884404.2737283334</v>
      </c>
      <c r="O20" s="79">
        <v>9721413.4003326688</v>
      </c>
      <c r="P20" s="79">
        <v>8957811.2481905688</v>
      </c>
      <c r="Q20" s="79">
        <v>8461074.4921664968</v>
      </c>
      <c r="R20" s="79">
        <v>8192517.8904587235</v>
      </c>
      <c r="S20" s="79">
        <v>8595636.356851887</v>
      </c>
      <c r="T20" s="79">
        <v>9088446.8599459678</v>
      </c>
      <c r="U20" s="79">
        <v>12977026.955014961</v>
      </c>
    </row>
    <row r="21" spans="1:21" x14ac:dyDescent="0.2">
      <c r="B21" s="18">
        <v>20</v>
      </c>
      <c r="C21" s="13" t="s">
        <v>56</v>
      </c>
      <c r="D21" s="59">
        <v>0</v>
      </c>
      <c r="E21" s="59">
        <v>0</v>
      </c>
      <c r="F21" s="59">
        <v>0</v>
      </c>
      <c r="G21" s="59">
        <v>258.01799999999997</v>
      </c>
      <c r="H21" s="59">
        <v>385.05</v>
      </c>
      <c r="I21" s="59">
        <v>1446.729</v>
      </c>
      <c r="J21" s="59">
        <v>1481.0760000000002</v>
      </c>
      <c r="K21" s="59">
        <v>1271.9490000000001</v>
      </c>
      <c r="L21" s="59">
        <v>1373.9239999999998</v>
      </c>
      <c r="M21" s="59">
        <v>2302.056</v>
      </c>
      <c r="N21" s="59">
        <v>1600.3440000000001</v>
      </c>
      <c r="O21" s="79">
        <v>2125.8649999999998</v>
      </c>
      <c r="P21" s="79">
        <v>1887.2929999999997</v>
      </c>
      <c r="Q21" s="79">
        <v>1412</v>
      </c>
      <c r="R21" s="79">
        <v>1417</v>
      </c>
      <c r="S21" s="79">
        <v>1733</v>
      </c>
      <c r="T21" s="79">
        <v>1699</v>
      </c>
      <c r="U21" s="79">
        <v>1742</v>
      </c>
    </row>
    <row r="22" spans="1:21" x14ac:dyDescent="0.2">
      <c r="B22" s="18">
        <v>21</v>
      </c>
      <c r="C22" s="13" t="s">
        <v>57</v>
      </c>
      <c r="D22" s="59">
        <v>58458.425875669898</v>
      </c>
      <c r="E22" s="59">
        <v>61142.568634999989</v>
      </c>
      <c r="F22" s="59">
        <v>62486.468690000023</v>
      </c>
      <c r="G22" s="59">
        <v>63702.54321999997</v>
      </c>
      <c r="H22" s="59">
        <v>69565.550879999995</v>
      </c>
      <c r="I22" s="59">
        <v>82098.365168180433</v>
      </c>
      <c r="J22" s="59">
        <v>84085.237966016022</v>
      </c>
      <c r="K22" s="59">
        <v>87270.984541279016</v>
      </c>
      <c r="L22" s="59">
        <v>87972.695090853085</v>
      </c>
      <c r="M22" s="59">
        <v>93853.244999999952</v>
      </c>
      <c r="N22" s="59">
        <v>97772.364091536496</v>
      </c>
      <c r="O22" s="79">
        <v>97373.990496794882</v>
      </c>
      <c r="P22" s="79">
        <v>103138.80224773451</v>
      </c>
      <c r="Q22" s="79">
        <v>109499.71300135039</v>
      </c>
      <c r="R22" s="79">
        <v>111922.63335253457</v>
      </c>
      <c r="S22" s="79">
        <v>120114.06718467684</v>
      </c>
      <c r="T22" s="79">
        <v>123896.71128680704</v>
      </c>
      <c r="U22" s="79">
        <v>124647.3369685103</v>
      </c>
    </row>
    <row r="23" spans="1:21" x14ac:dyDescent="0.2">
      <c r="A23" s="10" t="s">
        <v>35</v>
      </c>
      <c r="B23" s="18">
        <v>22</v>
      </c>
      <c r="C23" s="13" t="s">
        <v>58</v>
      </c>
      <c r="D23" s="59">
        <v>670396.24700000009</v>
      </c>
      <c r="E23" s="59">
        <v>709863.75140286004</v>
      </c>
      <c r="F23" s="59">
        <v>839181.33400000015</v>
      </c>
      <c r="G23" s="59">
        <v>798744.34900000005</v>
      </c>
      <c r="H23" s="59">
        <v>815418.85415289097</v>
      </c>
      <c r="I23" s="59">
        <v>866572.09736000001</v>
      </c>
      <c r="J23" s="59">
        <v>924330.07999999984</v>
      </c>
      <c r="K23" s="59">
        <v>969872.92</v>
      </c>
      <c r="L23" s="59">
        <v>1022130.8000000004</v>
      </c>
      <c r="M23" s="59">
        <v>1060208.6779056424</v>
      </c>
      <c r="N23" s="59">
        <v>1059992.2242293477</v>
      </c>
      <c r="O23" s="79">
        <v>1008147.0954074919</v>
      </c>
      <c r="P23" s="79">
        <v>989974.94965995138</v>
      </c>
      <c r="Q23" s="79">
        <v>965613.80432787049</v>
      </c>
      <c r="R23" s="79">
        <v>978417.36417886906</v>
      </c>
      <c r="S23" s="79">
        <v>1069111.8421696567</v>
      </c>
      <c r="T23" s="79">
        <v>1152254.9090096131</v>
      </c>
      <c r="U23" s="79">
        <v>1183041.0606872849</v>
      </c>
    </row>
    <row r="24" spans="1:21" x14ac:dyDescent="0.2">
      <c r="B24" s="18">
        <v>23</v>
      </c>
      <c r="C24" s="13" t="s">
        <v>59</v>
      </c>
      <c r="D24" s="59">
        <v>1442648.0286817602</v>
      </c>
      <c r="E24" s="59">
        <v>1711734.3269999998</v>
      </c>
      <c r="F24" s="59">
        <v>1736858.7436658847</v>
      </c>
      <c r="G24" s="59">
        <v>1688898.899787552</v>
      </c>
      <c r="H24" s="59">
        <v>1735241.8942223643</v>
      </c>
      <c r="I24" s="59">
        <v>1853549.7514944912</v>
      </c>
      <c r="J24" s="59">
        <v>1998135.0162624223</v>
      </c>
      <c r="K24" s="59">
        <v>2115539.6719999998</v>
      </c>
      <c r="L24" s="59">
        <v>2217052.2760000005</v>
      </c>
      <c r="M24" s="59">
        <v>2267074.326567193</v>
      </c>
      <c r="N24" s="59">
        <v>2241137.9461855986</v>
      </c>
      <c r="O24" s="79">
        <v>2056969.9176072096</v>
      </c>
      <c r="P24" s="79">
        <v>1795936.9972647943</v>
      </c>
      <c r="Q24" s="79">
        <v>1656129.5413454676</v>
      </c>
      <c r="R24" s="79">
        <v>1584108.0455322622</v>
      </c>
      <c r="S24" s="79">
        <v>1693785.8988683503</v>
      </c>
      <c r="T24" s="79">
        <v>1835438.6587995971</v>
      </c>
      <c r="U24" s="79">
        <v>1952883.6518424037</v>
      </c>
    </row>
    <row r="25" spans="1:21" x14ac:dyDescent="0.2">
      <c r="B25" s="18">
        <v>26</v>
      </c>
      <c r="C25" s="3" t="s">
        <v>60</v>
      </c>
      <c r="D25" s="59">
        <v>48268.521000000001</v>
      </c>
      <c r="E25" s="59">
        <v>49814.065000000002</v>
      </c>
      <c r="F25" s="59">
        <v>49467.66</v>
      </c>
      <c r="G25" s="59">
        <v>47677.597999999998</v>
      </c>
      <c r="H25" s="59">
        <v>50631.756816808418</v>
      </c>
      <c r="I25" s="59">
        <v>54981.243755885997</v>
      </c>
      <c r="J25" s="59">
        <v>60003.018305064237</v>
      </c>
      <c r="K25" s="59">
        <v>66764.706184481096</v>
      </c>
      <c r="L25" s="59">
        <v>70675.478748492329</v>
      </c>
      <c r="M25" s="59">
        <v>76126.917000000001</v>
      </c>
      <c r="N25" s="59">
        <v>84897.591</v>
      </c>
      <c r="O25" s="79">
        <v>88587.948509999958</v>
      </c>
      <c r="P25" s="79">
        <v>87768.543477157116</v>
      </c>
      <c r="Q25" s="79">
        <v>76356.199594861551</v>
      </c>
      <c r="R25" s="79">
        <v>74858.963887796199</v>
      </c>
      <c r="S25" s="79">
        <v>75707.787538444507</v>
      </c>
      <c r="T25" s="79">
        <v>67952.481023370157</v>
      </c>
      <c r="U25" s="79">
        <v>76161.89367374171</v>
      </c>
    </row>
    <row r="26" spans="1:21" x14ac:dyDescent="0.2">
      <c r="B26" s="18">
        <v>28</v>
      </c>
      <c r="C26" s="13" t="s">
        <v>61</v>
      </c>
      <c r="D26" s="59">
        <v>42654</v>
      </c>
      <c r="E26" s="59">
        <v>44696.973000000005</v>
      </c>
      <c r="F26" s="59">
        <v>47030.882000000005</v>
      </c>
      <c r="G26" s="59">
        <v>40727.722000000002</v>
      </c>
      <c r="H26" s="59">
        <v>44014.590000000004</v>
      </c>
      <c r="I26" s="59">
        <v>45843.72</v>
      </c>
      <c r="J26" s="59">
        <v>46962.770000000004</v>
      </c>
      <c r="K26" s="59">
        <v>54878.116762825397</v>
      </c>
      <c r="L26" s="59">
        <v>57557.500553843267</v>
      </c>
      <c r="M26" s="59">
        <v>58409.411799561894</v>
      </c>
      <c r="N26" s="59">
        <v>59754.276067108694</v>
      </c>
      <c r="O26" s="79">
        <v>53052.079342026438</v>
      </c>
      <c r="P26" s="79">
        <v>54083.411527041666</v>
      </c>
      <c r="Q26" s="79">
        <v>58356.616951251992</v>
      </c>
      <c r="R26" s="79">
        <v>55833.747925205651</v>
      </c>
      <c r="S26" s="79">
        <v>55963.376193389558</v>
      </c>
      <c r="T26" s="79">
        <v>53264.3388261816</v>
      </c>
      <c r="U26" s="79">
        <v>51027.751750974305</v>
      </c>
    </row>
    <row r="27" spans="1:21" x14ac:dyDescent="0.2">
      <c r="B27" s="18">
        <v>29</v>
      </c>
      <c r="C27" s="13" t="s">
        <v>62</v>
      </c>
      <c r="D27" s="59">
        <v>80684.230063039999</v>
      </c>
      <c r="E27" s="59">
        <v>87081.957911039965</v>
      </c>
      <c r="F27" s="59">
        <v>96189.456272195006</v>
      </c>
      <c r="G27" s="59">
        <v>93190.470457515024</v>
      </c>
      <c r="H27" s="59">
        <v>102670.20196614499</v>
      </c>
      <c r="I27" s="59">
        <v>100505.61579040496</v>
      </c>
      <c r="J27" s="59">
        <v>103912.86982520456</v>
      </c>
      <c r="K27" s="59">
        <v>112701.16563299995</v>
      </c>
      <c r="L27" s="59">
        <v>114881.42808443999</v>
      </c>
      <c r="M27" s="59">
        <v>117250.48725144</v>
      </c>
      <c r="N27" s="59">
        <v>121163.18023230341</v>
      </c>
      <c r="O27" s="79">
        <v>109468.41114169871</v>
      </c>
      <c r="P27" s="79">
        <v>83196.395059392991</v>
      </c>
      <c r="Q27" s="79">
        <v>83398.301273088</v>
      </c>
      <c r="R27" s="79">
        <v>88648.501454129364</v>
      </c>
      <c r="S27" s="79">
        <v>86400.773306923438</v>
      </c>
      <c r="T27" s="79">
        <v>89740.280702613949</v>
      </c>
      <c r="U27" s="79">
        <v>88324.313305897274</v>
      </c>
    </row>
    <row r="28" spans="1:21" x14ac:dyDescent="0.2">
      <c r="B28" s="18">
        <v>31</v>
      </c>
      <c r="C28" s="13" t="s">
        <v>63</v>
      </c>
      <c r="D28" s="59">
        <v>51479.736173453843</v>
      </c>
      <c r="E28" s="59">
        <v>70886.760999999999</v>
      </c>
      <c r="F28" s="59">
        <v>84839.662893294313</v>
      </c>
      <c r="G28" s="59">
        <v>86130.35100000001</v>
      </c>
      <c r="H28" s="59">
        <v>94637.868000000017</v>
      </c>
      <c r="I28" s="59">
        <v>103290.00400000002</v>
      </c>
      <c r="J28" s="59">
        <v>107248.95856025</v>
      </c>
      <c r="K28" s="59">
        <v>114371.70572681451</v>
      </c>
      <c r="L28" s="59">
        <v>125367.20507670546</v>
      </c>
      <c r="M28" s="59">
        <v>128669</v>
      </c>
      <c r="N28" s="59">
        <v>139355</v>
      </c>
      <c r="O28" s="79">
        <v>131788.04200142415</v>
      </c>
      <c r="P28" s="79">
        <v>134546.78566080157</v>
      </c>
      <c r="Q28" s="79">
        <v>132307.63881123409</v>
      </c>
      <c r="R28" s="79">
        <v>132624.86899803151</v>
      </c>
      <c r="S28" s="79">
        <v>141003.98014618515</v>
      </c>
      <c r="T28" s="79">
        <v>152389.27388849473</v>
      </c>
      <c r="U28" s="79">
        <v>146276.35400038358</v>
      </c>
    </row>
    <row r="29" spans="1:21" x14ac:dyDescent="0.2">
      <c r="B29" s="18">
        <v>32</v>
      </c>
      <c r="C29" s="13" t="s">
        <v>64</v>
      </c>
      <c r="D29" s="59">
        <v>41805.583838421968</v>
      </c>
      <c r="E29" s="59">
        <v>48788.770999999993</v>
      </c>
      <c r="F29" s="59">
        <v>56077.200703910843</v>
      </c>
      <c r="G29" s="59">
        <v>56118.208999999995</v>
      </c>
      <c r="H29" s="59">
        <v>59353.225000000006</v>
      </c>
      <c r="I29" s="59">
        <v>65785.976999999999</v>
      </c>
      <c r="J29" s="59">
        <v>68829.39</v>
      </c>
      <c r="K29" s="59">
        <v>80136.030980682975</v>
      </c>
      <c r="L29" s="59">
        <v>91502.396520591923</v>
      </c>
      <c r="M29" s="59">
        <v>96656</v>
      </c>
      <c r="N29" s="59">
        <v>104130</v>
      </c>
      <c r="O29" s="79">
        <v>103753.55624309002</v>
      </c>
      <c r="P29" s="79">
        <v>190185.73347086326</v>
      </c>
      <c r="Q29" s="79">
        <v>98195.173504233302</v>
      </c>
      <c r="R29" s="79">
        <v>111793.94506752634</v>
      </c>
      <c r="S29" s="79">
        <v>117459.40398708795</v>
      </c>
      <c r="T29" s="79">
        <v>129541.17614367581</v>
      </c>
      <c r="U29" s="79">
        <v>130472.78456650357</v>
      </c>
    </row>
    <row r="30" spans="1:21" x14ac:dyDescent="0.2">
      <c r="B30" s="18">
        <v>33</v>
      </c>
      <c r="C30" s="13" t="s">
        <v>65</v>
      </c>
      <c r="D30" s="59">
        <v>99172.88</v>
      </c>
      <c r="E30" s="59">
        <v>104748.75399999999</v>
      </c>
      <c r="F30" s="59">
        <v>114142.913</v>
      </c>
      <c r="G30" s="59">
        <v>115213.3533366</v>
      </c>
      <c r="H30" s="59">
        <v>114070.08900000001</v>
      </c>
      <c r="I30" s="59">
        <v>124729.603</v>
      </c>
      <c r="J30" s="59">
        <v>129680.62299999999</v>
      </c>
      <c r="K30" s="59">
        <v>144202.74599999998</v>
      </c>
      <c r="L30" s="59">
        <v>157270.80299999999</v>
      </c>
      <c r="M30" s="59">
        <v>168618.7563114526</v>
      </c>
      <c r="N30" s="59">
        <v>186957.71622400809</v>
      </c>
      <c r="O30" s="79">
        <v>196243.97862099274</v>
      </c>
      <c r="P30" s="79">
        <v>206586.82319206774</v>
      </c>
      <c r="Q30" s="79">
        <v>223920.00879794531</v>
      </c>
      <c r="R30" s="79">
        <v>244551.39033477483</v>
      </c>
      <c r="S30" s="79">
        <v>265418.96266000316</v>
      </c>
      <c r="T30" s="79">
        <v>283564.39101022552</v>
      </c>
      <c r="U30" s="79">
        <v>289216.00097385165</v>
      </c>
    </row>
    <row r="31" spans="1:21" x14ac:dyDescent="0.2">
      <c r="B31" s="18">
        <v>34</v>
      </c>
      <c r="C31" s="13" t="s">
        <v>66</v>
      </c>
      <c r="D31" s="59">
        <v>30530.212</v>
      </c>
      <c r="E31" s="59">
        <v>30788.845999999998</v>
      </c>
      <c r="F31" s="59">
        <v>35605.211000000003</v>
      </c>
      <c r="G31" s="59">
        <v>38072.339</v>
      </c>
      <c r="H31" s="59">
        <v>42004.34</v>
      </c>
      <c r="I31" s="59">
        <v>47517.23000000001</v>
      </c>
      <c r="J31" s="59">
        <v>52484.02</v>
      </c>
      <c r="K31" s="59">
        <v>53306.770000000004</v>
      </c>
      <c r="L31" s="59">
        <v>56860.633208277293</v>
      </c>
      <c r="M31" s="59">
        <v>58777.941000000013</v>
      </c>
      <c r="N31" s="59">
        <v>63410.822000000007</v>
      </c>
      <c r="O31" s="79">
        <v>45890.845999999998</v>
      </c>
      <c r="P31" s="79">
        <v>46483.463999999971</v>
      </c>
      <c r="Q31" s="79">
        <v>46442.584786284126</v>
      </c>
      <c r="R31" s="79">
        <v>51259.547956042974</v>
      </c>
      <c r="S31" s="79">
        <v>56069.993110290234</v>
      </c>
      <c r="T31" s="79">
        <v>48876.491000000002</v>
      </c>
      <c r="U31" s="79">
        <v>67340.96866917162</v>
      </c>
    </row>
    <row r="32" spans="1:21" x14ac:dyDescent="0.2">
      <c r="B32" s="18">
        <v>35</v>
      </c>
      <c r="C32" s="13" t="s">
        <v>67</v>
      </c>
      <c r="D32" s="59">
        <v>24340</v>
      </c>
      <c r="E32" s="59">
        <v>25598</v>
      </c>
      <c r="F32" s="59">
        <v>26758</v>
      </c>
      <c r="G32" s="59">
        <v>25727</v>
      </c>
      <c r="H32" s="59">
        <v>26041</v>
      </c>
      <c r="I32" s="59">
        <v>28176</v>
      </c>
      <c r="J32" s="59">
        <v>29558</v>
      </c>
      <c r="K32" s="59">
        <v>31112</v>
      </c>
      <c r="L32" s="59">
        <v>33159</v>
      </c>
      <c r="M32" s="59">
        <v>35236.758000000002</v>
      </c>
      <c r="N32" s="59">
        <v>37681.475999999995</v>
      </c>
      <c r="O32" s="79">
        <v>38941.022000000004</v>
      </c>
      <c r="P32" s="79">
        <v>41187.03</v>
      </c>
      <c r="Q32" s="79">
        <v>41530.488000000005</v>
      </c>
      <c r="R32" s="79">
        <v>43819.499989353753</v>
      </c>
      <c r="S32" s="79">
        <v>49164.396000000001</v>
      </c>
      <c r="T32" s="79">
        <v>50341.017999999996</v>
      </c>
      <c r="U32" s="79">
        <v>51620.944828415471</v>
      </c>
    </row>
    <row r="33" spans="2:22" x14ac:dyDescent="0.2">
      <c r="B33" s="18">
        <v>36</v>
      </c>
      <c r="C33" s="13" t="s">
        <v>68</v>
      </c>
      <c r="D33" s="59">
        <v>30936.059999999998</v>
      </c>
      <c r="E33" s="59">
        <v>30461.520000000004</v>
      </c>
      <c r="F33" s="59">
        <v>30726.199999999997</v>
      </c>
      <c r="G33" s="59">
        <v>29615.128000000001</v>
      </c>
      <c r="H33" s="59">
        <v>30745</v>
      </c>
      <c r="I33" s="59">
        <v>33201.67</v>
      </c>
      <c r="J33" s="59">
        <v>32181.769999999997</v>
      </c>
      <c r="K33" s="59">
        <v>36409.836759512007</v>
      </c>
      <c r="L33" s="59">
        <v>37810.202984263706</v>
      </c>
      <c r="M33" s="59">
        <v>41514.886684970006</v>
      </c>
      <c r="N33" s="59">
        <v>45469.176362729995</v>
      </c>
      <c r="O33" s="79">
        <v>46428.260070719996</v>
      </c>
      <c r="P33" s="79">
        <v>43136.91331433392</v>
      </c>
      <c r="Q33" s="79">
        <v>40880.465532100003</v>
      </c>
      <c r="R33" s="79">
        <v>48108.869487014032</v>
      </c>
      <c r="S33" s="79">
        <v>53255.894896484249</v>
      </c>
      <c r="T33" s="79">
        <v>51220.596044624952</v>
      </c>
      <c r="U33" s="79">
        <v>55859.482785016728</v>
      </c>
    </row>
    <row r="34" spans="2:22" x14ac:dyDescent="0.2">
      <c r="B34" s="18">
        <v>39</v>
      </c>
      <c r="C34" s="13" t="s">
        <v>69</v>
      </c>
      <c r="D34" s="59">
        <v>109104.78633</v>
      </c>
      <c r="E34" s="59">
        <v>121417.4222</v>
      </c>
      <c r="F34" s="59">
        <v>127490.45699999999</v>
      </c>
      <c r="G34" s="59">
        <v>116234.6391</v>
      </c>
      <c r="H34" s="59">
        <v>124218.53775437801</v>
      </c>
      <c r="I34" s="59">
        <v>134632.43283037</v>
      </c>
      <c r="J34" s="59">
        <v>133525.09043175</v>
      </c>
      <c r="K34" s="59">
        <v>142464.10725576998</v>
      </c>
      <c r="L34" s="59">
        <v>153050.25018012171</v>
      </c>
      <c r="M34" s="59">
        <v>167790.29407676414</v>
      </c>
      <c r="N34" s="59">
        <v>171862.6963886515</v>
      </c>
      <c r="O34" s="79">
        <v>159067.86577009712</v>
      </c>
      <c r="P34" s="79">
        <v>157912.25375835219</v>
      </c>
      <c r="Q34" s="79">
        <v>147274.63852017964</v>
      </c>
      <c r="R34" s="79">
        <v>138884.95526614567</v>
      </c>
      <c r="S34" s="79">
        <v>152374.7288773387</v>
      </c>
      <c r="T34" s="79">
        <v>155084.16662148383</v>
      </c>
      <c r="U34" s="79">
        <v>166768.98344112732</v>
      </c>
    </row>
    <row r="35" spans="2:22" x14ac:dyDescent="0.2">
      <c r="B35" s="18">
        <v>40</v>
      </c>
      <c r="C35" s="13" t="s">
        <v>70</v>
      </c>
      <c r="D35" s="59">
        <v>40318</v>
      </c>
      <c r="E35" s="59">
        <v>47319</v>
      </c>
      <c r="F35" s="59">
        <v>54924</v>
      </c>
      <c r="G35" s="59">
        <v>55979</v>
      </c>
      <c r="H35" s="59">
        <v>63165</v>
      </c>
      <c r="I35" s="59">
        <v>71166</v>
      </c>
      <c r="J35" s="59">
        <v>79709.396999999997</v>
      </c>
      <c r="K35" s="59">
        <v>83232</v>
      </c>
      <c r="L35" s="59">
        <v>85439</v>
      </c>
      <c r="M35" s="59">
        <v>85907</v>
      </c>
      <c r="N35" s="59">
        <v>86869</v>
      </c>
      <c r="O35" s="79">
        <v>96968</v>
      </c>
      <c r="P35" s="79">
        <v>99801</v>
      </c>
      <c r="Q35" s="79">
        <v>102458</v>
      </c>
      <c r="R35" s="79">
        <v>108959</v>
      </c>
      <c r="S35" s="79">
        <v>118528.08482086148</v>
      </c>
      <c r="T35" s="79">
        <v>127523.24200000001</v>
      </c>
      <c r="U35" s="79">
        <v>136607.87292097506</v>
      </c>
    </row>
    <row r="36" spans="2:22" x14ac:dyDescent="0.2">
      <c r="B36" s="92">
        <v>45</v>
      </c>
      <c r="C36" s="13" t="s">
        <v>71</v>
      </c>
      <c r="D36" s="201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79"/>
      <c r="P36" s="79"/>
      <c r="Q36" s="79">
        <v>0</v>
      </c>
      <c r="R36" s="79">
        <v>417.85092057499975</v>
      </c>
      <c r="S36" s="79">
        <v>967.59693731590085</v>
      </c>
      <c r="T36" s="79">
        <v>1196.2158554530001</v>
      </c>
      <c r="U36" s="79">
        <v>1349.2716339999999</v>
      </c>
      <c r="V36" s="267"/>
    </row>
    <row r="37" spans="2:22" ht="15.75" thickBot="1" x14ac:dyDescent="0.3">
      <c r="B37" s="92">
        <v>46</v>
      </c>
      <c r="C37" s="13" t="s">
        <v>72</v>
      </c>
      <c r="D37" s="201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79"/>
      <c r="P37" s="79"/>
      <c r="Q37" s="79"/>
      <c r="R37" s="79"/>
      <c r="S37" s="79"/>
      <c r="T37" s="79"/>
      <c r="U37" s="266">
        <v>5.8302430000000056</v>
      </c>
    </row>
    <row r="38" spans="2:22" ht="13.5" thickBot="1" x14ac:dyDescent="0.25">
      <c r="B38" s="22"/>
      <c r="C38" s="58" t="s">
        <v>73</v>
      </c>
      <c r="D38" s="60">
        <f t="shared" ref="D38:M38" si="2">+SUM(D6:D35)</f>
        <v>22652667.542233035</v>
      </c>
      <c r="E38" s="61">
        <f t="shared" si="2"/>
        <v>24155265.254358333</v>
      </c>
      <c r="F38" s="61">
        <f t="shared" si="2"/>
        <v>24380288.147231072</v>
      </c>
      <c r="G38" s="61">
        <f t="shared" si="2"/>
        <v>24727153.543673463</v>
      </c>
      <c r="H38" s="61">
        <f t="shared" si="2"/>
        <v>25881599.602088206</v>
      </c>
      <c r="I38" s="61">
        <f t="shared" si="2"/>
        <v>27405082.134453289</v>
      </c>
      <c r="J38" s="61">
        <f t="shared" si="2"/>
        <v>29173674.468960423</v>
      </c>
      <c r="K38" s="61">
        <f t="shared" si="2"/>
        <v>31020806.025811765</v>
      </c>
      <c r="L38" s="61">
        <f t="shared" si="2"/>
        <v>32349616.514342386</v>
      </c>
      <c r="M38" s="61">
        <f t="shared" si="2"/>
        <v>33207104.8190936</v>
      </c>
      <c r="N38" s="61">
        <f t="shared" ref="N38:O38" si="3">+SUM(N6:N35)</f>
        <v>33854359.527740814</v>
      </c>
      <c r="O38" s="61">
        <f t="shared" si="3"/>
        <v>32926109.312565856</v>
      </c>
      <c r="P38" s="61">
        <f t="shared" ref="P38" si="4">+SUM(P6:P35)</f>
        <v>30758725.181013245</v>
      </c>
      <c r="Q38" s="61">
        <f t="shared" ref="Q38" si="5">+SUM(Q6:Q35)</f>
        <v>28988571.400573865</v>
      </c>
      <c r="R38" s="61">
        <f>+SUM(R6:R36)</f>
        <v>27607969.864463151</v>
      </c>
      <c r="S38" s="61">
        <f t="shared" ref="S38:T38" si="6">+SUM(S6:S36)</f>
        <v>28438385.568063762</v>
      </c>
      <c r="T38" s="61">
        <f t="shared" si="6"/>
        <v>29060665.23551311</v>
      </c>
      <c r="U38" s="61">
        <f>+SUM(U6:U37)</f>
        <v>30142639.297402721</v>
      </c>
    </row>
    <row r="39" spans="2:22" x14ac:dyDescent="0.2">
      <c r="U39" s="11"/>
    </row>
    <row r="41" spans="2:22" x14ac:dyDescent="0.2">
      <c r="K41" s="11"/>
    </row>
    <row r="42" spans="2:22" x14ac:dyDescent="0.2">
      <c r="B42" s="12" t="s">
        <v>74</v>
      </c>
      <c r="K42" s="11"/>
    </row>
    <row r="43" spans="2:22" x14ac:dyDescent="0.2">
      <c r="B43" s="10" t="s">
        <v>75</v>
      </c>
      <c r="K43" s="11"/>
    </row>
    <row r="44" spans="2:22" x14ac:dyDescent="0.2">
      <c r="B44" s="10" t="s">
        <v>76</v>
      </c>
      <c r="K44" s="11"/>
    </row>
    <row r="45" spans="2:22" x14ac:dyDescent="0.2">
      <c r="B45" s="10" t="s">
        <v>77</v>
      </c>
      <c r="K45" s="11"/>
    </row>
    <row r="46" spans="2:22" x14ac:dyDescent="0.2">
      <c r="K46" s="11"/>
    </row>
    <row r="47" spans="2:22" x14ac:dyDescent="0.2">
      <c r="K47" s="11"/>
    </row>
    <row r="48" spans="2:22" x14ac:dyDescent="0.2">
      <c r="K48" s="11"/>
    </row>
    <row r="49" spans="2:21" x14ac:dyDescent="0.2">
      <c r="B49" s="12" t="s">
        <v>78</v>
      </c>
      <c r="K49" s="11"/>
    </row>
    <row r="50" spans="2:21" ht="13.5" thickBot="1" x14ac:dyDescent="0.25">
      <c r="K50" s="11"/>
    </row>
    <row r="51" spans="2:21" ht="13.5" thickBot="1" x14ac:dyDescent="0.25">
      <c r="B51" s="4" t="s">
        <v>37</v>
      </c>
      <c r="C51" s="1" t="s">
        <v>38</v>
      </c>
      <c r="D51" s="2">
        <v>2006</v>
      </c>
      <c r="E51" s="2">
        <f t="shared" ref="E51" si="7">+D51+1</f>
        <v>2007</v>
      </c>
      <c r="F51" s="2">
        <f t="shared" ref="F51" si="8">+E51+1</f>
        <v>2008</v>
      </c>
      <c r="G51" s="2">
        <f t="shared" ref="G51" si="9">+F51+1</f>
        <v>2009</v>
      </c>
      <c r="H51" s="2">
        <f t="shared" ref="H51" si="10">+G51+1</f>
        <v>2010</v>
      </c>
      <c r="I51" s="2">
        <f t="shared" ref="I51" si="11">+H51+1</f>
        <v>2011</v>
      </c>
      <c r="J51" s="2">
        <f t="shared" ref="J51" si="12">+I51+1</f>
        <v>2012</v>
      </c>
      <c r="K51" s="2">
        <f t="shared" ref="K51" si="13">+J51+1</f>
        <v>2013</v>
      </c>
      <c r="L51" s="2">
        <f t="shared" ref="L51" si="14">+K51+1</f>
        <v>2014</v>
      </c>
      <c r="M51" s="2">
        <f t="shared" ref="M51" si="15">+L51+1</f>
        <v>2015</v>
      </c>
      <c r="N51" s="2">
        <f t="shared" ref="N51:P51" si="16">+M51+1</f>
        <v>2016</v>
      </c>
      <c r="O51" s="2">
        <f t="shared" si="16"/>
        <v>2017</v>
      </c>
      <c r="P51" s="2">
        <f t="shared" si="16"/>
        <v>2018</v>
      </c>
      <c r="Q51" s="2">
        <v>2019</v>
      </c>
      <c r="R51" s="2">
        <v>2020</v>
      </c>
      <c r="S51" s="2">
        <v>2021</v>
      </c>
      <c r="T51" s="2">
        <v>2022</v>
      </c>
      <c r="U51" s="2">
        <v>2023</v>
      </c>
    </row>
    <row r="52" spans="2:21" x14ac:dyDescent="0.2">
      <c r="B52" s="18">
        <v>1</v>
      </c>
      <c r="C52" s="13" t="s">
        <v>39</v>
      </c>
      <c r="D52" s="59">
        <f t="shared" ref="D52:N52" si="17">+D6/1000</f>
        <v>218.61721266653208</v>
      </c>
      <c r="E52" s="59">
        <f t="shared" si="17"/>
        <v>221.73018036770867</v>
      </c>
      <c r="F52" s="59">
        <f t="shared" si="17"/>
        <v>236.71385600000002</v>
      </c>
      <c r="G52" s="59">
        <f t="shared" si="17"/>
        <v>236.64171800000003</v>
      </c>
      <c r="H52" s="59">
        <f t="shared" si="17"/>
        <v>254.197788</v>
      </c>
      <c r="I52" s="59">
        <f t="shared" si="17"/>
        <v>276.48578004053184</v>
      </c>
      <c r="J52" s="59">
        <f t="shared" si="17"/>
        <v>289.5051616718311</v>
      </c>
      <c r="K52" s="59">
        <f t="shared" si="17"/>
        <v>298.79799415636381</v>
      </c>
      <c r="L52" s="59">
        <f t="shared" si="17"/>
        <v>311.88181639302201</v>
      </c>
      <c r="M52" s="59">
        <f t="shared" si="17"/>
        <v>319.95952012258954</v>
      </c>
      <c r="N52" s="59">
        <f t="shared" si="17"/>
        <v>329.90219158655941</v>
      </c>
      <c r="O52" s="59">
        <f>+O6/1000</f>
        <v>338.72878044459367</v>
      </c>
      <c r="P52" s="59">
        <f>+P6/1000</f>
        <v>314.22209223015761</v>
      </c>
      <c r="Q52" s="59">
        <f>+Q6/1000</f>
        <v>292.07792213148917</v>
      </c>
      <c r="R52" s="59">
        <f>+R6/1000</f>
        <v>274.46621415519593</v>
      </c>
      <c r="S52" s="59">
        <f>+S6/1000</f>
        <v>282.2976672385754</v>
      </c>
      <c r="T52" s="59">
        <f t="shared" ref="T52:U52" si="18">+T6/1000</f>
        <v>288.55433748552412</v>
      </c>
      <c r="U52" s="59">
        <f t="shared" si="18"/>
        <v>0</v>
      </c>
    </row>
    <row r="53" spans="2:21" x14ac:dyDescent="0.2">
      <c r="B53" s="18">
        <v>2</v>
      </c>
      <c r="C53" s="13" t="s">
        <v>40</v>
      </c>
      <c r="D53" s="59">
        <f t="shared" ref="D53:N53" si="19">+D7/1000</f>
        <v>344.14314821017859</v>
      </c>
      <c r="E53" s="59">
        <f t="shared" si="19"/>
        <v>364.43963485138238</v>
      </c>
      <c r="F53" s="59">
        <f t="shared" si="19"/>
        <v>384.02781499999998</v>
      </c>
      <c r="G53" s="59">
        <f t="shared" si="19"/>
        <v>379.41280899999998</v>
      </c>
      <c r="H53" s="59">
        <f t="shared" si="19"/>
        <v>431.607101</v>
      </c>
      <c r="I53" s="59">
        <f t="shared" si="19"/>
        <v>466.3564586522885</v>
      </c>
      <c r="J53" s="59">
        <f t="shared" si="19"/>
        <v>484.83888155272786</v>
      </c>
      <c r="K53" s="59">
        <f t="shared" si="19"/>
        <v>500.06950212226906</v>
      </c>
      <c r="L53" s="59">
        <f t="shared" si="19"/>
        <v>506.78326206431484</v>
      </c>
      <c r="M53" s="59">
        <f t="shared" si="19"/>
        <v>524.1238971147269</v>
      </c>
      <c r="N53" s="59">
        <f t="shared" si="19"/>
        <v>522.73027644193951</v>
      </c>
      <c r="O53" s="59">
        <f t="shared" ref="O53:P53" si="20">+O7/1000</f>
        <v>534.17421255678096</v>
      </c>
      <c r="P53" s="59">
        <f t="shared" si="20"/>
        <v>498.48181235480303</v>
      </c>
      <c r="Q53" s="59">
        <f t="shared" ref="Q53:S81" si="21">+Q7/1000</f>
        <v>455.98149666246564</v>
      </c>
      <c r="R53" s="59">
        <f t="shared" si="21"/>
        <v>434.17581552416431</v>
      </c>
      <c r="S53" s="59">
        <f t="shared" si="21"/>
        <v>447.80666614041587</v>
      </c>
      <c r="T53" s="59">
        <f t="shared" ref="T53:U53" si="22">+T7/1000</f>
        <v>456.4381427422943</v>
      </c>
      <c r="U53" s="59">
        <f t="shared" si="22"/>
        <v>0</v>
      </c>
    </row>
    <row r="54" spans="2:21" x14ac:dyDescent="0.2">
      <c r="B54" s="18" t="s">
        <v>41</v>
      </c>
      <c r="C54" s="13" t="s">
        <v>42</v>
      </c>
      <c r="D54" s="59">
        <f t="shared" ref="D54:N54" si="23">+D8/1000</f>
        <v>633.65570299468595</v>
      </c>
      <c r="E54" s="59">
        <f t="shared" si="23"/>
        <v>664.19061467073686</v>
      </c>
      <c r="F54" s="59">
        <f t="shared" si="23"/>
        <v>685.16800338456778</v>
      </c>
      <c r="G54" s="59">
        <f t="shared" si="23"/>
        <v>706.16658199999995</v>
      </c>
      <c r="H54" s="59">
        <f t="shared" si="23"/>
        <v>749.34092399999986</v>
      </c>
      <c r="I54" s="59">
        <f t="shared" si="23"/>
        <v>790.19914361023905</v>
      </c>
      <c r="J54" s="59">
        <f t="shared" si="23"/>
        <v>857.66638099928957</v>
      </c>
      <c r="K54" s="59">
        <f t="shared" si="23"/>
        <v>907.66713992890425</v>
      </c>
      <c r="L54" s="59">
        <f t="shared" si="23"/>
        <v>958.89820816460383</v>
      </c>
      <c r="M54" s="59">
        <f t="shared" si="23"/>
        <v>974.09238472792822</v>
      </c>
      <c r="N54" s="59">
        <f t="shared" si="23"/>
        <v>990.68636615612104</v>
      </c>
      <c r="O54" s="59">
        <f t="shared" ref="O54:P54" si="24">+O8/1000</f>
        <v>1010.4454702102759</v>
      </c>
      <c r="P54" s="59">
        <f t="shared" si="24"/>
        <v>975.87003979175233</v>
      </c>
      <c r="Q54" s="59">
        <f t="shared" si="21"/>
        <v>910.36653854006477</v>
      </c>
      <c r="R54" s="59">
        <f t="shared" si="21"/>
        <v>878.04776787814023</v>
      </c>
      <c r="S54" s="59">
        <f t="shared" si="21"/>
        <v>874.41746921715867</v>
      </c>
      <c r="T54" s="59">
        <f t="shared" ref="T54:U54" si="25">+T8/1000</f>
        <v>888.23027729806699</v>
      </c>
      <c r="U54" s="59">
        <f t="shared" si="25"/>
        <v>0</v>
      </c>
    </row>
    <row r="55" spans="2:21" x14ac:dyDescent="0.2">
      <c r="B55" s="18" t="s">
        <v>43</v>
      </c>
      <c r="C55" s="13" t="s">
        <v>44</v>
      </c>
      <c r="D55" s="59">
        <f t="shared" ref="D55:N55" si="26">+D9/1000</f>
        <v>18.057766000000001</v>
      </c>
      <c r="E55" s="59">
        <f t="shared" si="26"/>
        <v>20.831694999999996</v>
      </c>
      <c r="F55" s="59">
        <f t="shared" si="26"/>
        <v>21.481337</v>
      </c>
      <c r="G55" s="59">
        <f t="shared" si="26"/>
        <v>21.298065000000001</v>
      </c>
      <c r="H55" s="59">
        <f t="shared" si="26"/>
        <v>18.369966999999999</v>
      </c>
      <c r="I55" s="59">
        <f t="shared" si="26"/>
        <v>18.65265349407164</v>
      </c>
      <c r="J55" s="59">
        <f t="shared" si="26"/>
        <v>19.243807700595816</v>
      </c>
      <c r="K55" s="59">
        <f t="shared" si="26"/>
        <v>23.249901154867359</v>
      </c>
      <c r="L55" s="59">
        <f t="shared" si="26"/>
        <v>23.956357814846449</v>
      </c>
      <c r="M55" s="59">
        <f t="shared" si="26"/>
        <v>20.522878792704439</v>
      </c>
      <c r="N55" s="59">
        <f t="shared" si="26"/>
        <v>21.077986660032312</v>
      </c>
      <c r="O55" s="59">
        <f t="shared" ref="O55:P55" si="27">+O9/1000</f>
        <v>20.880373476096363</v>
      </c>
      <c r="P55" s="59">
        <f t="shared" si="27"/>
        <v>15.967451599807521</v>
      </c>
      <c r="Q55" s="59">
        <f t="shared" si="21"/>
        <v>14.159375638687488</v>
      </c>
      <c r="R55" s="59">
        <f t="shared" si="21"/>
        <v>13.811894653163781</v>
      </c>
      <c r="S55" s="59">
        <f t="shared" si="21"/>
        <v>14.260365767132287</v>
      </c>
      <c r="T55" s="59">
        <f t="shared" ref="T55:U55" si="28">+T9/1000</f>
        <v>14.887290654720898</v>
      </c>
      <c r="U55" s="59">
        <f t="shared" si="28"/>
        <v>0</v>
      </c>
    </row>
    <row r="56" spans="2:21" x14ac:dyDescent="0.2">
      <c r="B56" s="18">
        <v>4</v>
      </c>
      <c r="C56" s="13" t="s">
        <v>45</v>
      </c>
      <c r="D56" s="59">
        <f t="shared" ref="D56:N56" si="29">+D10/1000</f>
        <v>508.332813165</v>
      </c>
      <c r="E56" s="59">
        <f t="shared" si="29"/>
        <v>550.33991328399998</v>
      </c>
      <c r="F56" s="59">
        <f t="shared" si="29"/>
        <v>560.5680101793364</v>
      </c>
      <c r="G56" s="59">
        <f t="shared" si="29"/>
        <v>566.1304486161456</v>
      </c>
      <c r="H56" s="59">
        <f t="shared" si="29"/>
        <v>571.41524517667426</v>
      </c>
      <c r="I56" s="59">
        <f t="shared" si="29"/>
        <v>618.4127652347421</v>
      </c>
      <c r="J56" s="59">
        <f t="shared" si="29"/>
        <v>641.16698287074041</v>
      </c>
      <c r="K56" s="59">
        <f t="shared" si="29"/>
        <v>675.34631234470339</v>
      </c>
      <c r="L56" s="59">
        <f t="shared" si="29"/>
        <v>701.70616188348913</v>
      </c>
      <c r="M56" s="59">
        <f t="shared" si="29"/>
        <v>674.72540513464207</v>
      </c>
      <c r="N56" s="59">
        <f t="shared" si="29"/>
        <v>690.40178533445226</v>
      </c>
      <c r="O56" s="59">
        <f t="shared" ref="O56:P56" si="30">+O10/1000</f>
        <v>647.31183911533844</v>
      </c>
      <c r="P56" s="59">
        <f t="shared" si="30"/>
        <v>506.8948566894029</v>
      </c>
      <c r="Q56" s="59">
        <f t="shared" si="21"/>
        <v>470.41737453109323</v>
      </c>
      <c r="R56" s="59">
        <f t="shared" si="21"/>
        <v>434.52006227918133</v>
      </c>
      <c r="S56" s="59">
        <f t="shared" si="21"/>
        <v>443.49716933938691</v>
      </c>
      <c r="T56" s="59">
        <f t="shared" ref="T56:U56" si="31">+T10/1000</f>
        <v>453.80874438200857</v>
      </c>
      <c r="U56" s="59">
        <f t="shared" si="31"/>
        <v>0</v>
      </c>
    </row>
    <row r="57" spans="2:21" x14ac:dyDescent="0.2">
      <c r="B57" s="18">
        <v>6</v>
      </c>
      <c r="C57" s="13" t="s">
        <v>46</v>
      </c>
      <c r="D57" s="59">
        <f t="shared" ref="D57:N57" si="32">+D11/1000</f>
        <v>1765.0742007547879</v>
      </c>
      <c r="E57" s="59">
        <f t="shared" si="32"/>
        <v>1879.3047755511584</v>
      </c>
      <c r="F57" s="59">
        <f t="shared" si="32"/>
        <v>1861.2093472289841</v>
      </c>
      <c r="G57" s="59">
        <f t="shared" si="32"/>
        <v>1951.7458692820348</v>
      </c>
      <c r="H57" s="59">
        <f t="shared" si="32"/>
        <v>2043.6827221758729</v>
      </c>
      <c r="I57" s="59">
        <f t="shared" si="32"/>
        <v>2160.3869520878684</v>
      </c>
      <c r="J57" s="59">
        <f t="shared" si="32"/>
        <v>2287.5195968512689</v>
      </c>
      <c r="K57" s="59">
        <f t="shared" si="32"/>
        <v>2418.3130000000001</v>
      </c>
      <c r="L57" s="59">
        <f t="shared" si="32"/>
        <v>2525.7620000000002</v>
      </c>
      <c r="M57" s="59">
        <f t="shared" si="32"/>
        <v>2572.8609999999999</v>
      </c>
      <c r="N57" s="59">
        <f t="shared" si="32"/>
        <v>2598.8649999999998</v>
      </c>
      <c r="O57" s="59">
        <f t="shared" ref="O57:P57" si="33">+O11/1000</f>
        <v>2479.4101299999998</v>
      </c>
      <c r="P57" s="59">
        <f t="shared" si="33"/>
        <v>2372.5139935601755</v>
      </c>
      <c r="Q57" s="59">
        <f t="shared" si="21"/>
        <v>2305.1781828611215</v>
      </c>
      <c r="R57" s="59">
        <f t="shared" si="21"/>
        <v>2263.329241447193</v>
      </c>
      <c r="S57" s="59">
        <f t="shared" si="21"/>
        <v>2355.1005937513214</v>
      </c>
      <c r="T57" s="59">
        <f t="shared" ref="T57:U57" si="34">+T11/1000</f>
        <v>2434.8119912218849</v>
      </c>
      <c r="U57" s="59">
        <f t="shared" si="34"/>
        <v>2398.3606409904096</v>
      </c>
    </row>
    <row r="58" spans="2:21" x14ac:dyDescent="0.2">
      <c r="B58" s="18">
        <v>7</v>
      </c>
      <c r="C58" s="13" t="s">
        <v>47</v>
      </c>
      <c r="D58" s="59">
        <f t="shared" ref="D58:N58" si="35">+D12/1000</f>
        <v>1248.1587869999998</v>
      </c>
      <c r="E58" s="59">
        <f t="shared" si="35"/>
        <v>1442.7835864363221</v>
      </c>
      <c r="F58" s="59">
        <f t="shared" si="35"/>
        <v>1368.0674352289918</v>
      </c>
      <c r="G58" s="59">
        <f t="shared" si="35"/>
        <v>1426.0020012424836</v>
      </c>
      <c r="H58" s="59">
        <f t="shared" si="35"/>
        <v>1508.6089007269086</v>
      </c>
      <c r="I58" s="59">
        <f t="shared" si="35"/>
        <v>1545.17722655888</v>
      </c>
      <c r="J58" s="59">
        <f t="shared" si="35"/>
        <v>1643.6579415042829</v>
      </c>
      <c r="K58" s="59">
        <f t="shared" si="35"/>
        <v>1738.7249447567006</v>
      </c>
      <c r="L58" s="59">
        <f t="shared" si="35"/>
        <v>1809.5176375851493</v>
      </c>
      <c r="M58" s="59">
        <f t="shared" si="35"/>
        <v>1773.5918852314453</v>
      </c>
      <c r="N58" s="59">
        <f t="shared" si="35"/>
        <v>1826.1878216247726</v>
      </c>
      <c r="O58" s="59">
        <f t="shared" ref="O58:P58" si="36">+O12/1000</f>
        <v>1765.3152436326404</v>
      </c>
      <c r="P58" s="59">
        <f t="shared" si="36"/>
        <v>1721.9701046123771</v>
      </c>
      <c r="Q58" s="59">
        <f t="shared" si="21"/>
        <v>1645.931520913937</v>
      </c>
      <c r="R58" s="59">
        <f t="shared" si="21"/>
        <v>1568.1610874026148</v>
      </c>
      <c r="S58" s="59">
        <f t="shared" si="21"/>
        <v>1633.0881926026661</v>
      </c>
      <c r="T58" s="59">
        <f t="shared" ref="T58:U58" si="37">+T12/1000</f>
        <v>1693.5417074717839</v>
      </c>
      <c r="U58" s="59">
        <f t="shared" si="37"/>
        <v>0</v>
      </c>
    </row>
    <row r="59" spans="2:21" x14ac:dyDescent="0.2">
      <c r="B59" s="18">
        <v>8</v>
      </c>
      <c r="C59" s="13" t="s">
        <v>48</v>
      </c>
      <c r="D59" s="59">
        <f t="shared" ref="D59:N59" si="38">+D13/1000</f>
        <v>12.276991000000001</v>
      </c>
      <c r="E59" s="59">
        <f t="shared" si="38"/>
        <v>13.033403772</v>
      </c>
      <c r="F59" s="59">
        <f t="shared" si="38"/>
        <v>12.936895218999998</v>
      </c>
      <c r="G59" s="59">
        <f t="shared" si="38"/>
        <v>11.810949000000001</v>
      </c>
      <c r="H59" s="59">
        <f t="shared" si="38"/>
        <v>14.343705206189071</v>
      </c>
      <c r="I59" s="59">
        <f t="shared" si="38"/>
        <v>14.685896567471291</v>
      </c>
      <c r="J59" s="59">
        <f t="shared" si="38"/>
        <v>14.75292426177521</v>
      </c>
      <c r="K59" s="59">
        <f t="shared" si="38"/>
        <v>15.114010229964238</v>
      </c>
      <c r="L59" s="59">
        <f t="shared" si="38"/>
        <v>15.460543490311776</v>
      </c>
      <c r="M59" s="59">
        <f t="shared" si="38"/>
        <v>16.020807736287935</v>
      </c>
      <c r="N59" s="59">
        <f t="shared" si="38"/>
        <v>16.681270419556448</v>
      </c>
      <c r="O59" s="59">
        <f t="shared" ref="O59:P59" si="39">+O13/1000</f>
        <v>17.128280076828652</v>
      </c>
      <c r="P59" s="59">
        <f t="shared" si="39"/>
        <v>18.191930369152523</v>
      </c>
      <c r="Q59" s="59">
        <f t="shared" si="21"/>
        <v>17.107740000000003</v>
      </c>
      <c r="R59" s="59">
        <f t="shared" si="21"/>
        <v>15.338906999999999</v>
      </c>
      <c r="S59" s="59">
        <f t="shared" si="21"/>
        <v>16.689</v>
      </c>
      <c r="T59" s="59">
        <f t="shared" ref="T59:U59" si="40">+T13/1000</f>
        <v>18.3</v>
      </c>
      <c r="U59" s="59">
        <f t="shared" si="40"/>
        <v>20.740783353414045</v>
      </c>
    </row>
    <row r="60" spans="2:21" x14ac:dyDescent="0.2">
      <c r="B60" s="18">
        <v>9</v>
      </c>
      <c r="C60" s="13" t="s">
        <v>49</v>
      </c>
      <c r="D60" s="59">
        <f t="shared" ref="D60:N60" si="41">+D14/1000</f>
        <v>68.31517379063699</v>
      </c>
      <c r="E60" s="59">
        <f t="shared" si="41"/>
        <v>71.442771999999991</v>
      </c>
      <c r="F60" s="59">
        <f t="shared" si="41"/>
        <v>69.922180000000012</v>
      </c>
      <c r="G60" s="59">
        <f t="shared" si="41"/>
        <v>68.778963240934985</v>
      </c>
      <c r="H60" s="59">
        <f t="shared" si="41"/>
        <v>70.584039999999987</v>
      </c>
      <c r="I60" s="59">
        <f t="shared" si="41"/>
        <v>72.190829999999991</v>
      </c>
      <c r="J60" s="59">
        <f t="shared" si="41"/>
        <v>79.519879999999986</v>
      </c>
      <c r="K60" s="59">
        <f t="shared" si="41"/>
        <v>84.966311648192075</v>
      </c>
      <c r="L60" s="59">
        <f t="shared" si="41"/>
        <v>90.882105571454943</v>
      </c>
      <c r="M60" s="59">
        <f t="shared" si="41"/>
        <v>95.498000000000005</v>
      </c>
      <c r="N60" s="59">
        <f t="shared" si="41"/>
        <v>102.126</v>
      </c>
      <c r="O60" s="59">
        <f t="shared" ref="O60:P60" si="42">+O14/1000</f>
        <v>107.81095129760004</v>
      </c>
      <c r="P60" s="59">
        <f t="shared" si="42"/>
        <v>114.79733448789622</v>
      </c>
      <c r="Q60" s="59">
        <f t="shared" si="21"/>
        <v>120.72533757698304</v>
      </c>
      <c r="R60" s="59">
        <f t="shared" si="21"/>
        <v>123.31781593747438</v>
      </c>
      <c r="S60" s="59">
        <f t="shared" si="21"/>
        <v>138.93195852362277</v>
      </c>
      <c r="T60" s="59">
        <f t="shared" ref="T60:U60" si="43">+T14/1000</f>
        <v>149.31427179383786</v>
      </c>
      <c r="U60" s="59">
        <f t="shared" si="43"/>
        <v>151.06366705020278</v>
      </c>
    </row>
    <row r="61" spans="2:21" x14ac:dyDescent="0.2">
      <c r="B61" s="18">
        <v>10</v>
      </c>
      <c r="C61" s="13" t="s">
        <v>50</v>
      </c>
      <c r="D61" s="59">
        <f t="shared" ref="D61:N61" si="44">+D15/1000</f>
        <v>8616.8422300000002</v>
      </c>
      <c r="E61" s="59">
        <f t="shared" si="44"/>
        <v>9077.117589999998</v>
      </c>
      <c r="F61" s="59">
        <f t="shared" si="44"/>
        <v>8769.2117200000012</v>
      </c>
      <c r="G61" s="59">
        <f t="shared" si="44"/>
        <v>8997.5937693951291</v>
      </c>
      <c r="H61" s="59">
        <f t="shared" si="44"/>
        <v>9445.1305378960769</v>
      </c>
      <c r="I61" s="59">
        <f t="shared" si="44"/>
        <v>9935.0202183732599</v>
      </c>
      <c r="J61" s="59">
        <f t="shared" si="44"/>
        <v>10593.356604051854</v>
      </c>
      <c r="K61" s="59">
        <f t="shared" si="44"/>
        <v>11225.75640080954</v>
      </c>
      <c r="L61" s="59">
        <f t="shared" si="44"/>
        <v>11594.119830578367</v>
      </c>
      <c r="M61" s="59">
        <f t="shared" si="44"/>
        <v>11868.521634594443</v>
      </c>
      <c r="N61" s="59">
        <f t="shared" si="44"/>
        <v>11961.679657021392</v>
      </c>
      <c r="O61" s="59">
        <f t="shared" ref="O61:P61" si="45">+O15/1000</f>
        <v>11676.328392211492</v>
      </c>
      <c r="P61" s="59">
        <f t="shared" si="45"/>
        <v>10887.527228502966</v>
      </c>
      <c r="Q61" s="59">
        <f t="shared" si="21"/>
        <v>10171.941882368306</v>
      </c>
      <c r="R61" s="59">
        <f t="shared" si="21"/>
        <v>9296.4303074386025</v>
      </c>
      <c r="S61" s="59">
        <f t="shared" si="21"/>
        <v>9352.6104480473641</v>
      </c>
      <c r="T61" s="59">
        <f t="shared" ref="T61:U61" si="46">+T15/1000</f>
        <v>9016.104312716303</v>
      </c>
      <c r="U61" s="59">
        <f t="shared" si="46"/>
        <v>9834.750129029655</v>
      </c>
    </row>
    <row r="62" spans="2:21" x14ac:dyDescent="0.2">
      <c r="B62" s="18">
        <v>12</v>
      </c>
      <c r="C62" s="13" t="s">
        <v>51</v>
      </c>
      <c r="D62" s="59">
        <f t="shared" ref="D62:N62" si="47">+D16/1000</f>
        <v>53.976389000000005</v>
      </c>
      <c r="E62" s="59">
        <f t="shared" si="47"/>
        <v>59.354041199999983</v>
      </c>
      <c r="F62" s="59">
        <f t="shared" si="47"/>
        <v>61.386147299999976</v>
      </c>
      <c r="G62" s="59">
        <f t="shared" si="47"/>
        <v>63.583095900000004</v>
      </c>
      <c r="H62" s="59">
        <f t="shared" si="47"/>
        <v>67.563838996102632</v>
      </c>
      <c r="I62" s="59">
        <f t="shared" si="47"/>
        <v>70.694429496815744</v>
      </c>
      <c r="J62" s="59">
        <f t="shared" si="47"/>
        <v>74.45607679972052</v>
      </c>
      <c r="K62" s="59">
        <f t="shared" si="47"/>
        <v>79.293413157341973</v>
      </c>
      <c r="L62" s="59">
        <f t="shared" si="47"/>
        <v>85.904589299999984</v>
      </c>
      <c r="M62" s="59">
        <f t="shared" si="47"/>
        <v>89.477657600000001</v>
      </c>
      <c r="N62" s="59">
        <f t="shared" si="47"/>
        <v>92.487675552000013</v>
      </c>
      <c r="O62" s="59">
        <f t="shared" ref="O62:P62" si="48">+O16/1000</f>
        <v>89.425259000000011</v>
      </c>
      <c r="P62" s="59">
        <f t="shared" si="48"/>
        <v>92.873987</v>
      </c>
      <c r="Q62" s="59">
        <f t="shared" si="21"/>
        <v>109.66230042951379</v>
      </c>
      <c r="R62" s="59">
        <f t="shared" si="21"/>
        <v>115.0989</v>
      </c>
      <c r="S62" s="59">
        <f t="shared" si="21"/>
        <v>0</v>
      </c>
      <c r="T62" s="59">
        <f t="shared" ref="T62:U62" si="49">+T16/1000</f>
        <v>0</v>
      </c>
      <c r="U62" s="59">
        <f t="shared" si="49"/>
        <v>0</v>
      </c>
    </row>
    <row r="63" spans="2:21" x14ac:dyDescent="0.2">
      <c r="B63" s="18">
        <v>13</v>
      </c>
      <c r="C63" s="13" t="s">
        <v>52</v>
      </c>
      <c r="D63" s="59">
        <f t="shared" ref="D63:N63" si="50">+D17/1000</f>
        <v>10.55786</v>
      </c>
      <c r="E63" s="59">
        <f t="shared" si="50"/>
        <v>11.616394</v>
      </c>
      <c r="F63" s="59">
        <f t="shared" si="50"/>
        <v>11.702054</v>
      </c>
      <c r="G63" s="59">
        <f t="shared" si="50"/>
        <v>11.491879000000001</v>
      </c>
      <c r="H63" s="59">
        <f t="shared" si="50"/>
        <v>12.416039999999999</v>
      </c>
      <c r="I63" s="59">
        <f t="shared" si="50"/>
        <v>16.133058000000002</v>
      </c>
      <c r="J63" s="59">
        <f t="shared" si="50"/>
        <v>15.209261999999997</v>
      </c>
      <c r="K63" s="59">
        <f t="shared" si="50"/>
        <v>14.128723999999998</v>
      </c>
      <c r="L63" s="59">
        <f t="shared" si="50"/>
        <v>14.575874000000001</v>
      </c>
      <c r="M63" s="59">
        <f t="shared" si="50"/>
        <v>14.627731999999998</v>
      </c>
      <c r="N63" s="59">
        <f t="shared" si="50"/>
        <v>14.470695000000001</v>
      </c>
      <c r="O63" s="59">
        <f t="shared" ref="O63:P63" si="51">+O17/1000</f>
        <v>16.167144999999998</v>
      </c>
      <c r="P63" s="59">
        <f t="shared" si="51"/>
        <v>16.316371999999998</v>
      </c>
      <c r="Q63" s="59">
        <f t="shared" si="21"/>
        <v>15.662402</v>
      </c>
      <c r="R63" s="59">
        <f t="shared" si="21"/>
        <v>17.965792</v>
      </c>
      <c r="S63" s="59">
        <f t="shared" si="21"/>
        <v>17.463791750000006</v>
      </c>
      <c r="T63" s="59">
        <f t="shared" ref="T63:U63" si="52">+T17/1000</f>
        <v>16.524931000000002</v>
      </c>
      <c r="U63" s="59">
        <f t="shared" si="52"/>
        <v>17.593086836217704</v>
      </c>
    </row>
    <row r="64" spans="2:21" x14ac:dyDescent="0.2">
      <c r="B64" s="18">
        <v>14</v>
      </c>
      <c r="C64" s="13" t="s">
        <v>53</v>
      </c>
      <c r="D64" s="59">
        <f t="shared" ref="D64:N64" si="53">+D18/1000</f>
        <v>196.654</v>
      </c>
      <c r="E64" s="59">
        <f t="shared" si="53"/>
        <v>198.714</v>
      </c>
      <c r="F64" s="59">
        <f t="shared" si="53"/>
        <v>201.05099999999999</v>
      </c>
      <c r="G64" s="59">
        <f t="shared" si="53"/>
        <v>201.25338409506725</v>
      </c>
      <c r="H64" s="59">
        <f t="shared" si="53"/>
        <v>221.69968611779018</v>
      </c>
      <c r="I64" s="59">
        <f t="shared" si="53"/>
        <v>226.92202476913832</v>
      </c>
      <c r="J64" s="59">
        <f t="shared" si="53"/>
        <v>245.85047574423297</v>
      </c>
      <c r="K64" s="59">
        <f t="shared" si="53"/>
        <v>248.478115</v>
      </c>
      <c r="L64" s="59">
        <f t="shared" si="53"/>
        <v>266.61948599999994</v>
      </c>
      <c r="M64" s="59">
        <f t="shared" si="53"/>
        <v>273.31349799999998</v>
      </c>
      <c r="N64" s="59">
        <f t="shared" si="53"/>
        <v>291.18685000000005</v>
      </c>
      <c r="O64" s="59">
        <f t="shared" ref="O64:P64" si="54">+O18/1000</f>
        <v>256.27183600000001</v>
      </c>
      <c r="P64" s="59">
        <f t="shared" si="54"/>
        <v>219.54139099168989</v>
      </c>
      <c r="Q64" s="59">
        <f t="shared" si="21"/>
        <v>214.50966030783138</v>
      </c>
      <c r="R64" s="59">
        <f t="shared" si="21"/>
        <v>205.16198393843533</v>
      </c>
      <c r="S64" s="59">
        <f t="shared" si="21"/>
        <v>209.52610213721545</v>
      </c>
      <c r="T64" s="59">
        <f t="shared" ref="T64:U64" si="55">+T18/1000</f>
        <v>217.71941858857858</v>
      </c>
      <c r="U64" s="59">
        <f t="shared" si="55"/>
        <v>219.75753283660586</v>
      </c>
    </row>
    <row r="65" spans="2:21" x14ac:dyDescent="0.2">
      <c r="B65" s="18">
        <v>15</v>
      </c>
      <c r="C65" s="13" t="s">
        <v>54</v>
      </c>
      <c r="D65" s="59">
        <f t="shared" ref="D65:N65" si="56">+D19/1000</f>
        <v>5.6794090000000006</v>
      </c>
      <c r="E65" s="59">
        <f t="shared" si="56"/>
        <v>6.1674250000000006</v>
      </c>
      <c r="F65" s="59">
        <f t="shared" si="56"/>
        <v>6.600765</v>
      </c>
      <c r="G65" s="59">
        <f t="shared" si="56"/>
        <v>6.9415499999999994</v>
      </c>
      <c r="H65" s="59">
        <f t="shared" si="56"/>
        <v>7.4593180000000006</v>
      </c>
      <c r="I65" s="59">
        <f t="shared" si="56"/>
        <v>7.6324070000000015</v>
      </c>
      <c r="J65" s="59">
        <f t="shared" si="56"/>
        <v>8.2972910000000013</v>
      </c>
      <c r="K65" s="59">
        <f t="shared" si="56"/>
        <v>9.1676829999999985</v>
      </c>
      <c r="L65" s="59">
        <f t="shared" si="56"/>
        <v>9.2352689999999988</v>
      </c>
      <c r="M65" s="59">
        <f t="shared" si="56"/>
        <v>8.8787059999999993</v>
      </c>
      <c r="N65" s="59">
        <f t="shared" si="56"/>
        <v>9.4178654343638737</v>
      </c>
      <c r="O65" s="59">
        <f t="shared" ref="O65:P65" si="57">+O19/1000</f>
        <v>10.491120999999998</v>
      </c>
      <c r="P65" s="59">
        <f t="shared" si="57"/>
        <v>9.9189430000000005</v>
      </c>
      <c r="Q65" s="59">
        <f t="shared" si="21"/>
        <v>0</v>
      </c>
      <c r="R65" s="59">
        <f t="shared" si="21"/>
        <v>0</v>
      </c>
      <c r="S65" s="59">
        <f t="shared" si="21"/>
        <v>0</v>
      </c>
      <c r="T65" s="59">
        <f t="shared" ref="T65:U65" si="58">+T19/1000</f>
        <v>0</v>
      </c>
      <c r="U65" s="59">
        <f t="shared" si="58"/>
        <v>0</v>
      </c>
    </row>
    <row r="66" spans="2:21" x14ac:dyDescent="0.2">
      <c r="B66" s="18">
        <v>18</v>
      </c>
      <c r="C66" s="13" t="s">
        <v>55</v>
      </c>
      <c r="D66" s="59">
        <f t="shared" ref="D66:N66" si="59">+D20/1000</f>
        <v>6181.5291476888651</v>
      </c>
      <c r="E66" s="59">
        <f t="shared" si="59"/>
        <v>6429.8565110761174</v>
      </c>
      <c r="F66" s="59">
        <f t="shared" si="59"/>
        <v>6768.4633924649088</v>
      </c>
      <c r="G66" s="59">
        <f t="shared" si="59"/>
        <v>6822.0128399999994</v>
      </c>
      <c r="H66" s="59">
        <f t="shared" si="59"/>
        <v>7093.0168300000014</v>
      </c>
      <c r="I66" s="59">
        <f t="shared" si="59"/>
        <v>7572.6358511686512</v>
      </c>
      <c r="J66" s="59">
        <f t="shared" si="59"/>
        <v>8066.5058846013972</v>
      </c>
      <c r="K66" s="59">
        <f t="shared" si="59"/>
        <v>8688.1978626585606</v>
      </c>
      <c r="L66" s="59">
        <f t="shared" si="59"/>
        <v>9122.2097790492335</v>
      </c>
      <c r="M66" s="59">
        <f t="shared" si="59"/>
        <v>9522.4940544418096</v>
      </c>
      <c r="N66" s="59">
        <f t="shared" si="59"/>
        <v>9884.4042737283326</v>
      </c>
      <c r="O66" s="59">
        <f t="shared" ref="O66:P66" si="60">+O20/1000</f>
        <v>9721.413400332669</v>
      </c>
      <c r="P66" s="59">
        <f t="shared" si="60"/>
        <v>8957.8112481905682</v>
      </c>
      <c r="Q66" s="59">
        <f t="shared" si="21"/>
        <v>8461.0744921664973</v>
      </c>
      <c r="R66" s="59">
        <f t="shared" si="21"/>
        <v>8192.5178904587228</v>
      </c>
      <c r="S66" s="59">
        <f t="shared" si="21"/>
        <v>8595.6363568518864</v>
      </c>
      <c r="T66" s="59">
        <f t="shared" ref="T66:U66" si="61">+T20/1000</f>
        <v>9088.4468599459669</v>
      </c>
      <c r="U66" s="59">
        <f t="shared" si="61"/>
        <v>12977.026955014961</v>
      </c>
    </row>
    <row r="67" spans="2:21" x14ac:dyDescent="0.2">
      <c r="B67" s="18">
        <v>20</v>
      </c>
      <c r="C67" s="13" t="s">
        <v>56</v>
      </c>
      <c r="D67" s="59">
        <f t="shared" ref="D67:N67" si="62">+D21/1000</f>
        <v>0</v>
      </c>
      <c r="E67" s="59">
        <f t="shared" si="62"/>
        <v>0</v>
      </c>
      <c r="F67" s="59">
        <f t="shared" si="62"/>
        <v>0</v>
      </c>
      <c r="G67" s="59">
        <f t="shared" si="62"/>
        <v>0.25801799999999997</v>
      </c>
      <c r="H67" s="59">
        <f t="shared" si="62"/>
        <v>0.38505</v>
      </c>
      <c r="I67" s="59">
        <f t="shared" si="62"/>
        <v>1.4467289999999999</v>
      </c>
      <c r="J67" s="59">
        <f t="shared" si="62"/>
        <v>1.4810760000000003</v>
      </c>
      <c r="K67" s="59">
        <f t="shared" si="62"/>
        <v>1.271949</v>
      </c>
      <c r="L67" s="59">
        <f t="shared" si="62"/>
        <v>1.3739239999999997</v>
      </c>
      <c r="M67" s="59">
        <f t="shared" si="62"/>
        <v>2.3020559999999999</v>
      </c>
      <c r="N67" s="59">
        <f t="shared" si="62"/>
        <v>1.600344</v>
      </c>
      <c r="O67" s="59">
        <f t="shared" ref="O67:P67" si="63">+O21/1000</f>
        <v>2.1258649999999997</v>
      </c>
      <c r="P67" s="59">
        <f t="shared" si="63"/>
        <v>1.8872929999999997</v>
      </c>
      <c r="Q67" s="59">
        <f t="shared" si="21"/>
        <v>1.4119999999999999</v>
      </c>
      <c r="R67" s="59">
        <f t="shared" si="21"/>
        <v>1.417</v>
      </c>
      <c r="S67" s="59">
        <f t="shared" si="21"/>
        <v>1.7330000000000001</v>
      </c>
      <c r="T67" s="59">
        <f t="shared" ref="T67:U67" si="64">+T21/1000</f>
        <v>1.6990000000000001</v>
      </c>
      <c r="U67" s="59">
        <f t="shared" si="64"/>
        <v>1.742</v>
      </c>
    </row>
    <row r="68" spans="2:21" x14ac:dyDescent="0.2">
      <c r="B68" s="18">
        <v>21</v>
      </c>
      <c r="C68" s="13" t="s">
        <v>57</v>
      </c>
      <c r="D68" s="59">
        <f t="shared" ref="D68:N68" si="65">+D22/1000</f>
        <v>58.458425875669896</v>
      </c>
      <c r="E68" s="59">
        <f t="shared" si="65"/>
        <v>61.142568634999989</v>
      </c>
      <c r="F68" s="59">
        <f t="shared" si="65"/>
        <v>62.486468690000024</v>
      </c>
      <c r="G68" s="59">
        <f t="shared" si="65"/>
        <v>63.702543219999967</v>
      </c>
      <c r="H68" s="59">
        <f t="shared" si="65"/>
        <v>69.565550879999989</v>
      </c>
      <c r="I68" s="59">
        <f t="shared" si="65"/>
        <v>82.098365168180436</v>
      </c>
      <c r="J68" s="59">
        <f t="shared" si="65"/>
        <v>84.085237966016024</v>
      </c>
      <c r="K68" s="59">
        <f t="shared" si="65"/>
        <v>87.27098454127902</v>
      </c>
      <c r="L68" s="59">
        <f t="shared" si="65"/>
        <v>87.97269509085308</v>
      </c>
      <c r="M68" s="59">
        <f t="shared" si="65"/>
        <v>93.853244999999959</v>
      </c>
      <c r="N68" s="59">
        <f t="shared" si="65"/>
        <v>97.772364091536502</v>
      </c>
      <c r="O68" s="59">
        <f>+O22/1000</f>
        <v>97.373990496794889</v>
      </c>
      <c r="P68" s="59">
        <f>+P22/1000</f>
        <v>103.1388022477345</v>
      </c>
      <c r="Q68" s="59">
        <f t="shared" si="21"/>
        <v>109.49971300135039</v>
      </c>
      <c r="R68" s="59">
        <f t="shared" si="21"/>
        <v>111.92263335253458</v>
      </c>
      <c r="S68" s="59">
        <f t="shared" si="21"/>
        <v>120.11406718467684</v>
      </c>
      <c r="T68" s="59">
        <f t="shared" ref="T68:U68" si="66">+T22/1000</f>
        <v>123.89671128680703</v>
      </c>
      <c r="U68" s="59">
        <f t="shared" si="66"/>
        <v>124.6473369685103</v>
      </c>
    </row>
    <row r="69" spans="2:21" x14ac:dyDescent="0.2">
      <c r="B69" s="18">
        <v>22</v>
      </c>
      <c r="C69" s="13" t="s">
        <v>58</v>
      </c>
      <c r="D69" s="59">
        <f t="shared" ref="D69:N69" si="67">+D23/1000</f>
        <v>670.39624700000013</v>
      </c>
      <c r="E69" s="59">
        <f t="shared" si="67"/>
        <v>709.86375140286009</v>
      </c>
      <c r="F69" s="59">
        <f t="shared" si="67"/>
        <v>839.18133400000011</v>
      </c>
      <c r="G69" s="59">
        <f t="shared" si="67"/>
        <v>798.74434900000006</v>
      </c>
      <c r="H69" s="59">
        <f t="shared" si="67"/>
        <v>815.41885415289096</v>
      </c>
      <c r="I69" s="59">
        <f t="shared" si="67"/>
        <v>866.57209736000004</v>
      </c>
      <c r="J69" s="59">
        <f t="shared" si="67"/>
        <v>924.33007999999984</v>
      </c>
      <c r="K69" s="59">
        <f t="shared" si="67"/>
        <v>969.87292000000002</v>
      </c>
      <c r="L69" s="59">
        <f t="shared" si="67"/>
        <v>1022.1308000000004</v>
      </c>
      <c r="M69" s="59">
        <f t="shared" si="67"/>
        <v>1060.2086779056424</v>
      </c>
      <c r="N69" s="59">
        <f t="shared" si="67"/>
        <v>1059.9922242293476</v>
      </c>
      <c r="O69" s="59">
        <f t="shared" ref="O69:P69" si="68">+O23/1000</f>
        <v>1008.1470954074919</v>
      </c>
      <c r="P69" s="59">
        <f t="shared" si="68"/>
        <v>989.97494965995133</v>
      </c>
      <c r="Q69" s="59">
        <f t="shared" si="21"/>
        <v>965.61380432787053</v>
      </c>
      <c r="R69" s="59">
        <f t="shared" si="21"/>
        <v>978.41736417886909</v>
      </c>
      <c r="S69" s="59">
        <f t="shared" si="21"/>
        <v>1069.1118421696567</v>
      </c>
      <c r="T69" s="59">
        <f t="shared" ref="T69:U69" si="69">+T23/1000</f>
        <v>1152.2549090096131</v>
      </c>
      <c r="U69" s="59">
        <f t="shared" si="69"/>
        <v>1183.0410606872849</v>
      </c>
    </row>
    <row r="70" spans="2:21" x14ac:dyDescent="0.2">
      <c r="B70" s="18">
        <v>23</v>
      </c>
      <c r="C70" s="13" t="s">
        <v>59</v>
      </c>
      <c r="D70" s="59">
        <f t="shared" ref="D70:N70" si="70">+D24/1000</f>
        <v>1442.6480286817603</v>
      </c>
      <c r="E70" s="59">
        <f t="shared" si="70"/>
        <v>1711.7343269999999</v>
      </c>
      <c r="F70" s="59">
        <f t="shared" si="70"/>
        <v>1736.8587436658847</v>
      </c>
      <c r="G70" s="59">
        <f t="shared" si="70"/>
        <v>1688.898899787552</v>
      </c>
      <c r="H70" s="59">
        <f t="shared" si="70"/>
        <v>1735.2418942223644</v>
      </c>
      <c r="I70" s="59">
        <f t="shared" si="70"/>
        <v>1853.5497514944911</v>
      </c>
      <c r="J70" s="59">
        <f t="shared" si="70"/>
        <v>1998.1350162624224</v>
      </c>
      <c r="K70" s="59">
        <f t="shared" si="70"/>
        <v>2115.5396719999999</v>
      </c>
      <c r="L70" s="59">
        <f t="shared" si="70"/>
        <v>2217.0522760000003</v>
      </c>
      <c r="M70" s="59">
        <f t="shared" si="70"/>
        <v>2267.0743265671931</v>
      </c>
      <c r="N70" s="59">
        <f t="shared" si="70"/>
        <v>2241.1379461855986</v>
      </c>
      <c r="O70" s="59">
        <f t="shared" ref="O70:P70" si="71">+O24/1000</f>
        <v>2056.9699176072095</v>
      </c>
      <c r="P70" s="59">
        <f t="shared" si="71"/>
        <v>1795.9369972647944</v>
      </c>
      <c r="Q70" s="59">
        <f t="shared" si="21"/>
        <v>1656.1295413454675</v>
      </c>
      <c r="R70" s="59">
        <f t="shared" si="21"/>
        <v>1584.1080455322622</v>
      </c>
      <c r="S70" s="59">
        <f t="shared" si="21"/>
        <v>1693.7858988683504</v>
      </c>
      <c r="T70" s="59">
        <f t="shared" ref="T70:U70" si="72">+T24/1000</f>
        <v>1835.4386587995971</v>
      </c>
      <c r="U70" s="59">
        <f t="shared" si="72"/>
        <v>1952.8836518424037</v>
      </c>
    </row>
    <row r="71" spans="2:21" x14ac:dyDescent="0.2">
      <c r="B71" s="18">
        <v>26</v>
      </c>
      <c r="C71" s="3" t="s">
        <v>60</v>
      </c>
      <c r="D71" s="59">
        <f t="shared" ref="D71:N71" si="73">+D25/1000</f>
        <v>48.268521</v>
      </c>
      <c r="E71" s="59">
        <f t="shared" si="73"/>
        <v>49.814064999999999</v>
      </c>
      <c r="F71" s="59">
        <f t="shared" si="73"/>
        <v>49.467660000000002</v>
      </c>
      <c r="G71" s="59">
        <f t="shared" si="73"/>
        <v>47.677597999999996</v>
      </c>
      <c r="H71" s="59">
        <f t="shared" si="73"/>
        <v>50.631756816808419</v>
      </c>
      <c r="I71" s="59">
        <f t="shared" si="73"/>
        <v>54.981243755885998</v>
      </c>
      <c r="J71" s="59">
        <f t="shared" si="73"/>
        <v>60.003018305064238</v>
      </c>
      <c r="K71" s="59">
        <f t="shared" si="73"/>
        <v>66.764706184481099</v>
      </c>
      <c r="L71" s="59">
        <f t="shared" si="73"/>
        <v>70.675478748492324</v>
      </c>
      <c r="M71" s="59">
        <f t="shared" si="73"/>
        <v>76.126917000000006</v>
      </c>
      <c r="N71" s="59">
        <f t="shared" si="73"/>
        <v>84.897591000000006</v>
      </c>
      <c r="O71" s="59">
        <f t="shared" ref="O71:P71" si="74">+O25/1000</f>
        <v>88.587948509999961</v>
      </c>
      <c r="P71" s="59">
        <f t="shared" si="74"/>
        <v>87.76854347715711</v>
      </c>
      <c r="Q71" s="59">
        <f t="shared" si="21"/>
        <v>76.35619959486155</v>
      </c>
      <c r="R71" s="59">
        <f t="shared" si="21"/>
        <v>74.858963887796193</v>
      </c>
      <c r="S71" s="59">
        <f t="shared" si="21"/>
        <v>75.707787538444506</v>
      </c>
      <c r="T71" s="59">
        <f t="shared" ref="T71:U71" si="75">+T25/1000</f>
        <v>67.952481023370154</v>
      </c>
      <c r="U71" s="59">
        <f t="shared" si="75"/>
        <v>76.161893673741716</v>
      </c>
    </row>
    <row r="72" spans="2:21" x14ac:dyDescent="0.2">
      <c r="B72" s="18">
        <v>28</v>
      </c>
      <c r="C72" s="13" t="s">
        <v>61</v>
      </c>
      <c r="D72" s="59">
        <f t="shared" ref="D72:N72" si="76">+D26/1000</f>
        <v>42.654000000000003</v>
      </c>
      <c r="E72" s="59">
        <f t="shared" si="76"/>
        <v>44.696973000000007</v>
      </c>
      <c r="F72" s="59">
        <f t="shared" si="76"/>
        <v>47.030882000000005</v>
      </c>
      <c r="G72" s="59">
        <f t="shared" si="76"/>
        <v>40.727722</v>
      </c>
      <c r="H72" s="59">
        <f t="shared" si="76"/>
        <v>44.014590000000005</v>
      </c>
      <c r="I72" s="59">
        <f t="shared" si="76"/>
        <v>45.843720000000005</v>
      </c>
      <c r="J72" s="59">
        <f t="shared" si="76"/>
        <v>46.962770000000006</v>
      </c>
      <c r="K72" s="59">
        <f t="shared" si="76"/>
        <v>54.8781167628254</v>
      </c>
      <c r="L72" s="59">
        <f t="shared" si="76"/>
        <v>57.557500553843269</v>
      </c>
      <c r="M72" s="59">
        <f t="shared" si="76"/>
        <v>58.409411799561894</v>
      </c>
      <c r="N72" s="59">
        <f t="shared" si="76"/>
        <v>59.754276067108691</v>
      </c>
      <c r="O72" s="59">
        <f t="shared" ref="O72:P72" si="77">+O26/1000</f>
        <v>53.052079342026438</v>
      </c>
      <c r="P72" s="59">
        <f t="shared" si="77"/>
        <v>54.083411527041669</v>
      </c>
      <c r="Q72" s="59">
        <f t="shared" si="21"/>
        <v>58.356616951251993</v>
      </c>
      <c r="R72" s="59">
        <f t="shared" si="21"/>
        <v>55.83374792520565</v>
      </c>
      <c r="S72" s="59">
        <f t="shared" si="21"/>
        <v>55.963376193389557</v>
      </c>
      <c r="T72" s="59">
        <f t="shared" ref="T72:U72" si="78">+T26/1000</f>
        <v>53.2643388261816</v>
      </c>
      <c r="U72" s="59">
        <f t="shared" si="78"/>
        <v>51.027751750974303</v>
      </c>
    </row>
    <row r="73" spans="2:21" x14ac:dyDescent="0.2">
      <c r="B73" s="18">
        <v>29</v>
      </c>
      <c r="C73" s="13" t="s">
        <v>62</v>
      </c>
      <c r="D73" s="59">
        <f t="shared" ref="D73:N73" si="79">+D27/1000</f>
        <v>80.684230063040005</v>
      </c>
      <c r="E73" s="59">
        <f t="shared" si="79"/>
        <v>87.081957911039964</v>
      </c>
      <c r="F73" s="59">
        <f t="shared" si="79"/>
        <v>96.189456272195002</v>
      </c>
      <c r="G73" s="59">
        <f t="shared" si="79"/>
        <v>93.190470457515019</v>
      </c>
      <c r="H73" s="59">
        <f t="shared" si="79"/>
        <v>102.67020196614499</v>
      </c>
      <c r="I73" s="59">
        <f t="shared" si="79"/>
        <v>100.50561579040496</v>
      </c>
      <c r="J73" s="59">
        <f t="shared" si="79"/>
        <v>103.91286982520455</v>
      </c>
      <c r="K73" s="59">
        <f t="shared" si="79"/>
        <v>112.70116563299996</v>
      </c>
      <c r="L73" s="59">
        <f t="shared" si="79"/>
        <v>114.88142808443999</v>
      </c>
      <c r="M73" s="59">
        <f t="shared" si="79"/>
        <v>117.25048725144001</v>
      </c>
      <c r="N73" s="59">
        <f t="shared" si="79"/>
        <v>121.1631802323034</v>
      </c>
      <c r="O73" s="59">
        <f t="shared" ref="O73:P73" si="80">+O27/1000</f>
        <v>109.46841114169871</v>
      </c>
      <c r="P73" s="59">
        <f t="shared" si="80"/>
        <v>83.196395059392998</v>
      </c>
      <c r="Q73" s="59">
        <f t="shared" si="21"/>
        <v>83.398301273087995</v>
      </c>
      <c r="R73" s="59">
        <f t="shared" si="21"/>
        <v>88.648501454129359</v>
      </c>
      <c r="S73" s="59">
        <f t="shared" si="21"/>
        <v>86.40077330692344</v>
      </c>
      <c r="T73" s="59">
        <f t="shared" ref="T73:U73" si="81">+T27/1000</f>
        <v>89.740280702613944</v>
      </c>
      <c r="U73" s="59">
        <f t="shared" si="81"/>
        <v>88.324313305897277</v>
      </c>
    </row>
    <row r="74" spans="2:21" x14ac:dyDescent="0.2">
      <c r="B74" s="18">
        <v>31</v>
      </c>
      <c r="C74" s="13" t="s">
        <v>63</v>
      </c>
      <c r="D74" s="59">
        <f t="shared" ref="D74:N74" si="82">+D28/1000</f>
        <v>51.479736173453844</v>
      </c>
      <c r="E74" s="59">
        <f t="shared" si="82"/>
        <v>70.886760999999993</v>
      </c>
      <c r="F74" s="59">
        <f t="shared" si="82"/>
        <v>84.839662893294317</v>
      </c>
      <c r="G74" s="59">
        <f t="shared" si="82"/>
        <v>86.130351000000005</v>
      </c>
      <c r="H74" s="59">
        <f t="shared" si="82"/>
        <v>94.637868000000012</v>
      </c>
      <c r="I74" s="59">
        <f t="shared" si="82"/>
        <v>103.29000400000001</v>
      </c>
      <c r="J74" s="59">
        <f t="shared" si="82"/>
        <v>107.24895856025</v>
      </c>
      <c r="K74" s="59">
        <f t="shared" si="82"/>
        <v>114.37170572681451</v>
      </c>
      <c r="L74" s="59">
        <f t="shared" si="82"/>
        <v>125.36720507670546</v>
      </c>
      <c r="M74" s="59">
        <f t="shared" si="82"/>
        <v>128.66900000000001</v>
      </c>
      <c r="N74" s="59">
        <f t="shared" si="82"/>
        <v>139.35499999999999</v>
      </c>
      <c r="O74" s="59">
        <f t="shared" ref="O74:P74" si="83">+O28/1000</f>
        <v>131.78804200142415</v>
      </c>
      <c r="P74" s="59">
        <f t="shared" si="83"/>
        <v>134.54678566080156</v>
      </c>
      <c r="Q74" s="59">
        <f t="shared" si="21"/>
        <v>132.30763881123409</v>
      </c>
      <c r="R74" s="59">
        <f t="shared" si="21"/>
        <v>132.6248689980315</v>
      </c>
      <c r="S74" s="59">
        <f t="shared" si="21"/>
        <v>141.00398014618514</v>
      </c>
      <c r="T74" s="59">
        <f t="shared" ref="T74:U74" si="84">+T28/1000</f>
        <v>152.38927388849473</v>
      </c>
      <c r="U74" s="59">
        <f t="shared" si="84"/>
        <v>146.27635400038358</v>
      </c>
    </row>
    <row r="75" spans="2:21" x14ac:dyDescent="0.2">
      <c r="B75" s="18">
        <v>32</v>
      </c>
      <c r="C75" s="13" t="s">
        <v>64</v>
      </c>
      <c r="D75" s="59">
        <f t="shared" ref="D75:N75" si="85">+D29/1000</f>
        <v>41.805583838421967</v>
      </c>
      <c r="E75" s="59">
        <f t="shared" si="85"/>
        <v>48.78877099999999</v>
      </c>
      <c r="F75" s="59">
        <f t="shared" si="85"/>
        <v>56.07720070391084</v>
      </c>
      <c r="G75" s="59">
        <f t="shared" si="85"/>
        <v>56.118208999999993</v>
      </c>
      <c r="H75" s="59">
        <f t="shared" si="85"/>
        <v>59.353225000000009</v>
      </c>
      <c r="I75" s="59">
        <f t="shared" si="85"/>
        <v>65.785977000000003</v>
      </c>
      <c r="J75" s="59">
        <f t="shared" si="85"/>
        <v>68.829390000000004</v>
      </c>
      <c r="K75" s="59">
        <f t="shared" si="85"/>
        <v>80.136030980682975</v>
      </c>
      <c r="L75" s="59">
        <f t="shared" si="85"/>
        <v>91.50239652059193</v>
      </c>
      <c r="M75" s="59">
        <f t="shared" si="85"/>
        <v>96.656000000000006</v>
      </c>
      <c r="N75" s="59">
        <f t="shared" si="85"/>
        <v>104.13</v>
      </c>
      <c r="O75" s="59">
        <f t="shared" ref="O75:P75" si="86">+O29/1000</f>
        <v>103.75355624309002</v>
      </c>
      <c r="P75" s="59">
        <f t="shared" si="86"/>
        <v>190.18573347086325</v>
      </c>
      <c r="Q75" s="59">
        <f t="shared" si="21"/>
        <v>98.195173504233296</v>
      </c>
      <c r="R75" s="59">
        <f t="shared" si="21"/>
        <v>111.79394506752634</v>
      </c>
      <c r="S75" s="59">
        <f t="shared" si="21"/>
        <v>117.45940398708795</v>
      </c>
      <c r="T75" s="59">
        <f t="shared" ref="T75:U75" si="87">+T29/1000</f>
        <v>129.54117614367581</v>
      </c>
      <c r="U75" s="59">
        <f t="shared" si="87"/>
        <v>130.47278456650358</v>
      </c>
    </row>
    <row r="76" spans="2:21" x14ac:dyDescent="0.2">
      <c r="B76" s="18">
        <v>33</v>
      </c>
      <c r="C76" s="13" t="s">
        <v>65</v>
      </c>
      <c r="D76" s="59">
        <f t="shared" ref="D76:N76" si="88">+D30/1000</f>
        <v>99.172880000000006</v>
      </c>
      <c r="E76" s="59">
        <f t="shared" si="88"/>
        <v>104.74875399999999</v>
      </c>
      <c r="F76" s="59">
        <f t="shared" si="88"/>
        <v>114.14291300000001</v>
      </c>
      <c r="G76" s="59">
        <f t="shared" si="88"/>
        <v>115.21335333660001</v>
      </c>
      <c r="H76" s="59">
        <f t="shared" si="88"/>
        <v>114.07008900000001</v>
      </c>
      <c r="I76" s="59">
        <f t="shared" si="88"/>
        <v>124.729603</v>
      </c>
      <c r="J76" s="59">
        <f t="shared" si="88"/>
        <v>129.680623</v>
      </c>
      <c r="K76" s="59">
        <f t="shared" si="88"/>
        <v>144.20274599999999</v>
      </c>
      <c r="L76" s="59">
        <f t="shared" si="88"/>
        <v>157.27080299999997</v>
      </c>
      <c r="M76" s="59">
        <f t="shared" si="88"/>
        <v>168.61875631145259</v>
      </c>
      <c r="N76" s="59">
        <f t="shared" si="88"/>
        <v>186.9577162240081</v>
      </c>
      <c r="O76" s="59">
        <f t="shared" ref="O76:P76" si="89">+O30/1000</f>
        <v>196.24397862099275</v>
      </c>
      <c r="P76" s="59">
        <f t="shared" si="89"/>
        <v>206.58682319206773</v>
      </c>
      <c r="Q76" s="59">
        <f t="shared" si="21"/>
        <v>223.92000879794531</v>
      </c>
      <c r="R76" s="59">
        <f t="shared" si="21"/>
        <v>244.55139033477482</v>
      </c>
      <c r="S76" s="59">
        <f t="shared" si="21"/>
        <v>265.41896266000316</v>
      </c>
      <c r="T76" s="59">
        <f t="shared" ref="T76:U76" si="90">+T30/1000</f>
        <v>283.56439101022551</v>
      </c>
      <c r="U76" s="59">
        <f t="shared" si="90"/>
        <v>289.21600097385164</v>
      </c>
    </row>
    <row r="77" spans="2:21" x14ac:dyDescent="0.2">
      <c r="B77" s="18">
        <v>34</v>
      </c>
      <c r="C77" s="13" t="s">
        <v>66</v>
      </c>
      <c r="D77" s="59">
        <f t="shared" ref="D77:N77" si="91">+D31/1000</f>
        <v>30.530211999999999</v>
      </c>
      <c r="E77" s="59">
        <f t="shared" si="91"/>
        <v>30.788845999999999</v>
      </c>
      <c r="F77" s="59">
        <f t="shared" si="91"/>
        <v>35.605211000000004</v>
      </c>
      <c r="G77" s="59">
        <f t="shared" si="91"/>
        <v>38.072338999999999</v>
      </c>
      <c r="H77" s="59">
        <f t="shared" si="91"/>
        <v>42.004339999999999</v>
      </c>
      <c r="I77" s="59">
        <f t="shared" si="91"/>
        <v>47.517230000000012</v>
      </c>
      <c r="J77" s="59">
        <f t="shared" si="91"/>
        <v>52.484019999999994</v>
      </c>
      <c r="K77" s="59">
        <f t="shared" si="91"/>
        <v>53.306770000000007</v>
      </c>
      <c r="L77" s="59">
        <f t="shared" si="91"/>
        <v>56.860633208277292</v>
      </c>
      <c r="M77" s="59">
        <f t="shared" si="91"/>
        <v>58.777941000000013</v>
      </c>
      <c r="N77" s="59">
        <f t="shared" si="91"/>
        <v>63.41082200000001</v>
      </c>
      <c r="O77" s="59">
        <f t="shared" ref="O77:P77" si="92">+O31/1000</f>
        <v>45.890845999999996</v>
      </c>
      <c r="P77" s="59">
        <f t="shared" si="92"/>
        <v>46.483463999999969</v>
      </c>
      <c r="Q77" s="59">
        <f t="shared" si="21"/>
        <v>46.442584786284122</v>
      </c>
      <c r="R77" s="59">
        <f t="shared" si="21"/>
        <v>51.259547956042972</v>
      </c>
      <c r="S77" s="59">
        <f t="shared" si="21"/>
        <v>56.069993110290234</v>
      </c>
      <c r="T77" s="59">
        <f t="shared" ref="T77:U77" si="93">+T31/1000</f>
        <v>48.876491000000001</v>
      </c>
      <c r="U77" s="59">
        <f t="shared" si="93"/>
        <v>67.340968669171616</v>
      </c>
    </row>
    <row r="78" spans="2:21" x14ac:dyDescent="0.2">
      <c r="B78" s="18">
        <v>35</v>
      </c>
      <c r="C78" s="13" t="s">
        <v>67</v>
      </c>
      <c r="D78" s="59">
        <f t="shared" ref="D78:N78" si="94">+D32/1000</f>
        <v>24.34</v>
      </c>
      <c r="E78" s="59">
        <f t="shared" si="94"/>
        <v>25.597999999999999</v>
      </c>
      <c r="F78" s="59">
        <f t="shared" si="94"/>
        <v>26.757999999999999</v>
      </c>
      <c r="G78" s="59">
        <f t="shared" si="94"/>
        <v>25.727</v>
      </c>
      <c r="H78" s="59">
        <f t="shared" si="94"/>
        <v>26.041</v>
      </c>
      <c r="I78" s="59">
        <f t="shared" si="94"/>
        <v>28.175999999999998</v>
      </c>
      <c r="J78" s="59">
        <f t="shared" si="94"/>
        <v>29.558</v>
      </c>
      <c r="K78" s="59">
        <f t="shared" si="94"/>
        <v>31.111999999999998</v>
      </c>
      <c r="L78" s="59">
        <f t="shared" si="94"/>
        <v>33.158999999999999</v>
      </c>
      <c r="M78" s="59">
        <f t="shared" si="94"/>
        <v>35.236758000000002</v>
      </c>
      <c r="N78" s="59">
        <f t="shared" si="94"/>
        <v>37.681475999999996</v>
      </c>
      <c r="O78" s="59">
        <f t="shared" ref="O78:P78" si="95">+O32/1000</f>
        <v>38.941022000000004</v>
      </c>
      <c r="P78" s="59">
        <f t="shared" si="95"/>
        <v>41.18703</v>
      </c>
      <c r="Q78" s="59">
        <f t="shared" si="21"/>
        <v>41.530488000000005</v>
      </c>
      <c r="R78" s="59">
        <f t="shared" si="21"/>
        <v>43.819499989353751</v>
      </c>
      <c r="S78" s="59">
        <f t="shared" si="21"/>
        <v>49.164396000000004</v>
      </c>
      <c r="T78" s="59">
        <f t="shared" ref="T78:U78" si="96">+T32/1000</f>
        <v>50.341017999999998</v>
      </c>
      <c r="U78" s="59">
        <f t="shared" si="96"/>
        <v>51.620944828415475</v>
      </c>
    </row>
    <row r="79" spans="2:21" x14ac:dyDescent="0.2">
      <c r="B79" s="18">
        <v>36</v>
      </c>
      <c r="C79" s="13" t="s">
        <v>68</v>
      </c>
      <c r="D79" s="59">
        <f t="shared" ref="D79:N79" si="97">+D33/1000</f>
        <v>30.936059999999998</v>
      </c>
      <c r="E79" s="59">
        <f t="shared" si="97"/>
        <v>30.461520000000004</v>
      </c>
      <c r="F79" s="59">
        <f t="shared" si="97"/>
        <v>30.726199999999999</v>
      </c>
      <c r="G79" s="59">
        <f t="shared" si="97"/>
        <v>29.615128000000002</v>
      </c>
      <c r="H79" s="59">
        <f t="shared" si="97"/>
        <v>30.745000000000001</v>
      </c>
      <c r="I79" s="59">
        <f t="shared" si="97"/>
        <v>33.20167</v>
      </c>
      <c r="J79" s="59">
        <f t="shared" si="97"/>
        <v>32.18177</v>
      </c>
      <c r="K79" s="59">
        <f t="shared" si="97"/>
        <v>36.409836759512004</v>
      </c>
      <c r="L79" s="59">
        <f t="shared" si="97"/>
        <v>37.810202984263704</v>
      </c>
      <c r="M79" s="59">
        <f t="shared" si="97"/>
        <v>41.514886684970008</v>
      </c>
      <c r="N79" s="59">
        <f t="shared" si="97"/>
        <v>45.469176362729996</v>
      </c>
      <c r="O79" s="59">
        <f t="shared" ref="O79:P79" si="98">+O33/1000</f>
        <v>46.428260070719993</v>
      </c>
      <c r="P79" s="59">
        <f t="shared" si="98"/>
        <v>43.136913314333917</v>
      </c>
      <c r="Q79" s="59">
        <f t="shared" si="21"/>
        <v>40.880465532100004</v>
      </c>
      <c r="R79" s="59">
        <f t="shared" si="21"/>
        <v>48.108869487014033</v>
      </c>
      <c r="S79" s="59">
        <f t="shared" si="21"/>
        <v>53.25589489648425</v>
      </c>
      <c r="T79" s="59">
        <f t="shared" ref="T79:U79" si="99">+T33/1000</f>
        <v>51.220596044624955</v>
      </c>
      <c r="U79" s="59">
        <f t="shared" si="99"/>
        <v>55.859482785016731</v>
      </c>
    </row>
    <row r="80" spans="2:21" x14ac:dyDescent="0.2">
      <c r="B80" s="18">
        <v>39</v>
      </c>
      <c r="C80" s="13" t="s">
        <v>69</v>
      </c>
      <c r="D80" s="59">
        <f t="shared" ref="D80:N80" si="100">+D34/1000</f>
        <v>109.10478633</v>
      </c>
      <c r="E80" s="59">
        <f t="shared" si="100"/>
        <v>121.4174222</v>
      </c>
      <c r="F80" s="59">
        <f t="shared" si="100"/>
        <v>127.49045699999999</v>
      </c>
      <c r="G80" s="59">
        <f t="shared" si="100"/>
        <v>116.2346391</v>
      </c>
      <c r="H80" s="59">
        <f t="shared" si="100"/>
        <v>124.218537754378</v>
      </c>
      <c r="I80" s="59">
        <f t="shared" si="100"/>
        <v>134.63243283036999</v>
      </c>
      <c r="J80" s="59">
        <f t="shared" si="100"/>
        <v>133.52509043174999</v>
      </c>
      <c r="K80" s="59">
        <f t="shared" si="100"/>
        <v>142.46410725576999</v>
      </c>
      <c r="L80" s="59">
        <f t="shared" si="100"/>
        <v>153.05025018012171</v>
      </c>
      <c r="M80" s="59">
        <f t="shared" si="100"/>
        <v>167.79029407676416</v>
      </c>
      <c r="N80" s="59">
        <f t="shared" si="100"/>
        <v>171.8626963886515</v>
      </c>
      <c r="O80" s="59">
        <f t="shared" ref="O80:P80" si="101">+O34/1000</f>
        <v>159.06786577009711</v>
      </c>
      <c r="P80" s="59">
        <f t="shared" si="101"/>
        <v>157.91225375835219</v>
      </c>
      <c r="Q80" s="59">
        <f t="shared" si="21"/>
        <v>147.27463852017965</v>
      </c>
      <c r="R80" s="59">
        <f t="shared" si="21"/>
        <v>138.88495526614568</v>
      </c>
      <c r="S80" s="59">
        <f t="shared" si="21"/>
        <v>152.3747288773387</v>
      </c>
      <c r="T80" s="59">
        <f t="shared" ref="T80:U80" si="102">+T34/1000</f>
        <v>155.08416662148383</v>
      </c>
      <c r="U80" s="59">
        <f t="shared" si="102"/>
        <v>166.76898344112732</v>
      </c>
    </row>
    <row r="81" spans="2:21" x14ac:dyDescent="0.2">
      <c r="B81" s="18">
        <v>40</v>
      </c>
      <c r="C81" s="13" t="s">
        <v>70</v>
      </c>
      <c r="D81" s="59">
        <f t="shared" ref="D81:N81" si="103">+D35/1000</f>
        <v>40.317999999999998</v>
      </c>
      <c r="E81" s="59">
        <f t="shared" si="103"/>
        <v>47.319000000000003</v>
      </c>
      <c r="F81" s="59">
        <f t="shared" si="103"/>
        <v>54.923999999999999</v>
      </c>
      <c r="G81" s="59">
        <f t="shared" si="103"/>
        <v>55.978999999999999</v>
      </c>
      <c r="H81" s="59">
        <f t="shared" si="103"/>
        <v>63.164999999999999</v>
      </c>
      <c r="I81" s="59">
        <f t="shared" si="103"/>
        <v>71.165999999999997</v>
      </c>
      <c r="J81" s="59">
        <f t="shared" si="103"/>
        <v>79.709396999999996</v>
      </c>
      <c r="K81" s="59">
        <f t="shared" si="103"/>
        <v>83.231999999999999</v>
      </c>
      <c r="L81" s="59">
        <f t="shared" si="103"/>
        <v>85.438999999999993</v>
      </c>
      <c r="M81" s="59">
        <f t="shared" si="103"/>
        <v>85.906999999999996</v>
      </c>
      <c r="N81" s="59">
        <f t="shared" si="103"/>
        <v>86.869</v>
      </c>
      <c r="O81" s="59">
        <f t="shared" ref="O81:P81" si="104">+O35/1000</f>
        <v>96.968000000000004</v>
      </c>
      <c r="P81" s="59">
        <f t="shared" si="104"/>
        <v>99.801000000000002</v>
      </c>
      <c r="Q81" s="59">
        <f t="shared" si="21"/>
        <v>102.458</v>
      </c>
      <c r="R81" s="59">
        <f t="shared" si="21"/>
        <v>108.959</v>
      </c>
      <c r="S81" s="59">
        <f t="shared" si="21"/>
        <v>118.52808482086148</v>
      </c>
      <c r="T81" s="59">
        <f t="shared" ref="T81:U81" si="105">+T35/1000</f>
        <v>127.52324200000001</v>
      </c>
      <c r="U81" s="59">
        <f t="shared" si="105"/>
        <v>136.60787292097507</v>
      </c>
    </row>
    <row r="82" spans="2:21" x14ac:dyDescent="0.2">
      <c r="B82" s="92">
        <v>45</v>
      </c>
      <c r="C82" s="13" t="s">
        <v>71</v>
      </c>
      <c r="D82" s="201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>
        <f>+R36/1000</f>
        <v>0.41785092057499973</v>
      </c>
      <c r="S82" s="59">
        <f>+S36/1000</f>
        <v>0.9675969373159008</v>
      </c>
      <c r="T82" s="59">
        <f t="shared" ref="T82:U83" si="106">+T36/1000</f>
        <v>1.196215855453</v>
      </c>
      <c r="U82" s="59">
        <f t="shared" si="106"/>
        <v>1.3492716339999999</v>
      </c>
    </row>
    <row r="83" spans="2:21" ht="13.5" thickBot="1" x14ac:dyDescent="0.25">
      <c r="B83" s="92">
        <v>46</v>
      </c>
      <c r="C83" s="13" t="s">
        <v>72</v>
      </c>
      <c r="D83" s="201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>
        <f t="shared" si="106"/>
        <v>0</v>
      </c>
      <c r="U83" s="59">
        <f t="shared" si="106"/>
        <v>5.8302430000000058E-3</v>
      </c>
    </row>
    <row r="84" spans="2:21" ht="13.5" thickBot="1" x14ac:dyDescent="0.25">
      <c r="B84" s="22"/>
      <c r="C84" s="58" t="s">
        <v>73</v>
      </c>
      <c r="D84" s="60">
        <f t="shared" ref="D84:N84" si="107">+D38/1000</f>
        <v>22652.667542233034</v>
      </c>
      <c r="E84" s="61">
        <f t="shared" si="107"/>
        <v>24155.265254358332</v>
      </c>
      <c r="F84" s="61">
        <f t="shared" si="107"/>
        <v>24380.288147231073</v>
      </c>
      <c r="G84" s="61">
        <f t="shared" si="107"/>
        <v>24727.153543673463</v>
      </c>
      <c r="H84" s="61">
        <f t="shared" si="107"/>
        <v>25881.599602088205</v>
      </c>
      <c r="I84" s="61">
        <f t="shared" si="107"/>
        <v>27405.082134453289</v>
      </c>
      <c r="J84" s="61">
        <f t="shared" si="107"/>
        <v>29173.674468960424</v>
      </c>
      <c r="K84" s="61">
        <f t="shared" si="107"/>
        <v>31020.806025811766</v>
      </c>
      <c r="L84" s="61">
        <f t="shared" si="107"/>
        <v>32349.616514342386</v>
      </c>
      <c r="M84" s="61">
        <f t="shared" si="107"/>
        <v>33207.104819093598</v>
      </c>
      <c r="N84" s="61">
        <f t="shared" si="107"/>
        <v>33854.359527740817</v>
      </c>
      <c r="O84" s="61">
        <f>+O38/1000</f>
        <v>32926.109312565859</v>
      </c>
      <c r="P84" s="61">
        <f>+P38/1000</f>
        <v>30758.725181013244</v>
      </c>
      <c r="Q84" s="61">
        <f>+Q38/1000</f>
        <v>28988.571400573863</v>
      </c>
      <c r="R84" s="61">
        <f t="shared" ref="R84:S84" si="108">+R38/1000</f>
        <v>27607.96986446315</v>
      </c>
      <c r="S84" s="61">
        <f t="shared" si="108"/>
        <v>28438.385568063761</v>
      </c>
      <c r="T84" s="61">
        <f t="shared" ref="T84:U84" si="109">+T38/1000</f>
        <v>29060.665235513108</v>
      </c>
      <c r="U84" s="61">
        <f t="shared" si="109"/>
        <v>30142.639297402722</v>
      </c>
    </row>
    <row r="87" spans="2:21" x14ac:dyDescent="0.2">
      <c r="K87" s="11"/>
    </row>
    <row r="88" spans="2:21" x14ac:dyDescent="0.2">
      <c r="K88" s="11"/>
    </row>
    <row r="89" spans="2:21" x14ac:dyDescent="0.2">
      <c r="K89" s="11"/>
    </row>
    <row r="90" spans="2:21" x14ac:dyDescent="0.2">
      <c r="K90" s="11"/>
    </row>
    <row r="91" spans="2:21" ht="12" customHeight="1" x14ac:dyDescent="0.2">
      <c r="B91" s="12" t="s">
        <v>79</v>
      </c>
      <c r="K91" s="11"/>
    </row>
    <row r="92" spans="2:21" ht="13.5" thickBot="1" x14ac:dyDescent="0.25">
      <c r="L92" s="11"/>
    </row>
    <row r="93" spans="2:21" ht="13.5" thickBot="1" x14ac:dyDescent="0.25">
      <c r="B93" s="4" t="s">
        <v>37</v>
      </c>
      <c r="C93" s="1" t="s">
        <v>38</v>
      </c>
      <c r="D93" s="2">
        <v>2006</v>
      </c>
      <c r="E93" s="2">
        <f t="shared" ref="E93:P93" si="110">+D93+1</f>
        <v>2007</v>
      </c>
      <c r="F93" s="2">
        <f t="shared" si="110"/>
        <v>2008</v>
      </c>
      <c r="G93" s="2">
        <f t="shared" si="110"/>
        <v>2009</v>
      </c>
      <c r="H93" s="2">
        <f t="shared" si="110"/>
        <v>2010</v>
      </c>
      <c r="I93" s="2">
        <f t="shared" si="110"/>
        <v>2011</v>
      </c>
      <c r="J93" s="2">
        <f t="shared" si="110"/>
        <v>2012</v>
      </c>
      <c r="K93" s="2">
        <f t="shared" si="110"/>
        <v>2013</v>
      </c>
      <c r="L93" s="2">
        <f t="shared" si="110"/>
        <v>2014</v>
      </c>
      <c r="M93" s="2">
        <f t="shared" si="110"/>
        <v>2015</v>
      </c>
      <c r="N93" s="2">
        <f t="shared" si="110"/>
        <v>2016</v>
      </c>
      <c r="O93" s="2">
        <f t="shared" si="110"/>
        <v>2017</v>
      </c>
      <c r="P93" s="2">
        <f t="shared" si="110"/>
        <v>2018</v>
      </c>
      <c r="Q93" s="2">
        <v>2019</v>
      </c>
      <c r="R93" s="2">
        <v>2020</v>
      </c>
      <c r="S93" s="2">
        <v>2021</v>
      </c>
      <c r="T93" s="2">
        <v>2022</v>
      </c>
      <c r="U93" s="2">
        <v>2023</v>
      </c>
    </row>
    <row r="94" spans="2:21" x14ac:dyDescent="0.2">
      <c r="B94" s="18">
        <v>1</v>
      </c>
      <c r="C94" s="13" t="s">
        <v>39</v>
      </c>
      <c r="D94" s="14"/>
      <c r="E94" s="16">
        <f t="shared" ref="E94:T94" si="111">IFERROR(E6/D6-1,"")</f>
        <v>1.4239353174468228E-2</v>
      </c>
      <c r="F94" s="16">
        <f t="shared" si="111"/>
        <v>6.7576166706052376E-2</v>
      </c>
      <c r="G94" s="16">
        <f t="shared" si="111"/>
        <v>-3.0474768659083384E-4</v>
      </c>
      <c r="H94" s="16">
        <f t="shared" si="111"/>
        <v>7.4188398175844883E-2</v>
      </c>
      <c r="I94" s="16">
        <f t="shared" si="111"/>
        <v>8.7679724579396545E-2</v>
      </c>
      <c r="J94" s="16">
        <f t="shared" si="111"/>
        <v>4.7088792882551411E-2</v>
      </c>
      <c r="K94" s="16">
        <f t="shared" si="111"/>
        <v>3.2099021761368807E-2</v>
      </c>
      <c r="L94" s="16">
        <f t="shared" si="111"/>
        <v>4.3788186308276522E-2</v>
      </c>
      <c r="M94" s="16">
        <f t="shared" si="111"/>
        <v>2.5899886767968283E-2</v>
      </c>
      <c r="N94" s="16">
        <f t="shared" si="111"/>
        <v>3.10747792725794E-2</v>
      </c>
      <c r="O94" s="16">
        <f t="shared" si="111"/>
        <v>2.6755168905018945E-2</v>
      </c>
      <c r="P94" s="16">
        <f t="shared" si="111"/>
        <v>-7.2348999049534957E-2</v>
      </c>
      <c r="Q94" s="16">
        <f t="shared" si="111"/>
        <v>-7.0472989157135957E-2</v>
      </c>
      <c r="R94" s="16">
        <f t="shared" si="111"/>
        <v>-6.0297977497815403E-2</v>
      </c>
      <c r="S94" s="16">
        <f t="shared" si="111"/>
        <v>2.853339565849522E-2</v>
      </c>
      <c r="T94" s="16">
        <f t="shared" si="111"/>
        <v>2.2163379202354783E-2</v>
      </c>
      <c r="U94" s="16"/>
    </row>
    <row r="95" spans="2:21" x14ac:dyDescent="0.2">
      <c r="B95" s="18">
        <v>2</v>
      </c>
      <c r="C95" s="13" t="s">
        <v>40</v>
      </c>
      <c r="D95" s="14"/>
      <c r="E95" s="16">
        <f t="shared" ref="E95:P95" si="112">IFERROR(E7/D7-1,"")</f>
        <v>5.8976872696033356E-2</v>
      </c>
      <c r="F95" s="16">
        <f t="shared" si="112"/>
        <v>5.3748764611197153E-2</v>
      </c>
      <c r="G95" s="16">
        <f t="shared" si="112"/>
        <v>-1.2017374314409968E-2</v>
      </c>
      <c r="H95" s="16">
        <f t="shared" si="112"/>
        <v>0.13756597237074297</v>
      </c>
      <c r="I95" s="16">
        <f t="shared" si="112"/>
        <v>8.0511552223716754E-2</v>
      </c>
      <c r="J95" s="16">
        <f t="shared" si="112"/>
        <v>3.9631536258447619E-2</v>
      </c>
      <c r="K95" s="16">
        <f t="shared" si="112"/>
        <v>3.1413777131001019E-2</v>
      </c>
      <c r="L95" s="16">
        <f t="shared" si="112"/>
        <v>1.3425653661246928E-2</v>
      </c>
      <c r="M95" s="16">
        <f t="shared" si="112"/>
        <v>3.4217063483464871E-2</v>
      </c>
      <c r="N95" s="16">
        <f t="shared" si="112"/>
        <v>-2.6589527408675817E-3</v>
      </c>
      <c r="O95" s="16">
        <f t="shared" si="112"/>
        <v>2.1892621549944868E-2</v>
      </c>
      <c r="P95" s="16">
        <f t="shared" si="112"/>
        <v>-6.6817902030761211E-2</v>
      </c>
      <c r="Q95" s="16">
        <f t="shared" ref="Q95:T103" si="113">IFERROR(Q7/P7-1,"")</f>
        <v>-8.525951125792941E-2</v>
      </c>
      <c r="R95" s="16">
        <f t="shared" si="113"/>
        <v>-4.7821416653761051E-2</v>
      </c>
      <c r="S95" s="16">
        <f t="shared" si="113"/>
        <v>3.1394771723513903E-2</v>
      </c>
      <c r="T95" s="16">
        <f t="shared" si="113"/>
        <v>1.9275006949476481E-2</v>
      </c>
      <c r="U95" s="16"/>
    </row>
    <row r="96" spans="2:21" x14ac:dyDescent="0.2">
      <c r="B96" s="18" t="s">
        <v>41</v>
      </c>
      <c r="C96" s="13" t="s">
        <v>42</v>
      </c>
      <c r="D96" s="14"/>
      <c r="E96" s="16">
        <f t="shared" ref="E96:P96" si="114">IFERROR(E8/D8-1,"")</f>
        <v>4.8188490266467321E-2</v>
      </c>
      <c r="F96" s="16">
        <f t="shared" si="114"/>
        <v>3.1583386230517929E-2</v>
      </c>
      <c r="G96" s="16">
        <f t="shared" si="114"/>
        <v>3.0647342712596171E-2</v>
      </c>
      <c r="H96" s="16">
        <f t="shared" si="114"/>
        <v>6.1139033056084147E-2</v>
      </c>
      <c r="I96" s="16">
        <f t="shared" si="114"/>
        <v>5.4525541447992598E-2</v>
      </c>
      <c r="J96" s="16">
        <f t="shared" si="114"/>
        <v>8.5380043669508687E-2</v>
      </c>
      <c r="K96" s="16">
        <f t="shared" si="114"/>
        <v>5.8298611251798693E-2</v>
      </c>
      <c r="L96" s="16">
        <f t="shared" si="114"/>
        <v>5.6442572372634725E-2</v>
      </c>
      <c r="M96" s="16">
        <f t="shared" si="114"/>
        <v>1.5845453077242722E-2</v>
      </c>
      <c r="N96" s="16">
        <f t="shared" si="114"/>
        <v>1.7035326102901038E-2</v>
      </c>
      <c r="O96" s="16">
        <f t="shared" si="114"/>
        <v>1.9944863207132402E-2</v>
      </c>
      <c r="P96" s="16">
        <f t="shared" si="114"/>
        <v>-3.4218007243209558E-2</v>
      </c>
      <c r="Q96" s="16">
        <f t="shared" si="113"/>
        <v>-6.7123180936742077E-2</v>
      </c>
      <c r="R96" s="16">
        <f t="shared" si="113"/>
        <v>-3.5500833228947037E-2</v>
      </c>
      <c r="S96" s="16">
        <f t="shared" si="113"/>
        <v>-4.1345115764651608E-3</v>
      </c>
      <c r="T96" s="16">
        <f t="shared" si="113"/>
        <v>1.5796582944842763E-2</v>
      </c>
      <c r="U96" s="16"/>
    </row>
    <row r="97" spans="2:21" x14ac:dyDescent="0.2">
      <c r="B97" s="18" t="s">
        <v>43</v>
      </c>
      <c r="C97" s="13" t="s">
        <v>44</v>
      </c>
      <c r="D97" s="14"/>
      <c r="E97" s="16">
        <f t="shared" ref="E97:P97" si="115">IFERROR(E9/D9-1,"")</f>
        <v>0.15361418461176179</v>
      </c>
      <c r="F97" s="16">
        <f t="shared" si="115"/>
        <v>3.1185268409507971E-2</v>
      </c>
      <c r="G97" s="16">
        <f t="shared" si="115"/>
        <v>-8.5316849691431385E-3</v>
      </c>
      <c r="H97" s="16">
        <f t="shared" si="115"/>
        <v>-0.13748187922236133</v>
      </c>
      <c r="I97" s="16">
        <f t="shared" si="115"/>
        <v>1.5388513984355034E-2</v>
      </c>
      <c r="J97" s="16">
        <f t="shared" si="115"/>
        <v>3.1692767289761781E-2</v>
      </c>
      <c r="K97" s="16">
        <f t="shared" si="115"/>
        <v>0.20817571639668331</v>
      </c>
      <c r="L97" s="16">
        <f t="shared" si="115"/>
        <v>3.0385361867708127E-2</v>
      </c>
      <c r="M97" s="16">
        <f t="shared" si="115"/>
        <v>-0.14332224659018</v>
      </c>
      <c r="N97" s="16">
        <f t="shared" si="115"/>
        <v>2.7048245664502257E-2</v>
      </c>
      <c r="O97" s="16">
        <f t="shared" si="115"/>
        <v>-9.3753348990707197E-3</v>
      </c>
      <c r="P97" s="16">
        <f t="shared" si="115"/>
        <v>-0.23528898474508153</v>
      </c>
      <c r="Q97" s="16">
        <f t="shared" si="113"/>
        <v>-0.11323509890218353</v>
      </c>
      <c r="R97" s="16">
        <f t="shared" si="113"/>
        <v>-2.4540699702484736E-2</v>
      </c>
      <c r="S97" s="16">
        <f t="shared" si="113"/>
        <v>3.2469919966105376E-2</v>
      </c>
      <c r="T97" s="16">
        <f t="shared" si="113"/>
        <v>4.3962749471234908E-2</v>
      </c>
      <c r="U97" s="16"/>
    </row>
    <row r="98" spans="2:21" x14ac:dyDescent="0.2">
      <c r="B98" s="18">
        <v>4</v>
      </c>
      <c r="C98" s="13" t="s">
        <v>45</v>
      </c>
      <c r="D98" s="14"/>
      <c r="E98" s="16">
        <f t="shared" ref="E98:P98" si="116">IFERROR(E10/D10-1,"")</f>
        <v>8.2637002827840034E-2</v>
      </c>
      <c r="F98" s="16">
        <f t="shared" si="116"/>
        <v>1.8585053797576023E-2</v>
      </c>
      <c r="G98" s="16">
        <f t="shared" si="116"/>
        <v>9.9228609835044779E-3</v>
      </c>
      <c r="H98" s="16">
        <f t="shared" si="116"/>
        <v>9.3349449291180164E-3</v>
      </c>
      <c r="I98" s="16">
        <f t="shared" si="116"/>
        <v>8.2247578192522486E-2</v>
      </c>
      <c r="J98" s="16">
        <f t="shared" si="116"/>
        <v>3.6794547129636257E-2</v>
      </c>
      <c r="K98" s="16">
        <f t="shared" si="116"/>
        <v>5.3307999923716265E-2</v>
      </c>
      <c r="L98" s="16">
        <f t="shared" si="116"/>
        <v>3.9031603574273266E-2</v>
      </c>
      <c r="M98" s="16">
        <f t="shared" si="116"/>
        <v>-3.8450220639970611E-2</v>
      </c>
      <c r="N98" s="16">
        <f t="shared" si="116"/>
        <v>2.3233718606878284E-2</v>
      </c>
      <c r="O98" s="16">
        <f t="shared" si="116"/>
        <v>-6.2412854564447229E-2</v>
      </c>
      <c r="P98" s="16">
        <f t="shared" si="116"/>
        <v>-0.21692324153662812</v>
      </c>
      <c r="Q98" s="16">
        <f t="shared" si="113"/>
        <v>-7.1962620407216016E-2</v>
      </c>
      <c r="R98" s="16">
        <f t="shared" si="113"/>
        <v>-7.6309494919684751E-2</v>
      </c>
      <c r="S98" s="16">
        <f t="shared" si="113"/>
        <v>2.0659821811490398E-2</v>
      </c>
      <c r="T98" s="16">
        <f t="shared" si="113"/>
        <v>2.3250599452486531E-2</v>
      </c>
      <c r="U98" s="16"/>
    </row>
    <row r="99" spans="2:21" x14ac:dyDescent="0.2">
      <c r="B99" s="18">
        <v>6</v>
      </c>
      <c r="C99" s="13" t="s">
        <v>46</v>
      </c>
      <c r="D99" s="14"/>
      <c r="E99" s="16">
        <f t="shared" ref="E99:P99" si="117">IFERROR(E11/D11-1,"")</f>
        <v>6.4717151691143115E-2</v>
      </c>
      <c r="F99" s="16">
        <f t="shared" si="117"/>
        <v>-9.6287885592518663E-3</v>
      </c>
      <c r="G99" s="16">
        <f t="shared" si="117"/>
        <v>4.8643921860721306E-2</v>
      </c>
      <c r="H99" s="16">
        <f t="shared" si="117"/>
        <v>4.710493017600581E-2</v>
      </c>
      <c r="I99" s="16">
        <f t="shared" si="117"/>
        <v>5.7104866937340848E-2</v>
      </c>
      <c r="J99" s="16">
        <f t="shared" si="117"/>
        <v>5.884716376412813E-2</v>
      </c>
      <c r="K99" s="16">
        <f t="shared" si="117"/>
        <v>5.7176954168508987E-2</v>
      </c>
      <c r="L99" s="16">
        <f t="shared" si="117"/>
        <v>4.4431386673271733E-2</v>
      </c>
      <c r="M99" s="16">
        <f t="shared" si="117"/>
        <v>1.8647441841313617E-2</v>
      </c>
      <c r="N99" s="16">
        <f t="shared" si="117"/>
        <v>1.0107036485841991E-2</v>
      </c>
      <c r="O99" s="16">
        <f t="shared" si="117"/>
        <v>-4.5964245930435021E-2</v>
      </c>
      <c r="P99" s="16">
        <f t="shared" si="117"/>
        <v>-4.3113535411676507E-2</v>
      </c>
      <c r="Q99" s="16">
        <f t="shared" si="113"/>
        <v>-2.8381628467451292E-2</v>
      </c>
      <c r="R99" s="16">
        <f t="shared" si="113"/>
        <v>-1.8154319577147193E-2</v>
      </c>
      <c r="S99" s="16">
        <f t="shared" si="113"/>
        <v>4.0547062541130385E-2</v>
      </c>
      <c r="T99" s="16">
        <f t="shared" si="113"/>
        <v>3.3846281420869095E-2</v>
      </c>
      <c r="U99" s="16">
        <f>IFERROR(U11/T11-1,"")</f>
        <v>-1.4970909607350258E-2</v>
      </c>
    </row>
    <row r="100" spans="2:21" x14ac:dyDescent="0.2">
      <c r="B100" s="18">
        <v>7</v>
      </c>
      <c r="C100" s="13" t="s">
        <v>47</v>
      </c>
      <c r="D100" s="14"/>
      <c r="E100" s="16">
        <f t="shared" ref="E100:P100" si="118">IFERROR(E12/D12-1,"")</f>
        <v>0.15592951911520081</v>
      </c>
      <c r="F100" s="16">
        <f t="shared" si="118"/>
        <v>-5.1786111174080829E-2</v>
      </c>
      <c r="G100" s="16">
        <f t="shared" si="118"/>
        <v>4.2347741435563524E-2</v>
      </c>
      <c r="H100" s="16">
        <f t="shared" si="118"/>
        <v>5.7929020725391078E-2</v>
      </c>
      <c r="I100" s="16">
        <f t="shared" si="118"/>
        <v>2.4239765398673674E-2</v>
      </c>
      <c r="J100" s="16">
        <f t="shared" si="118"/>
        <v>6.3734252131530722E-2</v>
      </c>
      <c r="K100" s="16">
        <f t="shared" si="118"/>
        <v>5.7838678505949925E-2</v>
      </c>
      <c r="L100" s="16">
        <f t="shared" si="118"/>
        <v>4.0715291421987709E-2</v>
      </c>
      <c r="M100" s="16">
        <f t="shared" si="118"/>
        <v>-1.9853772965511274E-2</v>
      </c>
      <c r="N100" s="16">
        <f t="shared" si="118"/>
        <v>2.9655038924844668E-2</v>
      </c>
      <c r="O100" s="16">
        <f t="shared" si="118"/>
        <v>-3.3333142008346917E-2</v>
      </c>
      <c r="P100" s="16">
        <f t="shared" si="118"/>
        <v>-2.455376691308031E-2</v>
      </c>
      <c r="Q100" s="16">
        <f t="shared" si="113"/>
        <v>-4.4157900009278439E-2</v>
      </c>
      <c r="R100" s="16">
        <f t="shared" si="113"/>
        <v>-4.7250102767421698E-2</v>
      </c>
      <c r="S100" s="16">
        <f t="shared" si="113"/>
        <v>4.1403339058484034E-2</v>
      </c>
      <c r="T100" s="16">
        <f t="shared" si="113"/>
        <v>3.7017911918628688E-2</v>
      </c>
      <c r="U100" s="16"/>
    </row>
    <row r="101" spans="2:21" x14ac:dyDescent="0.2">
      <c r="B101" s="18">
        <v>8</v>
      </c>
      <c r="C101" s="3" t="s">
        <v>48</v>
      </c>
      <c r="D101" s="14"/>
      <c r="E101" s="16">
        <f t="shared" ref="E101:P101" si="119">IFERROR(E13/D13-1,"")</f>
        <v>6.1612228273198122E-2</v>
      </c>
      <c r="F101" s="16">
        <f t="shared" si="119"/>
        <v>-7.4047082932651165E-3</v>
      </c>
      <c r="G101" s="16">
        <f t="shared" si="119"/>
        <v>-8.7033727949373585E-2</v>
      </c>
      <c r="H101" s="16">
        <f t="shared" si="119"/>
        <v>0.2144413802979821</v>
      </c>
      <c r="I101" s="16">
        <f t="shared" si="119"/>
        <v>2.3856552847626E-2</v>
      </c>
      <c r="J101" s="16">
        <f t="shared" si="119"/>
        <v>4.5640859579783033E-3</v>
      </c>
      <c r="K101" s="16">
        <f t="shared" si="119"/>
        <v>2.4475552221507879E-2</v>
      </c>
      <c r="L101" s="16">
        <f t="shared" si="119"/>
        <v>2.2927949304977879E-2</v>
      </c>
      <c r="M101" s="16">
        <f t="shared" si="119"/>
        <v>3.6238327994565056E-2</v>
      </c>
      <c r="N101" s="16">
        <f t="shared" si="119"/>
        <v>4.1225304874768165E-2</v>
      </c>
      <c r="O101" s="16">
        <f t="shared" si="119"/>
        <v>2.6797099143488934E-2</v>
      </c>
      <c r="P101" s="16">
        <f t="shared" si="119"/>
        <v>6.2099071684540652E-2</v>
      </c>
      <c r="Q101" s="16">
        <f t="shared" si="113"/>
        <v>-5.9597324041595345E-2</v>
      </c>
      <c r="R101" s="16">
        <f t="shared" si="113"/>
        <v>-0.10339372704986172</v>
      </c>
      <c r="S101" s="16">
        <f t="shared" si="113"/>
        <v>8.8017549099163483E-2</v>
      </c>
      <c r="T101" s="16">
        <f t="shared" si="113"/>
        <v>9.6530648930433172E-2</v>
      </c>
      <c r="U101" s="16">
        <f>IFERROR(U13/T13-1,"")</f>
        <v>0.13337613953082217</v>
      </c>
    </row>
    <row r="102" spans="2:21" x14ac:dyDescent="0.2">
      <c r="B102" s="18">
        <v>9</v>
      </c>
      <c r="C102" s="13" t="s">
        <v>49</v>
      </c>
      <c r="D102" s="14"/>
      <c r="E102" s="16">
        <f t="shared" ref="E102:P102" si="120">IFERROR(E14/D14-1,"")</f>
        <v>4.5781896404860856E-2</v>
      </c>
      <c r="F102" s="16">
        <f t="shared" si="120"/>
        <v>-2.1284056559283449E-2</v>
      </c>
      <c r="G102" s="16">
        <f t="shared" si="120"/>
        <v>-1.6349844342167574E-2</v>
      </c>
      <c r="H102" s="16">
        <f t="shared" si="120"/>
        <v>2.6244605530644005E-2</v>
      </c>
      <c r="I102" s="16">
        <f t="shared" si="120"/>
        <v>2.2764211286290692E-2</v>
      </c>
      <c r="J102" s="16">
        <f t="shared" si="120"/>
        <v>0.10152328211214634</v>
      </c>
      <c r="K102" s="16">
        <f t="shared" si="120"/>
        <v>6.8491447021701735E-2</v>
      </c>
      <c r="L102" s="16">
        <f t="shared" si="120"/>
        <v>6.9625170358783572E-2</v>
      </c>
      <c r="M102" s="16">
        <f t="shared" si="120"/>
        <v>5.0789915127085861E-2</v>
      </c>
      <c r="N102" s="16">
        <f t="shared" si="120"/>
        <v>6.9404594860625446E-2</v>
      </c>
      <c r="O102" s="16">
        <f t="shared" si="120"/>
        <v>5.5666052695690027E-2</v>
      </c>
      <c r="P102" s="16">
        <f t="shared" si="120"/>
        <v>6.4802166256849425E-2</v>
      </c>
      <c r="Q102" s="16">
        <f t="shared" si="113"/>
        <v>5.163885655996503E-2</v>
      </c>
      <c r="R102" s="16">
        <f t="shared" si="113"/>
        <v>2.1474186053430655E-2</v>
      </c>
      <c r="S102" s="16">
        <f t="shared" si="113"/>
        <v>0.12661708665084692</v>
      </c>
      <c r="T102" s="16">
        <f t="shared" si="113"/>
        <v>7.4729481830847266E-2</v>
      </c>
      <c r="U102" s="16">
        <f>IFERROR(U14/T14-1,"")</f>
        <v>1.1716195882335745E-2</v>
      </c>
    </row>
    <row r="103" spans="2:21" x14ac:dyDescent="0.2">
      <c r="B103" s="18">
        <v>10</v>
      </c>
      <c r="C103" s="13" t="s">
        <v>50</v>
      </c>
      <c r="D103" s="14"/>
      <c r="E103" s="16">
        <f t="shared" ref="E103:P103" si="121">IFERROR(E15/D15-1,"")</f>
        <v>5.3415781293699949E-2</v>
      </c>
      <c r="F103" s="16">
        <f t="shared" si="121"/>
        <v>-3.3921106226409203E-2</v>
      </c>
      <c r="G103" s="16">
        <f t="shared" si="121"/>
        <v>2.6043623610347622E-2</v>
      </c>
      <c r="H103" s="16">
        <f t="shared" si="121"/>
        <v>4.9739605940337217E-2</v>
      </c>
      <c r="I103" s="16">
        <f t="shared" si="121"/>
        <v>5.1866904169469263E-2</v>
      </c>
      <c r="J103" s="16">
        <f t="shared" si="121"/>
        <v>6.6264222035613551E-2</v>
      </c>
      <c r="K103" s="16">
        <f t="shared" si="121"/>
        <v>5.9697772896250667E-2</v>
      </c>
      <c r="L103" s="16">
        <f t="shared" si="121"/>
        <v>3.2814129989696239E-2</v>
      </c>
      <c r="M103" s="16">
        <f t="shared" si="121"/>
        <v>2.3667325163602815E-2</v>
      </c>
      <c r="N103" s="16">
        <f t="shared" si="121"/>
        <v>7.8491681858179341E-3</v>
      </c>
      <c r="O103" s="16">
        <f t="shared" si="121"/>
        <v>-2.3855451156677865E-2</v>
      </c>
      <c r="P103" s="16">
        <f t="shared" si="121"/>
        <v>-6.755558230399572E-2</v>
      </c>
      <c r="Q103" s="16">
        <f t="shared" si="113"/>
        <v>-6.5725240554282749E-2</v>
      </c>
      <c r="R103" s="16">
        <f t="shared" si="113"/>
        <v>-8.607123251925819E-2</v>
      </c>
      <c r="S103" s="16">
        <f t="shared" si="113"/>
        <v>6.0431949415904462E-3</v>
      </c>
      <c r="T103" s="16">
        <f t="shared" si="113"/>
        <v>-3.5979915682398222E-2</v>
      </c>
      <c r="U103" s="16">
        <f>IFERROR(U15/T15-1,"")</f>
        <v>9.0798174901185913E-2</v>
      </c>
    </row>
    <row r="104" spans="2:21" x14ac:dyDescent="0.2">
      <c r="B104" s="18">
        <v>12</v>
      </c>
      <c r="C104" s="13" t="s">
        <v>51</v>
      </c>
      <c r="D104" s="14"/>
      <c r="E104" s="16">
        <f t="shared" ref="E104:P104" si="122">IFERROR(E16/D16-1,"")</f>
        <v>9.9629714021810312E-2</v>
      </c>
      <c r="F104" s="16">
        <f t="shared" si="122"/>
        <v>3.4237030182200812E-2</v>
      </c>
      <c r="G104" s="16">
        <f t="shared" si="122"/>
        <v>3.5788996322954292E-2</v>
      </c>
      <c r="H104" s="16">
        <f t="shared" si="122"/>
        <v>6.2606940410125933E-2</v>
      </c>
      <c r="I104" s="16">
        <f t="shared" si="122"/>
        <v>4.6335296324616859E-2</v>
      </c>
      <c r="J104" s="16">
        <f t="shared" si="122"/>
        <v>5.3209953452898473E-2</v>
      </c>
      <c r="K104" s="16">
        <f t="shared" si="122"/>
        <v>6.4968993338628378E-2</v>
      </c>
      <c r="L104" s="16">
        <f t="shared" si="122"/>
        <v>8.3376107540476863E-2</v>
      </c>
      <c r="M104" s="16">
        <f t="shared" si="122"/>
        <v>4.1593450700543988E-2</v>
      </c>
      <c r="N104" s="16">
        <f t="shared" si="122"/>
        <v>3.3639883214823918E-2</v>
      </c>
      <c r="O104" s="16">
        <f t="shared" si="122"/>
        <v>-3.3111617669299154E-2</v>
      </c>
      <c r="P104" s="16">
        <f t="shared" si="122"/>
        <v>3.8565479581110118E-2</v>
      </c>
      <c r="Q104" s="16">
        <f t="shared" ref="Q104:R124" si="123">IFERROR(Q16/P16-1,"")</f>
        <v>0.18076443115889718</v>
      </c>
      <c r="R104" s="16">
        <f t="shared" si="123"/>
        <v>4.9575830063683712E-2</v>
      </c>
      <c r="S104" s="16"/>
      <c r="T104" s="16"/>
      <c r="U104" s="16"/>
    </row>
    <row r="105" spans="2:21" x14ac:dyDescent="0.2">
      <c r="B105" s="18">
        <v>13</v>
      </c>
      <c r="C105" s="13" t="s">
        <v>52</v>
      </c>
      <c r="D105" s="14"/>
      <c r="E105" s="16">
        <f t="shared" ref="E105:P105" si="124">IFERROR(E17/D17-1,"")</f>
        <v>0.10026028001886744</v>
      </c>
      <c r="F105" s="16">
        <f t="shared" si="124"/>
        <v>7.3740611759551822E-3</v>
      </c>
      <c r="G105" s="16">
        <f t="shared" si="124"/>
        <v>-1.796052214423205E-2</v>
      </c>
      <c r="H105" s="16">
        <f t="shared" si="124"/>
        <v>8.0418615615426958E-2</v>
      </c>
      <c r="I105" s="16">
        <f t="shared" si="124"/>
        <v>0.29937226362028491</v>
      </c>
      <c r="J105" s="16">
        <f t="shared" si="124"/>
        <v>-5.7261059868501274E-2</v>
      </c>
      <c r="K105" s="16">
        <f t="shared" si="124"/>
        <v>-7.1044735766929268E-2</v>
      </c>
      <c r="L105" s="16">
        <f t="shared" si="124"/>
        <v>3.1648293221666846E-2</v>
      </c>
      <c r="M105" s="16">
        <f t="shared" si="124"/>
        <v>3.5577969458295833E-3</v>
      </c>
      <c r="N105" s="16">
        <f t="shared" si="124"/>
        <v>-1.0735567208914998E-2</v>
      </c>
      <c r="O105" s="16">
        <f t="shared" si="124"/>
        <v>0.11723348463912742</v>
      </c>
      <c r="P105" s="16">
        <f t="shared" si="124"/>
        <v>9.2302629808789227E-3</v>
      </c>
      <c r="Q105" s="16">
        <f t="shared" si="123"/>
        <v>-4.0080601251307524E-2</v>
      </c>
      <c r="R105" s="16">
        <f t="shared" si="123"/>
        <v>0.14706492656745751</v>
      </c>
      <c r="S105" s="16">
        <f t="shared" ref="S105:U107" si="125">IFERROR(S17/R17-1,"")</f>
        <v>-2.7942005005957893E-2</v>
      </c>
      <c r="T105" s="16">
        <f t="shared" si="125"/>
        <v>-5.376041832381584E-2</v>
      </c>
      <c r="U105" s="16">
        <f t="shared" si="125"/>
        <v>6.4639049701188167E-2</v>
      </c>
    </row>
    <row r="106" spans="2:21" x14ac:dyDescent="0.2">
      <c r="B106" s="18">
        <v>14</v>
      </c>
      <c r="C106" s="13" t="s">
        <v>53</v>
      </c>
      <c r="D106" s="14"/>
      <c r="E106" s="16">
        <f t="shared" ref="E106:P106" si="126">IFERROR(E18/D18-1,"")</f>
        <v>1.0475250948366099E-2</v>
      </c>
      <c r="F106" s="16">
        <f t="shared" si="126"/>
        <v>1.176062079169049E-2</v>
      </c>
      <c r="G106" s="16">
        <f t="shared" si="126"/>
        <v>1.0066306313682993E-3</v>
      </c>
      <c r="H106" s="16">
        <f t="shared" si="126"/>
        <v>0.10159482343444504</v>
      </c>
      <c r="I106" s="16">
        <f t="shared" si="126"/>
        <v>2.3555913600046718E-2</v>
      </c>
      <c r="J106" s="16">
        <f t="shared" si="126"/>
        <v>8.3413899529372504E-2</v>
      </c>
      <c r="K106" s="16">
        <f t="shared" si="126"/>
        <v>1.0687956766456175E-2</v>
      </c>
      <c r="L106" s="16">
        <f t="shared" si="126"/>
        <v>7.3009934899095352E-2</v>
      </c>
      <c r="M106" s="16">
        <f t="shared" si="126"/>
        <v>2.5106987116463308E-2</v>
      </c>
      <c r="N106" s="16">
        <f t="shared" si="126"/>
        <v>6.5395057802816847E-2</v>
      </c>
      <c r="O106" s="16">
        <f t="shared" si="126"/>
        <v>-0.11990587487037974</v>
      </c>
      <c r="P106" s="16">
        <f t="shared" si="126"/>
        <v>-0.14332610864156803</v>
      </c>
      <c r="Q106" s="16">
        <f t="shared" si="123"/>
        <v>-2.2919280328550728E-2</v>
      </c>
      <c r="R106" s="16">
        <f t="shared" si="123"/>
        <v>-4.3576948264156146E-2</v>
      </c>
      <c r="S106" s="16">
        <f t="shared" si="125"/>
        <v>2.127157339290342E-2</v>
      </c>
      <c r="T106" s="16">
        <f t="shared" si="125"/>
        <v>3.9104037004408454E-2</v>
      </c>
      <c r="U106" s="16">
        <f t="shared" si="125"/>
        <v>9.3611964483455434E-3</v>
      </c>
    </row>
    <row r="107" spans="2:21" x14ac:dyDescent="0.2">
      <c r="B107" s="18">
        <v>15</v>
      </c>
      <c r="C107" s="13" t="s">
        <v>54</v>
      </c>
      <c r="D107" s="14"/>
      <c r="E107" s="16">
        <f t="shared" ref="E107:P107" si="127">IFERROR(E19/D19-1,"")</f>
        <v>8.5927250529060251E-2</v>
      </c>
      <c r="F107" s="16">
        <f t="shared" si="127"/>
        <v>7.0262710936898287E-2</v>
      </c>
      <c r="G107" s="16">
        <f t="shared" si="127"/>
        <v>5.1628106742172886E-2</v>
      </c>
      <c r="H107" s="16">
        <f t="shared" si="127"/>
        <v>7.4589680979032291E-2</v>
      </c>
      <c r="I107" s="16">
        <f t="shared" si="127"/>
        <v>2.3204400187792018E-2</v>
      </c>
      <c r="J107" s="16">
        <f t="shared" si="127"/>
        <v>8.7113278943326877E-2</v>
      </c>
      <c r="K107" s="16">
        <f t="shared" si="127"/>
        <v>0.10490074411033645</v>
      </c>
      <c r="L107" s="16">
        <f t="shared" si="127"/>
        <v>7.372200805808804E-3</v>
      </c>
      <c r="M107" s="16">
        <f t="shared" si="127"/>
        <v>-3.8608837490277548E-2</v>
      </c>
      <c r="N107" s="16">
        <f t="shared" si="127"/>
        <v>6.0725001409425383E-2</v>
      </c>
      <c r="O107" s="16">
        <f t="shared" si="127"/>
        <v>0.11395953500461298</v>
      </c>
      <c r="P107" s="16">
        <f t="shared" si="127"/>
        <v>-5.4539262296183222E-2</v>
      </c>
      <c r="Q107" s="16">
        <f t="shared" si="123"/>
        <v>-1</v>
      </c>
      <c r="R107" s="16" t="str">
        <f t="shared" si="123"/>
        <v/>
      </c>
      <c r="S107" s="16" t="str">
        <f t="shared" si="125"/>
        <v/>
      </c>
      <c r="T107" s="16" t="str">
        <f t="shared" si="125"/>
        <v/>
      </c>
      <c r="U107" s="16" t="str">
        <f t="shared" si="125"/>
        <v/>
      </c>
    </row>
    <row r="108" spans="2:21" x14ac:dyDescent="0.2">
      <c r="B108" s="18">
        <v>18</v>
      </c>
      <c r="C108" s="13" t="s">
        <v>55</v>
      </c>
      <c r="D108" s="14"/>
      <c r="E108" s="16">
        <f t="shared" ref="E108:P108" si="128">IFERROR(E20/D20-1,"")</f>
        <v>4.0172481186163456E-2</v>
      </c>
      <c r="F108" s="16">
        <f t="shared" si="128"/>
        <v>5.2661654393920898E-2</v>
      </c>
      <c r="G108" s="16">
        <f t="shared" si="128"/>
        <v>7.9116107201977481E-3</v>
      </c>
      <c r="H108" s="16">
        <f t="shared" si="128"/>
        <v>3.9724931095263205E-2</v>
      </c>
      <c r="I108" s="16">
        <f t="shared" si="128"/>
        <v>6.7618480635784683E-2</v>
      </c>
      <c r="J108" s="16">
        <f t="shared" si="128"/>
        <v>6.5217718524855472E-2</v>
      </c>
      <c r="K108" s="16">
        <f t="shared" si="128"/>
        <v>7.7070789627011305E-2</v>
      </c>
      <c r="L108" s="16">
        <f t="shared" si="128"/>
        <v>4.9954193407131475E-2</v>
      </c>
      <c r="M108" s="16">
        <f t="shared" si="128"/>
        <v>4.3880187486139643E-2</v>
      </c>
      <c r="N108" s="16">
        <f t="shared" si="128"/>
        <v>3.8005822552098056E-2</v>
      </c>
      <c r="O108" s="16">
        <f t="shared" si="128"/>
        <v>-1.6489701238634691E-2</v>
      </c>
      <c r="P108" s="16">
        <f t="shared" si="128"/>
        <v>-7.8548470340328191E-2</v>
      </c>
      <c r="Q108" s="16">
        <f t="shared" si="123"/>
        <v>-5.5452916148954423E-2</v>
      </c>
      <c r="R108" s="16">
        <f t="shared" si="123"/>
        <v>-3.1740247879440187E-2</v>
      </c>
      <c r="S108" s="16">
        <f t="shared" ref="S108:T124" si="129">IFERROR(S20/R20-1,"")</f>
        <v>4.9205686430376705E-2</v>
      </c>
      <c r="T108" s="16">
        <f t="shared" si="129"/>
        <v>5.7332637472645498E-2</v>
      </c>
      <c r="U108" s="16">
        <f>IFERROR(U20/(T20+T6+T7+T8+T9+T10+T12)-1,"")</f>
        <v>7.2275896149205376E-3</v>
      </c>
    </row>
    <row r="109" spans="2:21" x14ac:dyDescent="0.2">
      <c r="B109" s="18">
        <v>20</v>
      </c>
      <c r="C109" s="13" t="s">
        <v>56</v>
      </c>
      <c r="D109" s="14"/>
      <c r="E109" s="16" t="str">
        <f t="shared" ref="E109:P109" si="130">IFERROR(E21/D21-1,"")</f>
        <v/>
      </c>
      <c r="F109" s="16" t="str">
        <f t="shared" si="130"/>
        <v/>
      </c>
      <c r="G109" s="16" t="str">
        <f t="shared" si="130"/>
        <v/>
      </c>
      <c r="H109" s="16">
        <f t="shared" si="130"/>
        <v>0.49233774387833429</v>
      </c>
      <c r="I109" s="16">
        <f t="shared" si="130"/>
        <v>2.7572497078301521</v>
      </c>
      <c r="J109" s="16">
        <f t="shared" si="130"/>
        <v>2.3741142950753247E-2</v>
      </c>
      <c r="K109" s="16">
        <f t="shared" si="130"/>
        <v>-0.14119937126791615</v>
      </c>
      <c r="L109" s="16">
        <f t="shared" si="130"/>
        <v>8.0172239610235785E-2</v>
      </c>
      <c r="M109" s="16">
        <f t="shared" si="130"/>
        <v>0.67553372675635659</v>
      </c>
      <c r="N109" s="16">
        <f t="shared" si="130"/>
        <v>-0.30481969161479994</v>
      </c>
      <c r="O109" s="16">
        <f t="shared" si="130"/>
        <v>0.32838002329499139</v>
      </c>
      <c r="P109" s="16">
        <f t="shared" si="130"/>
        <v>-0.11222349490677919</v>
      </c>
      <c r="Q109" s="16">
        <f t="shared" si="123"/>
        <v>-0.25183847976970175</v>
      </c>
      <c r="R109" s="16">
        <f t="shared" si="123"/>
        <v>3.5410764872521039E-3</v>
      </c>
      <c r="S109" s="16">
        <f t="shared" si="129"/>
        <v>0.22300635144671843</v>
      </c>
      <c r="T109" s="16">
        <f t="shared" si="129"/>
        <v>-1.9619157530294307E-2</v>
      </c>
      <c r="U109" s="16">
        <f t="shared" ref="U109:U125" si="131">IFERROR(U21/T21-1,"")</f>
        <v>2.5309005297233567E-2</v>
      </c>
    </row>
    <row r="110" spans="2:21" x14ac:dyDescent="0.2">
      <c r="B110" s="18">
        <v>21</v>
      </c>
      <c r="C110" s="13" t="s">
        <v>57</v>
      </c>
      <c r="D110" s="14"/>
      <c r="E110" s="16">
        <f t="shared" ref="E110:P110" si="132">IFERROR(E22/D22-1,"")</f>
        <v>4.5915412861762039E-2</v>
      </c>
      <c r="F110" s="16">
        <f t="shared" si="132"/>
        <v>2.1979777510209741E-2</v>
      </c>
      <c r="G110" s="16">
        <f t="shared" si="132"/>
        <v>1.9461405893058004E-2</v>
      </c>
      <c r="H110" s="16">
        <f t="shared" si="132"/>
        <v>9.2037261993635378E-2</v>
      </c>
      <c r="I110" s="16">
        <f t="shared" si="132"/>
        <v>0.18015834173151934</v>
      </c>
      <c r="J110" s="16">
        <f t="shared" si="132"/>
        <v>2.420112500127658E-2</v>
      </c>
      <c r="K110" s="16">
        <f t="shared" si="132"/>
        <v>3.7887108989934193E-2</v>
      </c>
      <c r="L110" s="16">
        <f t="shared" si="132"/>
        <v>8.0405939415311156E-3</v>
      </c>
      <c r="M110" s="16">
        <f t="shared" si="132"/>
        <v>6.6845171710083084E-2</v>
      </c>
      <c r="N110" s="16">
        <f t="shared" si="132"/>
        <v>4.1757949781454418E-2</v>
      </c>
      <c r="O110" s="16">
        <f t="shared" si="132"/>
        <v>-4.0745009946639987E-3</v>
      </c>
      <c r="P110" s="16">
        <f t="shared" si="132"/>
        <v>5.9202788357835434E-2</v>
      </c>
      <c r="Q110" s="16">
        <f t="shared" si="123"/>
        <v>6.1673304469226586E-2</v>
      </c>
      <c r="R110" s="16">
        <f t="shared" si="123"/>
        <v>2.2127184490011276E-2</v>
      </c>
      <c r="S110" s="16">
        <f t="shared" si="129"/>
        <v>7.3188358661476771E-2</v>
      </c>
      <c r="T110" s="16">
        <f t="shared" si="129"/>
        <v>3.1492099058758383E-2</v>
      </c>
      <c r="U110" s="16">
        <f t="shared" si="131"/>
        <v>6.0584794697708944E-3</v>
      </c>
    </row>
    <row r="111" spans="2:21" x14ac:dyDescent="0.2">
      <c r="B111" s="18">
        <v>22</v>
      </c>
      <c r="C111" s="13" t="s">
        <v>58</v>
      </c>
      <c r="D111" s="14"/>
      <c r="E111" s="16">
        <f t="shared" ref="E111:P111" si="133">IFERROR(E23/D23-1,"")</f>
        <v>5.8871905353700349E-2</v>
      </c>
      <c r="F111" s="16">
        <f t="shared" si="133"/>
        <v>0.18217239905767513</v>
      </c>
      <c r="G111" s="16">
        <f t="shared" si="133"/>
        <v>-4.8186230271895059E-2</v>
      </c>
      <c r="H111" s="16">
        <f t="shared" si="133"/>
        <v>2.0875897493067397E-2</v>
      </c>
      <c r="I111" s="16">
        <f t="shared" si="133"/>
        <v>6.2732475397874188E-2</v>
      </c>
      <c r="J111" s="16">
        <f t="shared" si="133"/>
        <v>6.6651098986407087E-2</v>
      </c>
      <c r="K111" s="16">
        <f t="shared" si="133"/>
        <v>4.9271186760470043E-2</v>
      </c>
      <c r="L111" s="16">
        <f t="shared" si="133"/>
        <v>5.3881162080492206E-2</v>
      </c>
      <c r="M111" s="16">
        <f t="shared" si="133"/>
        <v>3.7253429703558494E-2</v>
      </c>
      <c r="N111" s="16">
        <f t="shared" si="133"/>
        <v>-2.0416138898460279E-4</v>
      </c>
      <c r="O111" s="16">
        <f t="shared" si="133"/>
        <v>-4.8910857680629749E-2</v>
      </c>
      <c r="P111" s="16">
        <f t="shared" si="133"/>
        <v>-1.802529197407976E-2</v>
      </c>
      <c r="Q111" s="16">
        <f t="shared" si="123"/>
        <v>-2.4607840168530237E-2</v>
      </c>
      <c r="R111" s="16">
        <f t="shared" si="123"/>
        <v>1.3259503741157364E-2</v>
      </c>
      <c r="S111" s="16">
        <f t="shared" si="129"/>
        <v>9.2695082192150613E-2</v>
      </c>
      <c r="T111" s="16">
        <f t="shared" si="129"/>
        <v>7.7768352720914313E-2</v>
      </c>
      <c r="U111" s="16">
        <f t="shared" si="131"/>
        <v>2.6718177928296338E-2</v>
      </c>
    </row>
    <row r="112" spans="2:21" x14ac:dyDescent="0.2">
      <c r="B112" s="18">
        <v>23</v>
      </c>
      <c r="C112" s="13" t="s">
        <v>59</v>
      </c>
      <c r="D112" s="14"/>
      <c r="E112" s="16">
        <f t="shared" ref="E112:P112" si="134">IFERROR(E24/D24-1,"")</f>
        <v>0.18652248709903341</v>
      </c>
      <c r="F112" s="16">
        <f t="shared" si="134"/>
        <v>1.4677754759944595E-2</v>
      </c>
      <c r="G112" s="16">
        <f t="shared" si="134"/>
        <v>-2.761297892142156E-2</v>
      </c>
      <c r="H112" s="16">
        <f t="shared" si="134"/>
        <v>2.7439768265964171E-2</v>
      </c>
      <c r="I112" s="16">
        <f t="shared" si="134"/>
        <v>6.8179461126453234E-2</v>
      </c>
      <c r="J112" s="16">
        <f t="shared" si="134"/>
        <v>7.8004523294480821E-2</v>
      </c>
      <c r="K112" s="16">
        <f t="shared" si="134"/>
        <v>5.8757118403933939E-2</v>
      </c>
      <c r="L112" s="16">
        <f t="shared" si="134"/>
        <v>4.7984259214591818E-2</v>
      </c>
      <c r="M112" s="16">
        <f t="shared" si="134"/>
        <v>2.2562413664616976E-2</v>
      </c>
      <c r="N112" s="16">
        <f t="shared" si="134"/>
        <v>-1.1440463189783201E-2</v>
      </c>
      <c r="O112" s="16">
        <f t="shared" si="134"/>
        <v>-8.2176123469705042E-2</v>
      </c>
      <c r="P112" s="16">
        <f t="shared" si="134"/>
        <v>-0.12690167129233687</v>
      </c>
      <c r="Q112" s="16">
        <f t="shared" si="123"/>
        <v>-7.7846525870480465E-2</v>
      </c>
      <c r="R112" s="16">
        <f t="shared" si="123"/>
        <v>-4.348783957726754E-2</v>
      </c>
      <c r="S112" s="16">
        <f t="shared" si="129"/>
        <v>6.9236346375121327E-2</v>
      </c>
      <c r="T112" s="16">
        <f t="shared" si="129"/>
        <v>8.3630853241774883E-2</v>
      </c>
      <c r="U112" s="16">
        <f t="shared" si="131"/>
        <v>6.3987424738899845E-2</v>
      </c>
    </row>
    <row r="113" spans="2:21" x14ac:dyDescent="0.2">
      <c r="B113" s="18">
        <v>26</v>
      </c>
      <c r="C113" s="13" t="s">
        <v>60</v>
      </c>
      <c r="D113" s="14"/>
      <c r="E113" s="16">
        <f t="shared" ref="E113:P113" si="135">IFERROR(E25/D25-1,"")</f>
        <v>3.2019709077060865E-2</v>
      </c>
      <c r="F113" s="16">
        <f t="shared" si="135"/>
        <v>-6.9539596898987588E-3</v>
      </c>
      <c r="G113" s="16">
        <f t="shared" si="135"/>
        <v>-3.6186510540421879E-2</v>
      </c>
      <c r="H113" s="16">
        <f t="shared" si="135"/>
        <v>6.1961150324905567E-2</v>
      </c>
      <c r="I113" s="16">
        <f t="shared" si="135"/>
        <v>8.5904325911789536E-2</v>
      </c>
      <c r="J113" s="16">
        <f t="shared" si="135"/>
        <v>9.1336139492854462E-2</v>
      </c>
      <c r="K113" s="16">
        <f t="shared" si="135"/>
        <v>0.11268912915412743</v>
      </c>
      <c r="L113" s="16">
        <f t="shared" si="135"/>
        <v>5.8575447830252925E-2</v>
      </c>
      <c r="M113" s="16">
        <f t="shared" si="135"/>
        <v>7.713337564938616E-2</v>
      </c>
      <c r="N113" s="16">
        <f t="shared" si="135"/>
        <v>0.11521120709511989</v>
      </c>
      <c r="O113" s="16">
        <f t="shared" si="135"/>
        <v>4.3468341875565697E-2</v>
      </c>
      <c r="P113" s="16">
        <f t="shared" si="135"/>
        <v>-9.2496219477341546E-3</v>
      </c>
      <c r="Q113" s="16">
        <f t="shared" si="123"/>
        <v>-0.13002772326130463</v>
      </c>
      <c r="R113" s="16">
        <f t="shared" si="123"/>
        <v>-1.9608567673738864E-2</v>
      </c>
      <c r="S113" s="16">
        <f t="shared" si="129"/>
        <v>1.1338971401215092E-2</v>
      </c>
      <c r="T113" s="16">
        <f t="shared" si="129"/>
        <v>-0.10243736829762984</v>
      </c>
      <c r="U113" s="16">
        <f t="shared" si="131"/>
        <v>0.12081108043057598</v>
      </c>
    </row>
    <row r="114" spans="2:21" x14ac:dyDescent="0.2">
      <c r="B114" s="18">
        <v>28</v>
      </c>
      <c r="C114" s="13" t="s">
        <v>61</v>
      </c>
      <c r="D114" s="14"/>
      <c r="E114" s="16">
        <f t="shared" ref="E114:P114" si="136">IFERROR(E26/D26-1,"")</f>
        <v>4.7896398930932671E-2</v>
      </c>
      <c r="F114" s="16">
        <f t="shared" si="136"/>
        <v>5.2216265293848929E-2</v>
      </c>
      <c r="G114" s="16">
        <f t="shared" si="136"/>
        <v>-0.13402172640521615</v>
      </c>
      <c r="H114" s="16">
        <f t="shared" si="136"/>
        <v>8.0703457954265145E-2</v>
      </c>
      <c r="I114" s="16">
        <f t="shared" si="136"/>
        <v>4.1557356322074135E-2</v>
      </c>
      <c r="J114" s="16">
        <f t="shared" si="136"/>
        <v>2.4410104590116166E-2</v>
      </c>
      <c r="K114" s="16">
        <f t="shared" si="136"/>
        <v>0.16854514252088171</v>
      </c>
      <c r="L114" s="16">
        <f t="shared" si="136"/>
        <v>4.8824266375570913E-2</v>
      </c>
      <c r="M114" s="16">
        <f t="shared" si="136"/>
        <v>1.4801046562501252E-2</v>
      </c>
      <c r="N114" s="16">
        <f t="shared" si="136"/>
        <v>2.3024787035381244E-2</v>
      </c>
      <c r="O114" s="16">
        <f t="shared" si="136"/>
        <v>-0.11216262945860422</v>
      </c>
      <c r="P114" s="16">
        <f t="shared" si="136"/>
        <v>1.9439995525269316E-2</v>
      </c>
      <c r="Q114" s="16">
        <f t="shared" si="123"/>
        <v>7.90113882160286E-2</v>
      </c>
      <c r="R114" s="16">
        <f t="shared" si="123"/>
        <v>-4.3231927377726742E-2</v>
      </c>
      <c r="S114" s="16">
        <f t="shared" si="129"/>
        <v>2.3216830859635884E-3</v>
      </c>
      <c r="T114" s="16">
        <f t="shared" si="129"/>
        <v>-4.8228637205179448E-2</v>
      </c>
      <c r="U114" s="16">
        <f t="shared" si="131"/>
        <v>-4.1990328322782489E-2</v>
      </c>
    </row>
    <row r="115" spans="2:21" x14ac:dyDescent="0.2">
      <c r="B115" s="18">
        <v>29</v>
      </c>
      <c r="C115" s="13" t="s">
        <v>62</v>
      </c>
      <c r="D115" s="14"/>
      <c r="E115" s="16">
        <f t="shared" ref="E115:P115" si="137">IFERROR(E27/D27-1,"")</f>
        <v>7.9293411401476055E-2</v>
      </c>
      <c r="F115" s="16">
        <f t="shared" si="137"/>
        <v>0.10458536509317984</v>
      </c>
      <c r="G115" s="16">
        <f t="shared" si="137"/>
        <v>-3.1177905883920443E-2</v>
      </c>
      <c r="H115" s="16">
        <f t="shared" si="137"/>
        <v>0.10172425852224576</v>
      </c>
      <c r="I115" s="16">
        <f t="shared" si="137"/>
        <v>-2.1082905597612389E-2</v>
      </c>
      <c r="J115" s="16">
        <f t="shared" si="137"/>
        <v>3.3901130877155294E-2</v>
      </c>
      <c r="K115" s="16">
        <f t="shared" si="137"/>
        <v>8.4573699317307849E-2</v>
      </c>
      <c r="L115" s="16">
        <f t="shared" si="137"/>
        <v>1.9345518204663792E-2</v>
      </c>
      <c r="M115" s="16">
        <f t="shared" si="137"/>
        <v>2.0621776787617119E-2</v>
      </c>
      <c r="N115" s="16">
        <f t="shared" si="137"/>
        <v>3.3370377152230901E-2</v>
      </c>
      <c r="O115" s="16">
        <f t="shared" si="137"/>
        <v>-9.6520816539996557E-2</v>
      </c>
      <c r="P115" s="16">
        <f t="shared" si="137"/>
        <v>-0.23999632230250012</v>
      </c>
      <c r="Q115" s="16">
        <f t="shared" si="123"/>
        <v>2.4268625287293677E-3</v>
      </c>
      <c r="R115" s="16">
        <f t="shared" si="123"/>
        <v>6.295332280029986E-2</v>
      </c>
      <c r="S115" s="16">
        <f t="shared" si="129"/>
        <v>-2.5355512054188512E-2</v>
      </c>
      <c r="T115" s="16">
        <f t="shared" si="129"/>
        <v>3.8651360026923598E-2</v>
      </c>
      <c r="U115" s="16">
        <f t="shared" si="131"/>
        <v>-1.5778504208260546E-2</v>
      </c>
    </row>
    <row r="116" spans="2:21" x14ac:dyDescent="0.2">
      <c r="B116" s="18">
        <v>31</v>
      </c>
      <c r="C116" s="13" t="s">
        <v>63</v>
      </c>
      <c r="D116" s="14"/>
      <c r="E116" s="16">
        <f t="shared" ref="E116:P116" si="138">IFERROR(E28/D28-1,"")</f>
        <v>0.37698376621738849</v>
      </c>
      <c r="F116" s="16">
        <f t="shared" si="138"/>
        <v>0.19683367805864793</v>
      </c>
      <c r="G116" s="16">
        <f t="shared" si="138"/>
        <v>1.5213263026858437E-2</v>
      </c>
      <c r="H116" s="16">
        <f t="shared" si="138"/>
        <v>9.8774902240907014E-2</v>
      </c>
      <c r="I116" s="16">
        <f t="shared" si="138"/>
        <v>9.1423614910682405E-2</v>
      </c>
      <c r="J116" s="16">
        <f t="shared" si="138"/>
        <v>3.8328535259326557E-2</v>
      </c>
      <c r="K116" s="16">
        <f t="shared" si="138"/>
        <v>6.6413205892000615E-2</v>
      </c>
      <c r="L116" s="16">
        <f t="shared" si="138"/>
        <v>9.6138282453831048E-2</v>
      </c>
      <c r="M116" s="16">
        <f t="shared" si="138"/>
        <v>2.6336990772621416E-2</v>
      </c>
      <c r="N116" s="16">
        <f t="shared" si="138"/>
        <v>8.3050307377845467E-2</v>
      </c>
      <c r="O116" s="16">
        <f t="shared" si="138"/>
        <v>-5.4299867235304444E-2</v>
      </c>
      <c r="P116" s="16">
        <f t="shared" si="138"/>
        <v>2.0933186482485322E-2</v>
      </c>
      <c r="Q116" s="16">
        <f t="shared" si="123"/>
        <v>-1.6642143017912447E-2</v>
      </c>
      <c r="R116" s="16">
        <f t="shared" si="123"/>
        <v>2.397670985951228E-3</v>
      </c>
      <c r="S116" s="16">
        <f t="shared" si="129"/>
        <v>6.3179034305232751E-2</v>
      </c>
      <c r="T116" s="16">
        <f t="shared" si="129"/>
        <v>8.0744484875575395E-2</v>
      </c>
      <c r="U116" s="16">
        <f t="shared" si="131"/>
        <v>-4.0113846152873278E-2</v>
      </c>
    </row>
    <row r="117" spans="2:21" x14ac:dyDescent="0.2">
      <c r="B117" s="18">
        <v>32</v>
      </c>
      <c r="C117" s="13" t="s">
        <v>64</v>
      </c>
      <c r="D117" s="14"/>
      <c r="E117" s="16">
        <f t="shared" ref="E117:P117" si="139">IFERROR(E29/D29-1,"")</f>
        <v>0.16703957989363216</v>
      </c>
      <c r="F117" s="16">
        <f t="shared" si="139"/>
        <v>0.14938744212086941</v>
      </c>
      <c r="G117" s="16">
        <f t="shared" si="139"/>
        <v>7.3128286673362908E-4</v>
      </c>
      <c r="H117" s="16">
        <f t="shared" si="139"/>
        <v>5.7646458389290611E-2</v>
      </c>
      <c r="I117" s="16">
        <f t="shared" si="139"/>
        <v>0.10838083356043393</v>
      </c>
      <c r="J117" s="16">
        <f t="shared" si="139"/>
        <v>4.6262336424676143E-2</v>
      </c>
      <c r="K117" s="16">
        <f t="shared" si="139"/>
        <v>0.16427053880156395</v>
      </c>
      <c r="L117" s="16">
        <f t="shared" si="139"/>
        <v>0.14183838905933399</v>
      </c>
      <c r="M117" s="16">
        <f t="shared" si="139"/>
        <v>5.6322060135859831E-2</v>
      </c>
      <c r="N117" s="16">
        <f t="shared" si="139"/>
        <v>7.7325773878496928E-2</v>
      </c>
      <c r="O117" s="16">
        <f t="shared" si="139"/>
        <v>-3.6151325930086076E-3</v>
      </c>
      <c r="P117" s="16">
        <f t="shared" si="139"/>
        <v>0.83305267171051423</v>
      </c>
      <c r="Q117" s="16">
        <f t="shared" si="123"/>
        <v>-0.48368801533014594</v>
      </c>
      <c r="R117" s="16">
        <f t="shared" si="123"/>
        <v>0.13848716874772649</v>
      </c>
      <c r="S117" s="16">
        <f t="shared" si="129"/>
        <v>5.0677690246457852E-2</v>
      </c>
      <c r="T117" s="16">
        <f t="shared" si="129"/>
        <v>0.10285913044404671</v>
      </c>
      <c r="U117" s="16">
        <f t="shared" si="131"/>
        <v>7.1916007756058775E-3</v>
      </c>
    </row>
    <row r="118" spans="2:21" x14ac:dyDescent="0.2">
      <c r="B118" s="18">
        <v>33</v>
      </c>
      <c r="C118" s="3" t="s">
        <v>65</v>
      </c>
      <c r="D118" s="14"/>
      <c r="E118" s="16">
        <f t="shared" ref="E118:P118" si="140">IFERROR(E30/D30-1,"")</f>
        <v>5.6223778113532408E-2</v>
      </c>
      <c r="F118" s="16">
        <f t="shared" si="140"/>
        <v>8.9682775606094722E-2</v>
      </c>
      <c r="G118" s="16">
        <f t="shared" si="140"/>
        <v>9.3780709504058812E-3</v>
      </c>
      <c r="H118" s="16">
        <f t="shared" si="140"/>
        <v>-9.923019367901853E-3</v>
      </c>
      <c r="I118" s="16">
        <f t="shared" si="140"/>
        <v>9.3447056046392696E-2</v>
      </c>
      <c r="J118" s="16">
        <f t="shared" si="140"/>
        <v>3.9694025162575031E-2</v>
      </c>
      <c r="K118" s="16">
        <f t="shared" si="140"/>
        <v>0.11198375411876293</v>
      </c>
      <c r="L118" s="16">
        <f t="shared" si="140"/>
        <v>9.0622802703077543E-2</v>
      </c>
      <c r="M118" s="16">
        <f t="shared" si="140"/>
        <v>7.2155499272503976E-2</v>
      </c>
      <c r="N118" s="16">
        <f t="shared" si="140"/>
        <v>0.1087599049697765</v>
      </c>
      <c r="O118" s="16">
        <f t="shared" si="140"/>
        <v>4.9670388495001161E-2</v>
      </c>
      <c r="P118" s="16">
        <f t="shared" si="140"/>
        <v>5.2704009793086204E-2</v>
      </c>
      <c r="Q118" s="16">
        <f t="shared" si="123"/>
        <v>8.3902667837447487E-2</v>
      </c>
      <c r="R118" s="16">
        <f t="shared" si="123"/>
        <v>9.2137284415017451E-2</v>
      </c>
      <c r="S118" s="16">
        <f t="shared" si="129"/>
        <v>8.5330008946839397E-2</v>
      </c>
      <c r="T118" s="16">
        <f t="shared" si="129"/>
        <v>6.8365229704654862E-2</v>
      </c>
      <c r="U118" s="16">
        <f t="shared" si="131"/>
        <v>1.993060533267843E-2</v>
      </c>
    </row>
    <row r="119" spans="2:21" x14ac:dyDescent="0.2">
      <c r="B119" s="18">
        <v>34</v>
      </c>
      <c r="C119" s="13" t="s">
        <v>66</v>
      </c>
      <c r="D119" s="14"/>
      <c r="E119" s="16">
        <f t="shared" ref="E119:P119" si="141">IFERROR(E31/D31-1,"")</f>
        <v>8.4714118591773246E-3</v>
      </c>
      <c r="F119" s="16">
        <f t="shared" si="141"/>
        <v>0.15643213779431697</v>
      </c>
      <c r="G119" s="16">
        <f t="shared" si="141"/>
        <v>6.9291205717050719E-2</v>
      </c>
      <c r="H119" s="16">
        <f t="shared" si="141"/>
        <v>0.10327710624766184</v>
      </c>
      <c r="I119" s="16">
        <f t="shared" si="141"/>
        <v>0.13124572365617482</v>
      </c>
      <c r="J119" s="16">
        <f t="shared" si="141"/>
        <v>0.10452608453817658</v>
      </c>
      <c r="K119" s="16">
        <f t="shared" si="141"/>
        <v>1.5676200108147409E-2</v>
      </c>
      <c r="L119" s="16">
        <f t="shared" si="141"/>
        <v>6.6668140055705649E-2</v>
      </c>
      <c r="M119" s="16">
        <f t="shared" si="141"/>
        <v>3.3719423853401764E-2</v>
      </c>
      <c r="N119" s="16">
        <f t="shared" si="141"/>
        <v>7.882006278511855E-2</v>
      </c>
      <c r="O119" s="16">
        <f t="shared" si="141"/>
        <v>-0.2762931538720631</v>
      </c>
      <c r="P119" s="16">
        <f t="shared" si="141"/>
        <v>1.2913642951798643E-2</v>
      </c>
      <c r="Q119" s="16">
        <f t="shared" si="123"/>
        <v>-8.7943561426151451E-4</v>
      </c>
      <c r="R119" s="16">
        <f t="shared" si="123"/>
        <v>0.10371867095522735</v>
      </c>
      <c r="S119" s="16">
        <f t="shared" si="129"/>
        <v>9.3844861027108539E-2</v>
      </c>
      <c r="T119" s="16">
        <f t="shared" si="129"/>
        <v>-0.12829504180855777</v>
      </c>
      <c r="U119" s="16">
        <f t="shared" si="131"/>
        <v>0.37777829977957333</v>
      </c>
    </row>
    <row r="120" spans="2:21" x14ac:dyDescent="0.2">
      <c r="B120" s="18">
        <v>35</v>
      </c>
      <c r="C120" s="13" t="s">
        <v>67</v>
      </c>
      <c r="D120" s="14"/>
      <c r="E120" s="16">
        <f t="shared" ref="E120:P120" si="142">IFERROR(E32/D32-1,"")</f>
        <v>5.1684470008216854E-2</v>
      </c>
      <c r="F120" s="16">
        <f t="shared" si="142"/>
        <v>4.5316040315649619E-2</v>
      </c>
      <c r="G120" s="16">
        <f t="shared" si="142"/>
        <v>-3.8530532924732741E-2</v>
      </c>
      <c r="H120" s="16">
        <f t="shared" si="142"/>
        <v>1.2205076378901447E-2</v>
      </c>
      <c r="I120" s="16">
        <f t="shared" si="142"/>
        <v>8.1986098844130328E-2</v>
      </c>
      <c r="J120" s="16">
        <f t="shared" si="142"/>
        <v>4.9048835888699571E-2</v>
      </c>
      <c r="K120" s="16">
        <f t="shared" si="142"/>
        <v>5.2574599093307972E-2</v>
      </c>
      <c r="L120" s="16">
        <f t="shared" si="142"/>
        <v>6.5794548727179158E-2</v>
      </c>
      <c r="M120" s="16">
        <f t="shared" si="142"/>
        <v>6.2660454175337055E-2</v>
      </c>
      <c r="N120" s="16">
        <f t="shared" si="142"/>
        <v>6.9379765300769058E-2</v>
      </c>
      <c r="O120" s="16">
        <f t="shared" si="142"/>
        <v>3.3426132245987672E-2</v>
      </c>
      <c r="P120" s="16">
        <f t="shared" si="142"/>
        <v>5.767717139010875E-2</v>
      </c>
      <c r="Q120" s="16">
        <f t="shared" si="123"/>
        <v>8.3389843841619182E-3</v>
      </c>
      <c r="R120" s="16">
        <f t="shared" si="123"/>
        <v>5.5116424091952609E-2</v>
      </c>
      <c r="S120" s="16">
        <f t="shared" si="129"/>
        <v>0.12197528524845858</v>
      </c>
      <c r="T120" s="16">
        <f t="shared" si="129"/>
        <v>2.3932400186508884E-2</v>
      </c>
      <c r="U120" s="16">
        <f t="shared" si="131"/>
        <v>2.5425128042016798E-2</v>
      </c>
    </row>
    <row r="121" spans="2:21" x14ac:dyDescent="0.2">
      <c r="B121" s="18">
        <v>36</v>
      </c>
      <c r="C121" s="13" t="s">
        <v>68</v>
      </c>
      <c r="D121" s="14"/>
      <c r="E121" s="16">
        <f t="shared" ref="E121:P121" si="143">IFERROR(E33/D33-1,"")</f>
        <v>-1.5339380645110978E-2</v>
      </c>
      <c r="F121" s="16">
        <f t="shared" si="143"/>
        <v>8.6889951650472863E-3</v>
      </c>
      <c r="G121" s="16">
        <f t="shared" si="143"/>
        <v>-3.6160410333851756E-2</v>
      </c>
      <c r="H121" s="16">
        <f t="shared" si="143"/>
        <v>3.8151852661247876E-2</v>
      </c>
      <c r="I121" s="16">
        <f t="shared" si="143"/>
        <v>7.9904699951211633E-2</v>
      </c>
      <c r="J121" s="16">
        <f t="shared" si="143"/>
        <v>-3.0718334348844523E-2</v>
      </c>
      <c r="K121" s="16">
        <f t="shared" si="143"/>
        <v>0.13138080222163073</v>
      </c>
      <c r="L121" s="16">
        <f t="shared" si="143"/>
        <v>3.8461205799991793E-2</v>
      </c>
      <c r="M121" s="16">
        <f t="shared" si="143"/>
        <v>9.7981058241029872E-2</v>
      </c>
      <c r="N121" s="16">
        <f t="shared" si="143"/>
        <v>9.5249921016684169E-2</v>
      </c>
      <c r="O121" s="16">
        <f t="shared" si="143"/>
        <v>2.1093052144576241E-2</v>
      </c>
      <c r="P121" s="16">
        <f t="shared" si="143"/>
        <v>-7.089102092933619E-2</v>
      </c>
      <c r="Q121" s="16">
        <f t="shared" si="123"/>
        <v>-5.230897643953869E-2</v>
      </c>
      <c r="R121" s="16">
        <f t="shared" si="123"/>
        <v>0.17681804404204171</v>
      </c>
      <c r="S121" s="16">
        <f t="shared" si="129"/>
        <v>0.10698703720027236</v>
      </c>
      <c r="T121" s="16">
        <f t="shared" si="129"/>
        <v>-3.8217343935641246E-2</v>
      </c>
      <c r="U121" s="16">
        <f t="shared" si="131"/>
        <v>9.0566824649018773E-2</v>
      </c>
    </row>
    <row r="122" spans="2:21" x14ac:dyDescent="0.2">
      <c r="B122" s="18">
        <v>39</v>
      </c>
      <c r="C122" s="13" t="s">
        <v>69</v>
      </c>
      <c r="D122" s="14"/>
      <c r="E122" s="16">
        <f t="shared" ref="E122:P122" si="144">IFERROR(E34/D34-1,"")</f>
        <v>0.11285147319530986</v>
      </c>
      <c r="F122" s="16">
        <f t="shared" si="144"/>
        <v>5.0017820259735224E-2</v>
      </c>
      <c r="G122" s="16">
        <f t="shared" si="144"/>
        <v>-8.82875327680408E-2</v>
      </c>
      <c r="H122" s="16">
        <f t="shared" si="144"/>
        <v>6.8687774283096692E-2</v>
      </c>
      <c r="I122" s="16">
        <f t="shared" si="144"/>
        <v>8.383527341614494E-2</v>
      </c>
      <c r="J122" s="16">
        <f t="shared" si="144"/>
        <v>-8.2249304669046452E-3</v>
      </c>
      <c r="K122" s="16">
        <f t="shared" si="144"/>
        <v>6.6946345403069207E-2</v>
      </c>
      <c r="L122" s="16">
        <f t="shared" si="144"/>
        <v>7.4307438752598376E-2</v>
      </c>
      <c r="M122" s="16">
        <f t="shared" si="144"/>
        <v>9.6308525332661432E-2</v>
      </c>
      <c r="N122" s="16">
        <f t="shared" si="144"/>
        <v>2.4270785949181528E-2</v>
      </c>
      <c r="O122" s="16">
        <f t="shared" si="144"/>
        <v>-7.4447980204034869E-2</v>
      </c>
      <c r="P122" s="16">
        <f t="shared" si="144"/>
        <v>-7.2648992060732054E-3</v>
      </c>
      <c r="Q122" s="16">
        <f t="shared" si="123"/>
        <v>-6.7364089771341895E-2</v>
      </c>
      <c r="R122" s="16">
        <f t="shared" si="123"/>
        <v>-5.6966245772753443E-2</v>
      </c>
      <c r="S122" s="16">
        <f t="shared" si="129"/>
        <v>9.7129120899686505E-2</v>
      </c>
      <c r="T122" s="16">
        <f t="shared" si="129"/>
        <v>1.7781411419778292E-2</v>
      </c>
      <c r="U122" s="16">
        <f t="shared" si="131"/>
        <v>7.5345001841244041E-2</v>
      </c>
    </row>
    <row r="123" spans="2:21" x14ac:dyDescent="0.2">
      <c r="B123" s="18">
        <v>40</v>
      </c>
      <c r="C123" s="13" t="s">
        <v>70</v>
      </c>
      <c r="D123" s="14"/>
      <c r="E123" s="16">
        <f t="shared" ref="E123:P123" si="145">IFERROR(E35/D35-1,"")</f>
        <v>0.17364452601815561</v>
      </c>
      <c r="F123" s="16">
        <f t="shared" si="145"/>
        <v>0.1607176821150067</v>
      </c>
      <c r="G123" s="16">
        <f t="shared" si="145"/>
        <v>1.9208360643798716E-2</v>
      </c>
      <c r="H123" s="16">
        <f t="shared" si="145"/>
        <v>0.12836956715911318</v>
      </c>
      <c r="I123" s="16">
        <f t="shared" si="145"/>
        <v>0.12666824982189495</v>
      </c>
      <c r="J123" s="16">
        <f t="shared" si="145"/>
        <v>0.12004885760053963</v>
      </c>
      <c r="K123" s="16">
        <f t="shared" si="145"/>
        <v>4.4193070485779806E-2</v>
      </c>
      <c r="L123" s="16">
        <f t="shared" si="145"/>
        <v>2.6516243752402913E-2</v>
      </c>
      <c r="M123" s="16">
        <f t="shared" si="145"/>
        <v>5.47759220028321E-3</v>
      </c>
      <c r="N123" s="16">
        <f t="shared" si="145"/>
        <v>1.1198156145599381E-2</v>
      </c>
      <c r="O123" s="16">
        <f t="shared" si="145"/>
        <v>0.11625551117199451</v>
      </c>
      <c r="P123" s="16">
        <f t="shared" si="145"/>
        <v>2.9215823776916006E-2</v>
      </c>
      <c r="Q123" s="16">
        <f t="shared" si="123"/>
        <v>2.6622979729661989E-2</v>
      </c>
      <c r="R123" s="16">
        <f t="shared" si="123"/>
        <v>6.3450389427863074E-2</v>
      </c>
      <c r="S123" s="16">
        <f t="shared" si="129"/>
        <v>8.782280326417724E-2</v>
      </c>
      <c r="T123" s="16">
        <f t="shared" si="129"/>
        <v>7.5890513144909466E-2</v>
      </c>
      <c r="U123" s="16">
        <f t="shared" si="131"/>
        <v>7.1239021048218332E-2</v>
      </c>
    </row>
    <row r="124" spans="2:21" x14ac:dyDescent="0.2">
      <c r="B124" s="18">
        <v>45</v>
      </c>
      <c r="C124" s="13" t="s">
        <v>71</v>
      </c>
      <c r="D124" s="14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 t="str">
        <f t="shared" si="123"/>
        <v/>
      </c>
      <c r="R124" s="16" t="str">
        <f t="shared" si="123"/>
        <v/>
      </c>
      <c r="S124" s="16">
        <f t="shared" si="129"/>
        <v>1.3156510843254865</v>
      </c>
      <c r="T124" s="16">
        <f t="shared" si="129"/>
        <v>0.23627495015774302</v>
      </c>
      <c r="U124" s="16">
        <f t="shared" si="131"/>
        <v>0.12794996642895895</v>
      </c>
    </row>
    <row r="125" spans="2:21" ht="13.5" thickBot="1" x14ac:dyDescent="0.25">
      <c r="B125" s="146">
        <v>46</v>
      </c>
      <c r="C125" s="97" t="s">
        <v>72</v>
      </c>
      <c r="D125" s="14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 t="str">
        <f t="shared" si="131"/>
        <v/>
      </c>
    </row>
    <row r="126" spans="2:21" ht="13.5" thickBot="1" x14ac:dyDescent="0.25">
      <c r="B126" s="22"/>
      <c r="C126" s="57" t="s">
        <v>73</v>
      </c>
      <c r="D126" s="15"/>
      <c r="E126" s="17">
        <f t="shared" ref="E126:P126" si="146">IFERROR(E38/D38-1,"")</f>
        <v>6.6332042763789012E-2</v>
      </c>
      <c r="F126" s="17">
        <f t="shared" si="146"/>
        <v>9.3156870977493256E-3</v>
      </c>
      <c r="G126" s="17">
        <f t="shared" si="146"/>
        <v>1.4227288633657409E-2</v>
      </c>
      <c r="H126" s="17">
        <f t="shared" si="146"/>
        <v>4.6687381803802941E-2</v>
      </c>
      <c r="I126" s="17">
        <f t="shared" si="146"/>
        <v>5.8863538412910366E-2</v>
      </c>
      <c r="J126" s="17">
        <f t="shared" si="146"/>
        <v>6.4535195546219004E-2</v>
      </c>
      <c r="K126" s="17">
        <f t="shared" si="146"/>
        <v>6.3315012266165205E-2</v>
      </c>
      <c r="L126" s="17">
        <f t="shared" si="146"/>
        <v>4.2836104497895544E-2</v>
      </c>
      <c r="M126" s="17">
        <f t="shared" si="146"/>
        <v>2.650690787543164E-2</v>
      </c>
      <c r="N126" s="17">
        <f t="shared" si="146"/>
        <v>1.9491452572373946E-2</v>
      </c>
      <c r="O126" s="17">
        <f t="shared" si="146"/>
        <v>-2.7418927078337818E-2</v>
      </c>
      <c r="P126" s="17">
        <f t="shared" si="146"/>
        <v>-6.5825698110206221E-2</v>
      </c>
      <c r="Q126" s="17">
        <f t="shared" ref="Q126:U126" si="147">IFERROR(Q38/P38-1,"")</f>
        <v>-5.7549647133362414E-2</v>
      </c>
      <c r="R126" s="17">
        <f t="shared" si="147"/>
        <v>-4.7625718323027977E-2</v>
      </c>
      <c r="S126" s="17">
        <f t="shared" si="147"/>
        <v>3.0078839830578019E-2</v>
      </c>
      <c r="T126" s="17">
        <f t="shared" si="147"/>
        <v>2.1881680518044844E-2</v>
      </c>
      <c r="U126" s="17">
        <f t="shared" si="147"/>
        <v>3.7231565524088683E-2</v>
      </c>
    </row>
    <row r="133" spans="1:5" x14ac:dyDescent="0.2">
      <c r="B133" s="12" t="s">
        <v>80</v>
      </c>
    </row>
    <row r="134" spans="1:5" ht="13.5" thickBot="1" x14ac:dyDescent="0.25"/>
    <row r="135" spans="1:5" ht="13.5" thickBot="1" x14ac:dyDescent="0.25">
      <c r="B135" s="4" t="s">
        <v>37</v>
      </c>
      <c r="C135" s="1" t="s">
        <v>38</v>
      </c>
      <c r="D135" s="31">
        <v>2023</v>
      </c>
    </row>
    <row r="136" spans="1:5" x14ac:dyDescent="0.2">
      <c r="A136" s="13"/>
      <c r="B136" s="18">
        <v>1</v>
      </c>
      <c r="C136" s="13" t="s">
        <v>39</v>
      </c>
      <c r="D136" s="74">
        <f>+IFERROR(U6*'1.5 Factores Pérdidas'!D12,"")</f>
        <v>0</v>
      </c>
      <c r="E136" s="203"/>
    </row>
    <row r="137" spans="1:5" x14ac:dyDescent="0.2">
      <c r="A137" s="13"/>
      <c r="B137" s="18">
        <v>2</v>
      </c>
      <c r="C137" s="13" t="s">
        <v>40</v>
      </c>
      <c r="D137" s="74">
        <f>+IFERROR(U7*'1.5 Factores Pérdidas'!D12,"")</f>
        <v>0</v>
      </c>
    </row>
    <row r="138" spans="1:5" x14ac:dyDescent="0.2">
      <c r="A138" s="13"/>
      <c r="B138" s="18" t="s">
        <v>41</v>
      </c>
      <c r="C138" s="13" t="s">
        <v>42</v>
      </c>
      <c r="D138" s="74">
        <f>+IFERROR(U8*'1.5 Factores Pérdidas'!D12,"")</f>
        <v>0</v>
      </c>
    </row>
    <row r="139" spans="1:5" x14ac:dyDescent="0.2">
      <c r="A139" s="13"/>
      <c r="B139" s="18" t="s">
        <v>43</v>
      </c>
      <c r="C139" s="13" t="s">
        <v>44</v>
      </c>
      <c r="D139" s="74">
        <f>+IFERROR(U9*'1.5 Factores Pérdidas'!D12,"")</f>
        <v>0</v>
      </c>
    </row>
    <row r="140" spans="1:5" x14ac:dyDescent="0.2">
      <c r="A140" s="13"/>
      <c r="B140" s="18">
        <v>4</v>
      </c>
      <c r="C140" s="13" t="s">
        <v>45</v>
      </c>
      <c r="D140" s="74">
        <f>+IFERROR(U10*'1.5 Factores Pérdidas'!D12,"")</f>
        <v>0</v>
      </c>
    </row>
    <row r="141" spans="1:5" x14ac:dyDescent="0.2">
      <c r="B141" s="18">
        <v>6</v>
      </c>
      <c r="C141" s="13" t="s">
        <v>46</v>
      </c>
      <c r="D141" s="74">
        <f>+IFERROR(U11*'1.5 Factores Pérdidas'!D6,"")</f>
        <v>2437142.1325552245</v>
      </c>
    </row>
    <row r="142" spans="1:5" x14ac:dyDescent="0.2">
      <c r="A142" s="13"/>
      <c r="B142" s="18">
        <v>7</v>
      </c>
      <c r="C142" s="13" t="s">
        <v>47</v>
      </c>
      <c r="D142" s="74">
        <f>+IFERROR(U12*'1.5 Factores Pérdidas'!D12,"")</f>
        <v>0</v>
      </c>
    </row>
    <row r="143" spans="1:5" x14ac:dyDescent="0.2">
      <c r="B143" s="18">
        <v>8</v>
      </c>
      <c r="C143" s="13" t="s">
        <v>48</v>
      </c>
      <c r="D143" s="74">
        <f>+IFERROR(U13*'1.5 Factores Pérdidas'!D7,"")</f>
        <v>21076.161820238751</v>
      </c>
    </row>
    <row r="144" spans="1:5" x14ac:dyDescent="0.2">
      <c r="B144" s="18">
        <v>9</v>
      </c>
      <c r="C144" s="13" t="s">
        <v>49</v>
      </c>
      <c r="D144" s="74">
        <f>+IFERROR(U14*'1.5 Factores Pérdidas'!D8,"")</f>
        <v>153506.36654640458</v>
      </c>
    </row>
    <row r="145" spans="1:5" x14ac:dyDescent="0.2">
      <c r="B145" s="18">
        <v>10</v>
      </c>
      <c r="C145" s="13" t="s">
        <v>50</v>
      </c>
      <c r="D145" s="74">
        <f>+IFERROR(U15*'1.5 Factores Pérdidas'!D9,"")</f>
        <v>9978741.451279154</v>
      </c>
    </row>
    <row r="146" spans="1:5" x14ac:dyDescent="0.2">
      <c r="B146" s="18">
        <v>12</v>
      </c>
      <c r="C146" s="13" t="s">
        <v>51</v>
      </c>
      <c r="D146" s="74">
        <f>+IFERROR(U16*'1.5 Factores Pérdidas'!D9,"")</f>
        <v>0</v>
      </c>
    </row>
    <row r="147" spans="1:5" x14ac:dyDescent="0.2">
      <c r="B147" s="18">
        <v>13</v>
      </c>
      <c r="C147" s="13" t="s">
        <v>52</v>
      </c>
      <c r="D147" s="74">
        <f>+IFERROR(U17*'1.5 Factores Pérdidas'!D10,"")</f>
        <v>17860.560603385642</v>
      </c>
    </row>
    <row r="148" spans="1:5" x14ac:dyDescent="0.2">
      <c r="B148" s="18">
        <v>14</v>
      </c>
      <c r="C148" s="13" t="s">
        <v>53</v>
      </c>
      <c r="D148" s="74">
        <f>+IFERROR(U18*'1.5 Factores Pérdidas'!D11,"")</f>
        <v>222974.78311733375</v>
      </c>
    </row>
    <row r="149" spans="1:5" x14ac:dyDescent="0.2">
      <c r="B149" s="18">
        <v>15</v>
      </c>
      <c r="C149" s="13" t="s">
        <v>54</v>
      </c>
      <c r="D149" s="74">
        <f>+IFERROR(U19*'1.5 Factores Pérdidas'!D12,"")</f>
        <v>0</v>
      </c>
    </row>
    <row r="150" spans="1:5" x14ac:dyDescent="0.2">
      <c r="A150" s="13"/>
      <c r="B150" s="18">
        <v>18</v>
      </c>
      <c r="C150" s="13" t="s">
        <v>55</v>
      </c>
      <c r="D150" s="74">
        <f>+IFERROR(U20*'1.5 Factores Pérdidas'!D12,"")</f>
        <v>13297990.124658877</v>
      </c>
      <c r="E150" s="203"/>
    </row>
    <row r="151" spans="1:5" x14ac:dyDescent="0.2">
      <c r="B151" s="18">
        <v>20</v>
      </c>
      <c r="C151" s="13" t="s">
        <v>56</v>
      </c>
      <c r="D151" s="74">
        <f>+IFERROR(U21*'1.5 Factores Pérdidas'!D13,"")</f>
        <v>1762.1723599999998</v>
      </c>
    </row>
    <row r="152" spans="1:5" x14ac:dyDescent="0.2">
      <c r="B152" s="18">
        <v>21</v>
      </c>
      <c r="C152" s="13" t="s">
        <v>57</v>
      </c>
      <c r="D152" s="74">
        <f>+IFERROR(U22*'1.5 Factores Pérdidas'!D14,"")</f>
        <v>128290.77862809986</v>
      </c>
    </row>
    <row r="153" spans="1:5" x14ac:dyDescent="0.2">
      <c r="B153" s="18">
        <v>22</v>
      </c>
      <c r="C153" s="13" t="s">
        <v>58</v>
      </c>
      <c r="D153" s="74">
        <f>+IFERROR(U23*'1.5 Factores Pérdidas'!D15,"")</f>
        <v>1217621.3508911743</v>
      </c>
    </row>
    <row r="154" spans="1:5" x14ac:dyDescent="0.2">
      <c r="B154" s="18">
        <v>23</v>
      </c>
      <c r="C154" s="13" t="s">
        <v>59</v>
      </c>
      <c r="D154" s="74">
        <f>+IFERROR(U24*'1.5 Factores Pérdidas'!D16,"")</f>
        <v>1984869.9220286668</v>
      </c>
    </row>
    <row r="155" spans="1:5" x14ac:dyDescent="0.2">
      <c r="B155" s="18">
        <v>26</v>
      </c>
      <c r="C155" s="3" t="s">
        <v>60</v>
      </c>
      <c r="D155" s="74">
        <f>+IFERROR(U25*'1.5 Factores Pérdidas'!D17,"")</f>
        <v>78388.105825825187</v>
      </c>
    </row>
    <row r="156" spans="1:5" x14ac:dyDescent="0.2">
      <c r="B156" s="18">
        <v>28</v>
      </c>
      <c r="C156" s="13" t="s">
        <v>61</v>
      </c>
      <c r="D156" s="74">
        <f>+IFERROR(U26*'1.5 Factores Pérdidas'!D18,"")</f>
        <v>51852.87049678756</v>
      </c>
    </row>
    <row r="157" spans="1:5" x14ac:dyDescent="0.2">
      <c r="B157" s="18">
        <v>29</v>
      </c>
      <c r="C157" s="13" t="s">
        <v>62</v>
      </c>
      <c r="D157" s="74">
        <f>+IFERROR(U27*'1.5 Factores Pérdidas'!D19,"")</f>
        <v>90906.032983828656</v>
      </c>
    </row>
    <row r="158" spans="1:5" x14ac:dyDescent="0.2">
      <c r="B158" s="18">
        <v>31</v>
      </c>
      <c r="C158" s="13" t="s">
        <v>63</v>
      </c>
      <c r="D158" s="74">
        <f>+IFERROR(U28*'1.5 Factores Pérdidas'!D20,"")</f>
        <v>150552.0118278148</v>
      </c>
    </row>
    <row r="159" spans="1:5" x14ac:dyDescent="0.2">
      <c r="B159" s="18">
        <v>32</v>
      </c>
      <c r="C159" s="13" t="s">
        <v>64</v>
      </c>
      <c r="D159" s="74">
        <f>+IFERROR(U29*'1.5 Factores Pérdidas'!D21,"")</f>
        <v>134286.50405938248</v>
      </c>
    </row>
    <row r="160" spans="1:5" x14ac:dyDescent="0.2">
      <c r="B160" s="18">
        <v>33</v>
      </c>
      <c r="C160" s="13" t="s">
        <v>65</v>
      </c>
      <c r="D160" s="74">
        <f>+IFERROR(U30*'1.5 Factores Pérdidas'!D22,"")</f>
        <v>297669.78468231735</v>
      </c>
    </row>
    <row r="161" spans="2:4" x14ac:dyDescent="0.2">
      <c r="B161" s="18">
        <v>34</v>
      </c>
      <c r="C161" s="13" t="s">
        <v>66</v>
      </c>
      <c r="D161" s="74">
        <f>+IFERROR(U31*'1.5 Factores Pérdidas'!D23,"")</f>
        <v>69309.345183371508</v>
      </c>
    </row>
    <row r="162" spans="2:4" x14ac:dyDescent="0.2">
      <c r="B162" s="18">
        <v>35</v>
      </c>
      <c r="C162" s="13" t="s">
        <v>67</v>
      </c>
      <c r="D162" s="74">
        <f>+IFERROR(U32*'1.5 Factores Pérdidas'!D24,"")</f>
        <v>52438.104385049286</v>
      </c>
    </row>
    <row r="163" spans="2:4" x14ac:dyDescent="0.2">
      <c r="B163" s="18">
        <v>36</v>
      </c>
      <c r="C163" s="13" t="s">
        <v>68</v>
      </c>
      <c r="D163" s="74">
        <f>+IFERROR(U33*'1.5 Factores Pérdidas'!D25,"")</f>
        <v>56743.738397503541</v>
      </c>
    </row>
    <row r="164" spans="2:4" x14ac:dyDescent="0.2">
      <c r="B164" s="18">
        <v>39</v>
      </c>
      <c r="C164" s="13" t="s">
        <v>69</v>
      </c>
      <c r="D164" s="74">
        <f>+IFERROR(U34*'1.5 Factores Pérdidas'!D26,"")</f>
        <v>169408.93644900038</v>
      </c>
    </row>
    <row r="165" spans="2:4" x14ac:dyDescent="0.2">
      <c r="B165" s="18">
        <v>40</v>
      </c>
      <c r="C165" s="13" t="s">
        <v>70</v>
      </c>
      <c r="D165" s="74">
        <f>+IFERROR(U35*'1.5 Factores Pérdidas'!D27,"")</f>
        <v>138770.37554931411</v>
      </c>
    </row>
    <row r="166" spans="2:4" x14ac:dyDescent="0.2">
      <c r="B166" s="92">
        <v>45</v>
      </c>
      <c r="C166" s="13" t="s">
        <v>71</v>
      </c>
      <c r="D166" s="202">
        <f>+IFERROR(U36*'1.5 Factores Pérdidas'!D28,"")</f>
        <v>1389.60136314026</v>
      </c>
    </row>
    <row r="167" spans="2:4" ht="13.5" thickBot="1" x14ac:dyDescent="0.25">
      <c r="B167" s="92">
        <v>46</v>
      </c>
      <c r="C167" s="13" t="s">
        <v>72</v>
      </c>
      <c r="D167" s="202">
        <f>+IFERROR(U37*'1.5 Factores Pérdidas'!D29,"")</f>
        <v>5.8977572139400056</v>
      </c>
    </row>
    <row r="168" spans="2:4" ht="13.5" thickBot="1" x14ac:dyDescent="0.25">
      <c r="B168" s="22"/>
      <c r="C168" s="58" t="s">
        <v>73</v>
      </c>
      <c r="D168" s="75">
        <f>+SUM(D136:D166)</f>
        <v>30753551.215691894</v>
      </c>
    </row>
  </sheetData>
  <hyperlinks>
    <hyperlink ref="A1" location="Indice!A1" display="Índice" xr:uid="{00000000-0004-0000-0200-000000000000}"/>
  </hyperlinks>
  <pageMargins left="0.7" right="0.7" top="0.75" bottom="0.75" header="0.3" footer="0.3"/>
  <pageSetup orientation="portrait" verticalDpi="1200" r:id="rId1"/>
  <ignoredErrors>
    <ignoredError sqref="D38 P38 Q38:R38 S38:U38" formulaRange="1"/>
    <ignoredError sqref="U108 D14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A7E7E-6AA1-4512-9621-40828F8502CB}">
  <dimension ref="A1:AV493"/>
  <sheetViews>
    <sheetView showGridLines="0" zoomScale="85" zoomScaleNormal="85" workbookViewId="0"/>
  </sheetViews>
  <sheetFormatPr baseColWidth="10" defaultColWidth="9.140625" defaultRowHeight="12.75" x14ac:dyDescent="0.2"/>
  <cols>
    <col min="1" max="1" width="10.140625" style="121" customWidth="1"/>
    <col min="2" max="2" width="7.5703125" style="121" bestFit="1" customWidth="1"/>
    <col min="3" max="3" width="18.7109375" style="121" bestFit="1" customWidth="1"/>
    <col min="4" max="4" width="13.42578125" style="121" bestFit="1" customWidth="1"/>
    <col min="5" max="24" width="13.5703125" style="121" bestFit="1" customWidth="1"/>
    <col min="25" max="26" width="9.140625" style="121"/>
    <col min="27" max="27" width="17.5703125" style="121" customWidth="1"/>
    <col min="28" max="48" width="12.42578125" style="121" customWidth="1"/>
    <col min="49" max="16384" width="9.140625" style="121"/>
  </cols>
  <sheetData>
    <row r="1" spans="1:48" ht="15.75" thickBot="1" x14ac:dyDescent="0.3">
      <c r="A1" s="218" t="s">
        <v>34</v>
      </c>
    </row>
    <row r="3" spans="1:48" ht="15.75" x14ac:dyDescent="0.25">
      <c r="B3" s="219" t="s">
        <v>81</v>
      </c>
      <c r="Z3" s="220" t="s">
        <v>82</v>
      </c>
    </row>
    <row r="6" spans="1:48" x14ac:dyDescent="0.2">
      <c r="B6" s="221" t="s">
        <v>180</v>
      </c>
      <c r="Z6" s="221" t="s">
        <v>83</v>
      </c>
    </row>
    <row r="7" spans="1:48" ht="13.5" thickBot="1" x14ac:dyDescent="0.25"/>
    <row r="8" spans="1:48" ht="13.5" thickBot="1" x14ac:dyDescent="0.25">
      <c r="B8" s="222" t="s">
        <v>37</v>
      </c>
      <c r="C8" s="223" t="s">
        <v>38</v>
      </c>
      <c r="D8" s="90">
        <v>2024</v>
      </c>
      <c r="E8" s="90">
        <f t="shared" ref="E8:X8" si="0">+D8+1</f>
        <v>2025</v>
      </c>
      <c r="F8" s="90">
        <f t="shared" si="0"/>
        <v>2026</v>
      </c>
      <c r="G8" s="90">
        <f t="shared" si="0"/>
        <v>2027</v>
      </c>
      <c r="H8" s="90">
        <f t="shared" si="0"/>
        <v>2028</v>
      </c>
      <c r="I8" s="90">
        <f t="shared" si="0"/>
        <v>2029</v>
      </c>
      <c r="J8" s="90">
        <f t="shared" si="0"/>
        <v>2030</v>
      </c>
      <c r="K8" s="90">
        <f t="shared" si="0"/>
        <v>2031</v>
      </c>
      <c r="L8" s="90">
        <f t="shared" si="0"/>
        <v>2032</v>
      </c>
      <c r="M8" s="90">
        <f t="shared" si="0"/>
        <v>2033</v>
      </c>
      <c r="N8" s="90">
        <f t="shared" si="0"/>
        <v>2034</v>
      </c>
      <c r="O8" s="90">
        <f t="shared" si="0"/>
        <v>2035</v>
      </c>
      <c r="P8" s="90">
        <f t="shared" si="0"/>
        <v>2036</v>
      </c>
      <c r="Q8" s="90">
        <f t="shared" si="0"/>
        <v>2037</v>
      </c>
      <c r="R8" s="90">
        <f t="shared" si="0"/>
        <v>2038</v>
      </c>
      <c r="S8" s="90">
        <f t="shared" si="0"/>
        <v>2039</v>
      </c>
      <c r="T8" s="90">
        <f t="shared" si="0"/>
        <v>2040</v>
      </c>
      <c r="U8" s="90">
        <f t="shared" si="0"/>
        <v>2041</v>
      </c>
      <c r="V8" s="90">
        <f t="shared" si="0"/>
        <v>2042</v>
      </c>
      <c r="W8" s="90">
        <f t="shared" si="0"/>
        <v>2043</v>
      </c>
      <c r="X8" s="90">
        <f t="shared" si="0"/>
        <v>2044</v>
      </c>
      <c r="Z8" s="222" t="s">
        <v>37</v>
      </c>
      <c r="AA8" s="223" t="s">
        <v>38</v>
      </c>
      <c r="AB8" s="90">
        <f t="shared" ref="AB8:AV8" si="1">+D8</f>
        <v>2024</v>
      </c>
      <c r="AC8" s="90">
        <f t="shared" si="1"/>
        <v>2025</v>
      </c>
      <c r="AD8" s="90">
        <f t="shared" si="1"/>
        <v>2026</v>
      </c>
      <c r="AE8" s="90">
        <f t="shared" si="1"/>
        <v>2027</v>
      </c>
      <c r="AF8" s="90">
        <f t="shared" si="1"/>
        <v>2028</v>
      </c>
      <c r="AG8" s="90">
        <f t="shared" si="1"/>
        <v>2029</v>
      </c>
      <c r="AH8" s="90">
        <f t="shared" si="1"/>
        <v>2030</v>
      </c>
      <c r="AI8" s="90">
        <f t="shared" si="1"/>
        <v>2031</v>
      </c>
      <c r="AJ8" s="90">
        <f t="shared" si="1"/>
        <v>2032</v>
      </c>
      <c r="AK8" s="90">
        <f t="shared" si="1"/>
        <v>2033</v>
      </c>
      <c r="AL8" s="90">
        <f t="shared" si="1"/>
        <v>2034</v>
      </c>
      <c r="AM8" s="90">
        <f t="shared" si="1"/>
        <v>2035</v>
      </c>
      <c r="AN8" s="90">
        <f t="shared" si="1"/>
        <v>2036</v>
      </c>
      <c r="AO8" s="90">
        <f t="shared" si="1"/>
        <v>2037</v>
      </c>
      <c r="AP8" s="90">
        <f t="shared" si="1"/>
        <v>2038</v>
      </c>
      <c r="AQ8" s="90">
        <f t="shared" si="1"/>
        <v>2039</v>
      </c>
      <c r="AR8" s="90">
        <f t="shared" si="1"/>
        <v>2040</v>
      </c>
      <c r="AS8" s="90">
        <f t="shared" si="1"/>
        <v>2041</v>
      </c>
      <c r="AT8" s="90">
        <f t="shared" si="1"/>
        <v>2042</v>
      </c>
      <c r="AU8" s="90">
        <f t="shared" si="1"/>
        <v>2043</v>
      </c>
      <c r="AV8" s="90">
        <f t="shared" si="1"/>
        <v>2044</v>
      </c>
    </row>
    <row r="9" spans="1:48" x14ac:dyDescent="0.2">
      <c r="B9" s="224">
        <v>6</v>
      </c>
      <c r="C9" s="225" t="s">
        <v>46</v>
      </c>
      <c r="D9" s="226">
        <v>1557472.1030082302</v>
      </c>
      <c r="E9" s="226">
        <v>1578192.9084218733</v>
      </c>
      <c r="F9" s="227">
        <v>1595339.8569011779</v>
      </c>
      <c r="G9" s="227">
        <v>1611938.7227341868</v>
      </c>
      <c r="H9" s="227">
        <v>1628572.693575077</v>
      </c>
      <c r="I9" s="227">
        <v>1645514.5753289463</v>
      </c>
      <c r="J9" s="227">
        <v>1662780.6400149488</v>
      </c>
      <c r="K9" s="227">
        <v>1680395.5064861081</v>
      </c>
      <c r="L9" s="227">
        <v>1698368.3739270705</v>
      </c>
      <c r="M9" s="227">
        <v>1716708.1922126715</v>
      </c>
      <c r="N9" s="227">
        <v>1735422.7451507121</v>
      </c>
      <c r="O9" s="227">
        <v>1754519.8480141086</v>
      </c>
      <c r="P9" s="227">
        <v>1774007.3560532064</v>
      </c>
      <c r="Q9" s="227">
        <v>1793893.2638204563</v>
      </c>
      <c r="R9" s="227">
        <v>1814185.728141774</v>
      </c>
      <c r="S9" s="227">
        <v>1834893.0309420223</v>
      </c>
      <c r="T9" s="227">
        <v>1856023.7759591741</v>
      </c>
      <c r="U9" s="227">
        <v>1877586.1429946581</v>
      </c>
      <c r="V9" s="227">
        <v>1899590.8200665649</v>
      </c>
      <c r="W9" s="227">
        <v>1922039.5685824344</v>
      </c>
      <c r="X9" s="227">
        <v>1944970.4065567832</v>
      </c>
      <c r="Z9" s="224">
        <v>6</v>
      </c>
      <c r="AA9" s="225" t="s">
        <v>46</v>
      </c>
      <c r="AB9" s="226">
        <v>1584977.0603473547</v>
      </c>
      <c r="AC9" s="227">
        <v>1606063.7951846039</v>
      </c>
      <c r="AD9" s="227">
        <v>1623513.5587740517</v>
      </c>
      <c r="AE9" s="227">
        <v>1640405.5605776729</v>
      </c>
      <c r="AF9" s="227">
        <v>1657333.2873436124</v>
      </c>
      <c r="AG9" s="227">
        <v>1674574.3627292565</v>
      </c>
      <c r="AH9" s="227">
        <v>1692145.3461176134</v>
      </c>
      <c r="AI9" s="227">
        <v>1710071.2911306538</v>
      </c>
      <c r="AJ9" s="227">
        <v>1728361.5594106228</v>
      </c>
      <c r="AK9" s="227">
        <v>1747025.2588871473</v>
      </c>
      <c r="AL9" s="227">
        <v>1766070.3108300734</v>
      </c>
      <c r="AM9" s="227">
        <v>1785504.6685300386</v>
      </c>
      <c r="AN9" s="227">
        <v>1805336.3259611051</v>
      </c>
      <c r="AO9" s="227">
        <v>1825573.4188595256</v>
      </c>
      <c r="AP9" s="227">
        <v>1846224.2481007592</v>
      </c>
      <c r="AQ9" s="227">
        <v>1867297.2418684568</v>
      </c>
      <c r="AR9" s="227">
        <v>1888801.1558426132</v>
      </c>
      <c r="AS9" s="227">
        <v>1910744.3142799428</v>
      </c>
      <c r="AT9" s="227">
        <v>1933137.5939489403</v>
      </c>
      <c r="AU9" s="227">
        <v>1955982.7873636011</v>
      </c>
      <c r="AV9" s="227">
        <v>1979318.5839365744</v>
      </c>
    </row>
    <row r="10" spans="1:48" x14ac:dyDescent="0.2">
      <c r="B10" s="224">
        <v>8</v>
      </c>
      <c r="C10" s="228" t="s">
        <v>48</v>
      </c>
      <c r="D10" s="226">
        <v>19333.818420144125</v>
      </c>
      <c r="E10" s="226">
        <v>20173.689936159</v>
      </c>
      <c r="F10" s="227">
        <v>20995.716468223487</v>
      </c>
      <c r="G10" s="227">
        <v>21780.082740642869</v>
      </c>
      <c r="H10" s="227">
        <v>22564.490877911336</v>
      </c>
      <c r="I10" s="227">
        <v>23348.899037706458</v>
      </c>
      <c r="J10" s="227">
        <v>24133.307197513692</v>
      </c>
      <c r="K10" s="227">
        <v>24917.715357320943</v>
      </c>
      <c r="L10" s="227">
        <v>25702.123517128195</v>
      </c>
      <c r="M10" s="227">
        <v>26486.531676935432</v>
      </c>
      <c r="N10" s="227">
        <v>27270.939836742673</v>
      </c>
      <c r="O10" s="227">
        <v>28055.347996549921</v>
      </c>
      <c r="P10" s="227">
        <v>28839.756156357173</v>
      </c>
      <c r="Q10" s="227">
        <v>29624.164316164413</v>
      </c>
      <c r="R10" s="227">
        <v>30408.572475971665</v>
      </c>
      <c r="S10" s="227">
        <v>31192.980635778917</v>
      </c>
      <c r="T10" s="227">
        <v>31977.38879558615</v>
      </c>
      <c r="U10" s="227">
        <v>32761.796955393398</v>
      </c>
      <c r="V10" s="227">
        <v>33546.205115200646</v>
      </c>
      <c r="W10" s="227">
        <v>34330.61327500789</v>
      </c>
      <c r="X10" s="227">
        <v>35115.021434815135</v>
      </c>
      <c r="Z10" s="224">
        <v>8</v>
      </c>
      <c r="AA10" s="228" t="s">
        <v>48</v>
      </c>
      <c r="AB10" s="226">
        <v>19675.25365344387</v>
      </c>
      <c r="AC10" s="227">
        <v>20529.957300431568</v>
      </c>
      <c r="AD10" s="227">
        <v>21366.500821052316</v>
      </c>
      <c r="AE10" s="227">
        <v>22164.719001842623</v>
      </c>
      <c r="AF10" s="227">
        <v>22962.979786815253</v>
      </c>
      <c r="AG10" s="227">
        <v>23761.240594712348</v>
      </c>
      <c r="AH10" s="227">
        <v>24559.501402621783</v>
      </c>
      <c r="AI10" s="227">
        <v>25357.762210531233</v>
      </c>
      <c r="AJ10" s="227">
        <v>26156.023018440668</v>
      </c>
      <c r="AK10" s="227">
        <v>26954.283826350111</v>
      </c>
      <c r="AL10" s="227">
        <v>27752.54463425955</v>
      </c>
      <c r="AM10" s="227">
        <v>28550.805442168996</v>
      </c>
      <c r="AN10" s="227">
        <v>29349.066250078438</v>
      </c>
      <c r="AO10" s="227">
        <v>30147.327057987881</v>
      </c>
      <c r="AP10" s="227">
        <v>30945.58786589732</v>
      </c>
      <c r="AQ10" s="227">
        <v>31743.848673806766</v>
      </c>
      <c r="AR10" s="227">
        <v>32542.109481716208</v>
      </c>
      <c r="AS10" s="227">
        <v>33340.370289625644</v>
      </c>
      <c r="AT10" s="227">
        <v>34138.631097535093</v>
      </c>
      <c r="AU10" s="227">
        <v>34936.891905444529</v>
      </c>
      <c r="AV10" s="227">
        <v>35735.152713353971</v>
      </c>
    </row>
    <row r="11" spans="1:48" x14ac:dyDescent="0.2">
      <c r="B11" s="224">
        <v>9</v>
      </c>
      <c r="C11" s="229" t="s">
        <v>49</v>
      </c>
      <c r="D11" s="226">
        <v>114524.7021400876</v>
      </c>
      <c r="E11" s="226">
        <v>117193.17398685575</v>
      </c>
      <c r="F11" s="227">
        <v>120033.39174482333</v>
      </c>
      <c r="G11" s="227">
        <v>122902.13454933565</v>
      </c>
      <c r="H11" s="227">
        <v>125805.35513786932</v>
      </c>
      <c r="I11" s="227">
        <v>128771.56605685788</v>
      </c>
      <c r="J11" s="227">
        <v>131797.51501910886</v>
      </c>
      <c r="K11" s="227">
        <v>134885.55919146581</v>
      </c>
      <c r="L11" s="227">
        <v>138036.67672576336</v>
      </c>
      <c r="M11" s="227">
        <v>141252.23167075019</v>
      </c>
      <c r="N11" s="227">
        <v>144533.52231061319</v>
      </c>
      <c r="O11" s="227">
        <v>147881.89742950498</v>
      </c>
      <c r="P11" s="227">
        <v>151298.72735678818</v>
      </c>
      <c r="Q11" s="227">
        <v>154785.41156501585</v>
      </c>
      <c r="R11" s="227">
        <v>158343.37947552072</v>
      </c>
      <c r="S11" s="227">
        <v>161974.08304284111</v>
      </c>
      <c r="T11" s="227">
        <v>165679.03039464177</v>
      </c>
      <c r="U11" s="227">
        <v>169459.65698577263</v>
      </c>
      <c r="V11" s="227">
        <v>173317.83179389912</v>
      </c>
      <c r="W11" s="227">
        <v>177253.88315090284</v>
      </c>
      <c r="X11" s="227">
        <v>181274.3997913783</v>
      </c>
      <c r="Y11" s="221"/>
      <c r="Z11" s="224">
        <v>9</v>
      </c>
      <c r="AA11" s="229" t="s">
        <v>49</v>
      </c>
      <c r="AB11" s="226">
        <v>116547.20837988154</v>
      </c>
      <c r="AC11" s="227">
        <v>119262.80543946357</v>
      </c>
      <c r="AD11" s="227">
        <v>122153.18144303693</v>
      </c>
      <c r="AE11" s="227">
        <v>125072.58624547691</v>
      </c>
      <c r="AF11" s="227">
        <v>128027.07770960408</v>
      </c>
      <c r="AG11" s="227">
        <v>131045.67191342196</v>
      </c>
      <c r="AH11" s="227">
        <v>134125.05913434629</v>
      </c>
      <c r="AI11" s="227">
        <v>137267.63816678716</v>
      </c>
      <c r="AJ11" s="227">
        <v>140474.4044367403</v>
      </c>
      <c r="AK11" s="227">
        <v>143746.74608205556</v>
      </c>
      <c r="AL11" s="227">
        <v>147085.98431461863</v>
      </c>
      <c r="AM11" s="227">
        <v>150493.49173811005</v>
      </c>
      <c r="AN11" s="227">
        <v>153970.66288190911</v>
      </c>
      <c r="AO11" s="227">
        <v>157518.92193325399</v>
      </c>
      <c r="AP11" s="227">
        <v>161139.72355705843</v>
      </c>
      <c r="AQ11" s="227">
        <v>164834.54534937767</v>
      </c>
      <c r="AR11" s="227">
        <v>168604.92207141113</v>
      </c>
      <c r="AS11" s="227">
        <v>172452.31452814129</v>
      </c>
      <c r="AT11" s="227">
        <v>176378.62470337938</v>
      </c>
      <c r="AU11" s="227">
        <v>180384.18672734778</v>
      </c>
      <c r="AV11" s="227">
        <v>184475.70569169414</v>
      </c>
    </row>
    <row r="12" spans="1:48" x14ac:dyDescent="0.2">
      <c r="B12" s="224">
        <v>10</v>
      </c>
      <c r="C12" s="229" t="s">
        <v>50</v>
      </c>
      <c r="D12" s="226">
        <v>6092368.4085054984</v>
      </c>
      <c r="E12" s="227">
        <v>6157991.9874140676</v>
      </c>
      <c r="F12" s="227">
        <v>6225944.0838889191</v>
      </c>
      <c r="G12" s="227">
        <v>6294081.1333428388</v>
      </c>
      <c r="H12" s="227">
        <v>6363019.336001128</v>
      </c>
      <c r="I12" s="227">
        <v>6433451.9083846407</v>
      </c>
      <c r="J12" s="227">
        <v>6505302.9691904429</v>
      </c>
      <c r="K12" s="227">
        <v>6578628.4604327464</v>
      </c>
      <c r="L12" s="227">
        <v>6653451.6302167587</v>
      </c>
      <c r="M12" s="227">
        <v>6729804.8628931465</v>
      </c>
      <c r="N12" s="227">
        <v>6807718.9874704229</v>
      </c>
      <c r="O12" s="227">
        <v>6887226.0304419762</v>
      </c>
      <c r="P12" s="227">
        <v>6968358.5303326659</v>
      </c>
      <c r="Q12" s="227">
        <v>7051149.7174666561</v>
      </c>
      <c r="R12" s="227">
        <v>7135633.5337099126</v>
      </c>
      <c r="S12" s="227">
        <v>7221844.4544821233</v>
      </c>
      <c r="T12" s="227">
        <v>7309818.2948457841</v>
      </c>
      <c r="U12" s="227">
        <v>7399589.1215625731</v>
      </c>
      <c r="V12" s="227">
        <v>7491201.3839525096</v>
      </c>
      <c r="W12" s="227">
        <v>7584662.6028172793</v>
      </c>
      <c r="X12" s="227">
        <v>7680130.3159493953</v>
      </c>
      <c r="Z12" s="224">
        <v>10</v>
      </c>
      <c r="AA12" s="229" t="s">
        <v>50</v>
      </c>
      <c r="AB12" s="226">
        <v>6210183.1289153891</v>
      </c>
      <c r="AC12" s="227">
        <v>6277075.7596532693</v>
      </c>
      <c r="AD12" s="227">
        <v>6346341.9910655823</v>
      </c>
      <c r="AE12" s="227">
        <v>6415796.7522923015</v>
      </c>
      <c r="AF12" s="227">
        <v>6486068.1603428861</v>
      </c>
      <c r="AG12" s="227">
        <v>6557862.837938441</v>
      </c>
      <c r="AH12" s="227">
        <v>6631103.4362996565</v>
      </c>
      <c r="AI12" s="227">
        <v>6705846.9793104315</v>
      </c>
      <c r="AJ12" s="227">
        <v>6782117.1646744059</v>
      </c>
      <c r="AK12" s="227">
        <v>6859947.0030276431</v>
      </c>
      <c r="AL12" s="227">
        <v>6939367.9195850976</v>
      </c>
      <c r="AM12" s="227">
        <v>7020412.5602049278</v>
      </c>
      <c r="AN12" s="227">
        <v>7103114.0926789958</v>
      </c>
      <c r="AO12" s="227">
        <v>7187506.3899772912</v>
      </c>
      <c r="AP12" s="227">
        <v>7273624.0503721731</v>
      </c>
      <c r="AQ12" s="227">
        <v>7361502.2160082515</v>
      </c>
      <c r="AR12" s="227">
        <v>7451177.3945804089</v>
      </c>
      <c r="AS12" s="227">
        <v>7542684.3116721734</v>
      </c>
      <c r="AT12" s="227">
        <v>7636068.2762148948</v>
      </c>
      <c r="AU12" s="227">
        <v>7731336.9544568202</v>
      </c>
      <c r="AV12" s="227">
        <v>7828650.9308327259</v>
      </c>
    </row>
    <row r="13" spans="1:48" x14ac:dyDescent="0.2">
      <c r="B13" s="224">
        <v>13</v>
      </c>
      <c r="C13" s="229" t="s">
        <v>52</v>
      </c>
      <c r="D13" s="226">
        <v>0</v>
      </c>
      <c r="E13" s="227">
        <v>0</v>
      </c>
      <c r="F13" s="227">
        <v>0</v>
      </c>
      <c r="G13" s="227">
        <v>0</v>
      </c>
      <c r="H13" s="227">
        <v>0</v>
      </c>
      <c r="I13" s="227">
        <v>0</v>
      </c>
      <c r="J13" s="227">
        <v>0</v>
      </c>
      <c r="K13" s="227">
        <v>0</v>
      </c>
      <c r="L13" s="227">
        <v>0</v>
      </c>
      <c r="M13" s="227">
        <v>0</v>
      </c>
      <c r="N13" s="227">
        <v>0</v>
      </c>
      <c r="O13" s="227">
        <v>0</v>
      </c>
      <c r="P13" s="227">
        <v>0</v>
      </c>
      <c r="Q13" s="227">
        <v>0</v>
      </c>
      <c r="R13" s="227">
        <v>0</v>
      </c>
      <c r="S13" s="227">
        <v>0</v>
      </c>
      <c r="T13" s="227">
        <v>0</v>
      </c>
      <c r="U13" s="227">
        <v>0</v>
      </c>
      <c r="V13" s="227">
        <v>0</v>
      </c>
      <c r="W13" s="227">
        <v>0</v>
      </c>
      <c r="X13" s="227">
        <v>0</v>
      </c>
      <c r="Z13" s="224">
        <v>13</v>
      </c>
      <c r="AA13" s="229" t="s">
        <v>52</v>
      </c>
      <c r="AB13" s="226">
        <v>0</v>
      </c>
      <c r="AC13" s="227">
        <v>0</v>
      </c>
      <c r="AD13" s="227">
        <v>0</v>
      </c>
      <c r="AE13" s="227">
        <v>0</v>
      </c>
      <c r="AF13" s="227">
        <v>0</v>
      </c>
      <c r="AG13" s="227">
        <v>0</v>
      </c>
      <c r="AH13" s="227">
        <v>0</v>
      </c>
      <c r="AI13" s="227">
        <v>0</v>
      </c>
      <c r="AJ13" s="227">
        <v>0</v>
      </c>
      <c r="AK13" s="227">
        <v>0</v>
      </c>
      <c r="AL13" s="227">
        <v>0</v>
      </c>
      <c r="AM13" s="227">
        <v>0</v>
      </c>
      <c r="AN13" s="227">
        <v>0</v>
      </c>
      <c r="AO13" s="227">
        <v>0</v>
      </c>
      <c r="AP13" s="227">
        <v>0</v>
      </c>
      <c r="AQ13" s="227">
        <v>0</v>
      </c>
      <c r="AR13" s="227">
        <v>0</v>
      </c>
      <c r="AS13" s="227">
        <v>0</v>
      </c>
      <c r="AT13" s="227">
        <v>0</v>
      </c>
      <c r="AU13" s="227">
        <v>0</v>
      </c>
      <c r="AV13" s="227">
        <v>0</v>
      </c>
    </row>
    <row r="14" spans="1:48" x14ac:dyDescent="0.2">
      <c r="B14" s="224">
        <v>14</v>
      </c>
      <c r="C14" s="229" t="s">
        <v>53</v>
      </c>
      <c r="D14" s="226">
        <v>163620.84440128456</v>
      </c>
      <c r="E14" s="227">
        <v>165505.16157873161</v>
      </c>
      <c r="F14" s="227">
        <v>167265.19035946159</v>
      </c>
      <c r="G14" s="227">
        <v>169030.1151213297</v>
      </c>
      <c r="H14" s="227">
        <v>170815.707633955</v>
      </c>
      <c r="I14" s="227">
        <v>172639.998659392</v>
      </c>
      <c r="J14" s="227">
        <v>174501.0323887378</v>
      </c>
      <c r="K14" s="227">
        <v>176400.25520269293</v>
      </c>
      <c r="L14" s="227">
        <v>178338.26991925258</v>
      </c>
      <c r="M14" s="227">
        <v>180315.91516449567</v>
      </c>
      <c r="N14" s="227">
        <v>182333.98949206586</v>
      </c>
      <c r="O14" s="227">
        <v>184393.32241767601</v>
      </c>
      <c r="P14" s="227">
        <v>186494.75673251276</v>
      </c>
      <c r="Q14" s="227">
        <v>188639.15314553416</v>
      </c>
      <c r="R14" s="227">
        <v>190827.39078526889</v>
      </c>
      <c r="S14" s="227">
        <v>193060.36264333839</v>
      </c>
      <c r="T14" s="227">
        <v>195338.99623964296</v>
      </c>
      <c r="U14" s="227">
        <v>197664.17447543266</v>
      </c>
      <c r="V14" s="227">
        <v>200037.04657829</v>
      </c>
      <c r="W14" s="227">
        <v>202457.81541575413</v>
      </c>
      <c r="X14" s="227">
        <v>204930.52991563623</v>
      </c>
      <c r="Z14" s="224">
        <v>14</v>
      </c>
      <c r="AA14" s="229" t="s">
        <v>53</v>
      </c>
      <c r="AB14" s="226">
        <v>166785.27153200531</v>
      </c>
      <c r="AC14" s="227">
        <v>168706.03140366418</v>
      </c>
      <c r="AD14" s="227">
        <v>170500.09914101346</v>
      </c>
      <c r="AE14" s="227">
        <v>172299.15754777618</v>
      </c>
      <c r="AF14" s="227">
        <v>174119.28341959557</v>
      </c>
      <c r="AG14" s="227">
        <v>175978.85623346458</v>
      </c>
      <c r="AH14" s="227">
        <v>177875.88235513595</v>
      </c>
      <c r="AI14" s="227">
        <v>179811.836138313</v>
      </c>
      <c r="AJ14" s="227">
        <v>181787.33205949084</v>
      </c>
      <c r="AK14" s="227">
        <v>183803.22496377697</v>
      </c>
      <c r="AL14" s="227">
        <v>185860.32884884239</v>
      </c>
      <c r="AM14" s="227">
        <v>187959.48927323372</v>
      </c>
      <c r="AN14" s="227">
        <v>190101.56532771947</v>
      </c>
      <c r="AO14" s="227">
        <v>192287.43436736875</v>
      </c>
      <c r="AP14" s="227">
        <v>194517.99252305599</v>
      </c>
      <c r="AQ14" s="227">
        <v>196794.1500568605</v>
      </c>
      <c r="AR14" s="227">
        <v>199116.85242691761</v>
      </c>
      <c r="AS14" s="227">
        <v>201486.99960978748</v>
      </c>
      <c r="AT14" s="227">
        <v>203905.76305911414</v>
      </c>
      <c r="AU14" s="227">
        <v>206373.34956589466</v>
      </c>
      <c r="AV14" s="227">
        <v>208893.88636420461</v>
      </c>
    </row>
    <row r="15" spans="1:48" x14ac:dyDescent="0.2">
      <c r="B15" s="224">
        <v>18</v>
      </c>
      <c r="C15" s="229" t="s">
        <v>55</v>
      </c>
      <c r="D15" s="226">
        <v>8723316.0792825613</v>
      </c>
      <c r="E15" s="227">
        <v>8989572.9410664085</v>
      </c>
      <c r="F15" s="227">
        <v>9248493.6743526887</v>
      </c>
      <c r="G15" s="227">
        <v>9521287.5064086542</v>
      </c>
      <c r="H15" s="227">
        <v>9788079.1607570387</v>
      </c>
      <c r="I15" s="227">
        <v>10058796.91481361</v>
      </c>
      <c r="J15" s="227">
        <v>10330896.564732855</v>
      </c>
      <c r="K15" s="227">
        <v>10604467.012052068</v>
      </c>
      <c r="L15" s="227">
        <v>10880019.212700889</v>
      </c>
      <c r="M15" s="227">
        <v>11157211.57619781</v>
      </c>
      <c r="N15" s="227">
        <v>11436271.998928158</v>
      </c>
      <c r="O15" s="227">
        <v>11717167.900093051</v>
      </c>
      <c r="P15" s="227">
        <v>11999951.154557465</v>
      </c>
      <c r="Q15" s="227">
        <v>12284663.912176719</v>
      </c>
      <c r="R15" s="227">
        <v>12571339.931804596</v>
      </c>
      <c r="S15" s="227">
        <v>12860022.881770862</v>
      </c>
      <c r="T15" s="227">
        <v>13150752.715660814</v>
      </c>
      <c r="U15" s="227">
        <v>13443569.537705163</v>
      </c>
      <c r="V15" s="227">
        <v>13738524.785093129</v>
      </c>
      <c r="W15" s="227">
        <v>14035627.619666394</v>
      </c>
      <c r="X15" s="227">
        <v>14335059.095264368</v>
      </c>
      <c r="Z15" s="224">
        <v>18</v>
      </c>
      <c r="AA15" s="229" t="s">
        <v>55</v>
      </c>
      <c r="AB15" s="226">
        <v>8995648.7809479516</v>
      </c>
      <c r="AC15" s="227">
        <v>9271386.528951738</v>
      </c>
      <c r="AD15" s="227">
        <v>9539489.377748007</v>
      </c>
      <c r="AE15" s="227">
        <v>9822051.7103752419</v>
      </c>
      <c r="AF15" s="227">
        <v>10098368.115214266</v>
      </c>
      <c r="AG15" s="227">
        <v>10378748.15636394</v>
      </c>
      <c r="AH15" s="227">
        <v>10660547.0529064</v>
      </c>
      <c r="AI15" s="227">
        <v>10943856.510971155</v>
      </c>
      <c r="AJ15" s="227">
        <v>11229207.538718177</v>
      </c>
      <c r="AK15" s="227">
        <v>11516244.526465613</v>
      </c>
      <c r="AL15" s="227">
        <v>11805204.054155599</v>
      </c>
      <c r="AM15" s="227">
        <v>12096051.834519247</v>
      </c>
      <c r="AN15" s="227">
        <v>12388841.393245213</v>
      </c>
      <c r="AO15" s="227">
        <v>12683616.134830592</v>
      </c>
      <c r="AP15" s="227">
        <v>12980410.729534963</v>
      </c>
      <c r="AQ15" s="227">
        <v>13279270.144879488</v>
      </c>
      <c r="AR15" s="227">
        <v>13580235.468751086</v>
      </c>
      <c r="AS15" s="227">
        <v>13883347.967514144</v>
      </c>
      <c r="AT15" s="227">
        <v>14188660.561109433</v>
      </c>
      <c r="AU15" s="227">
        <v>14496182.67488198</v>
      </c>
      <c r="AV15" s="227">
        <v>14806100.584675396</v>
      </c>
    </row>
    <row r="16" spans="1:48" x14ac:dyDescent="0.2">
      <c r="B16" s="224">
        <v>20</v>
      </c>
      <c r="C16" s="229" t="s">
        <v>56</v>
      </c>
      <c r="D16" s="226">
        <v>1025.1273881682946</v>
      </c>
      <c r="E16" s="227">
        <v>1097.6446226419771</v>
      </c>
      <c r="F16" s="227">
        <v>1137.8183941940454</v>
      </c>
      <c r="G16" s="227">
        <v>1179.4625249930189</v>
      </c>
      <c r="H16" s="227">
        <v>1222.6308301583513</v>
      </c>
      <c r="I16" s="227">
        <v>1267.3790944418074</v>
      </c>
      <c r="J16" s="227">
        <v>1313.7651443159652</v>
      </c>
      <c r="K16" s="227">
        <v>1361.8489227011619</v>
      </c>
      <c r="L16" s="227">
        <v>1411.6925664274352</v>
      </c>
      <c r="M16" s="227">
        <v>1463.360486531579</v>
      </c>
      <c r="N16" s="227">
        <v>1516.9194514930632</v>
      </c>
      <c r="O16" s="227">
        <v>1572.4386735163905</v>
      </c>
      <c r="P16" s="227">
        <v>1629.9898979713842</v>
      </c>
      <c r="Q16" s="227">
        <v>1689.6474961069887</v>
      </c>
      <c r="R16" s="227">
        <v>1751.4885611583927</v>
      </c>
      <c r="S16" s="227">
        <v>1815.593007971675</v>
      </c>
      <c r="T16" s="227">
        <v>1882.0436762747047</v>
      </c>
      <c r="U16" s="227">
        <v>1950.9264377277582</v>
      </c>
      <c r="V16" s="227">
        <v>2022.3303068921864</v>
      </c>
      <c r="W16" s="227">
        <v>2096.3475562605281</v>
      </c>
      <c r="X16" s="227">
        <v>2173.0738354967325</v>
      </c>
      <c r="Z16" s="224">
        <v>20</v>
      </c>
      <c r="AA16" s="229" t="s">
        <v>56</v>
      </c>
      <c r="AB16" s="226">
        <v>871.67607653564914</v>
      </c>
      <c r="AC16" s="227">
        <v>935.33299406617266</v>
      </c>
      <c r="AD16" s="227">
        <v>971.888708064664</v>
      </c>
      <c r="AE16" s="227">
        <v>1009.8731327302839</v>
      </c>
      <c r="AF16" s="227">
        <v>1049.3421065065231</v>
      </c>
      <c r="AG16" s="227">
        <v>1090.3536501764061</v>
      </c>
      <c r="AH16" s="227">
        <v>1132.9680521550879</v>
      </c>
      <c r="AI16" s="227">
        <v>1177.2479571159508</v>
      </c>
      <c r="AJ16" s="227">
        <v>1223.2584580804817</v>
      </c>
      <c r="AK16" s="227">
        <v>1271.067192107309</v>
      </c>
      <c r="AL16" s="227">
        <v>1320.744439721065</v>
      </c>
      <c r="AM16" s="227">
        <v>1372.3632282272313</v>
      </c>
      <c r="AN16" s="227">
        <v>1425.9994390648571</v>
      </c>
      <c r="AO16" s="227">
        <v>1481.7319193549476</v>
      </c>
      <c r="AP16" s="227">
        <v>1539.6425978085122</v>
      </c>
      <c r="AQ16" s="227">
        <v>1599.8166051646567</v>
      </c>
      <c r="AR16" s="227">
        <v>1662.3423993357746</v>
      </c>
      <c r="AS16" s="227">
        <v>1727.3118954437955</v>
      </c>
      <c r="AT16" s="227">
        <v>1794.820600938652</v>
      </c>
      <c r="AU16" s="227">
        <v>1864.9677559976044</v>
      </c>
      <c r="AV16" s="227">
        <v>1937.8564794117965</v>
      </c>
    </row>
    <row r="17" spans="2:48" x14ac:dyDescent="0.2">
      <c r="B17" s="224">
        <v>21</v>
      </c>
      <c r="C17" s="229" t="s">
        <v>57</v>
      </c>
      <c r="D17" s="226">
        <v>94230.615835498975</v>
      </c>
      <c r="E17" s="227">
        <v>98818.162173608289</v>
      </c>
      <c r="F17" s="227">
        <v>103199.59595048086</v>
      </c>
      <c r="G17" s="227">
        <v>107581.02915094317</v>
      </c>
      <c r="H17" s="227">
        <v>111962.46235140384</v>
      </c>
      <c r="I17" s="227">
        <v>116343.89555186449</v>
      </c>
      <c r="J17" s="227">
        <v>120725.32875232519</v>
      </c>
      <c r="K17" s="227">
        <v>125106.76195278583</v>
      </c>
      <c r="L17" s="227">
        <v>129488.19515324655</v>
      </c>
      <c r="M17" s="227">
        <v>133869.62835370717</v>
      </c>
      <c r="N17" s="227">
        <v>138251.06155416789</v>
      </c>
      <c r="O17" s="227">
        <v>142632.49475462857</v>
      </c>
      <c r="P17" s="227">
        <v>147013.92795508922</v>
      </c>
      <c r="Q17" s="227">
        <v>151395.36115554991</v>
      </c>
      <c r="R17" s="227">
        <v>155776.79435601059</v>
      </c>
      <c r="S17" s="227">
        <v>160158.22755647122</v>
      </c>
      <c r="T17" s="227">
        <v>164539.66075693193</v>
      </c>
      <c r="U17" s="227">
        <v>168921.09395739259</v>
      </c>
      <c r="V17" s="227">
        <v>173302.52715785327</v>
      </c>
      <c r="W17" s="227">
        <v>177683.9603583139</v>
      </c>
      <c r="X17" s="227">
        <v>182065.39355877464</v>
      </c>
      <c r="Z17" s="224">
        <v>21</v>
      </c>
      <c r="AA17" s="229" t="s">
        <v>57</v>
      </c>
      <c r="AB17" s="226">
        <v>97983.821264226921</v>
      </c>
      <c r="AC17" s="227">
        <v>102754.0895729831</v>
      </c>
      <c r="AD17" s="227">
        <v>107310.03585718852</v>
      </c>
      <c r="AE17" s="227">
        <v>111865.98154202523</v>
      </c>
      <c r="AF17" s="227">
        <v>116421.92722686024</v>
      </c>
      <c r="AG17" s="227">
        <v>120977.87291169526</v>
      </c>
      <c r="AH17" s="227">
        <v>125533.81859653027</v>
      </c>
      <c r="AI17" s="227">
        <v>130089.76428136532</v>
      </c>
      <c r="AJ17" s="227">
        <v>134645.70996620032</v>
      </c>
      <c r="AK17" s="227">
        <v>139201.65565103537</v>
      </c>
      <c r="AL17" s="227">
        <v>143757.60133587039</v>
      </c>
      <c r="AM17" s="227">
        <v>148313.54702070545</v>
      </c>
      <c r="AN17" s="227">
        <v>152869.49270554044</v>
      </c>
      <c r="AO17" s="227">
        <v>157425.43839037549</v>
      </c>
      <c r="AP17" s="227">
        <v>161981.38407521052</v>
      </c>
      <c r="AQ17" s="227">
        <v>166537.32976004548</v>
      </c>
      <c r="AR17" s="227">
        <v>171093.27544488056</v>
      </c>
      <c r="AS17" s="227">
        <v>175649.22112971556</v>
      </c>
      <c r="AT17" s="227">
        <v>180205.16681455058</v>
      </c>
      <c r="AU17" s="227">
        <v>184761.11249938558</v>
      </c>
      <c r="AV17" s="227">
        <v>189317.05818422066</v>
      </c>
    </row>
    <row r="18" spans="2:48" x14ac:dyDescent="0.2">
      <c r="B18" s="224">
        <v>22</v>
      </c>
      <c r="C18" s="229" t="s">
        <v>58</v>
      </c>
      <c r="D18" s="226">
        <v>884511.95957460313</v>
      </c>
      <c r="E18" s="227">
        <v>914091.79739738489</v>
      </c>
      <c r="F18" s="227">
        <v>944526.83723079634</v>
      </c>
      <c r="G18" s="227">
        <v>974995.26757740777</v>
      </c>
      <c r="H18" s="227">
        <v>1005576.6360081623</v>
      </c>
      <c r="I18" s="227">
        <v>1036369.1393637444</v>
      </c>
      <c r="J18" s="227">
        <v>1067362.0345394912</v>
      </c>
      <c r="K18" s="227">
        <v>1098563.2301149759</v>
      </c>
      <c r="L18" s="227">
        <v>1129976.0090673054</v>
      </c>
      <c r="M18" s="227">
        <v>1161604.946831635</v>
      </c>
      <c r="N18" s="227">
        <v>1193454.3986670233</v>
      </c>
      <c r="O18" s="227">
        <v>1225528.8891213012</v>
      </c>
      <c r="P18" s="227">
        <v>1257833.0150479861</v>
      </c>
      <c r="Q18" s="227">
        <v>1290371.4710492825</v>
      </c>
      <c r="R18" s="227">
        <v>1323149.0522183396</v>
      </c>
      <c r="S18" s="227">
        <v>1356170.6291425012</v>
      </c>
      <c r="T18" s="227">
        <v>1389441.261212697</v>
      </c>
      <c r="U18" s="227">
        <v>1422965.7626001711</v>
      </c>
      <c r="V18" s="227">
        <v>1456750.4073532245</v>
      </c>
      <c r="W18" s="227">
        <v>1490796.2794639294</v>
      </c>
      <c r="X18" s="227">
        <v>1525125.5505757434</v>
      </c>
      <c r="Z18" s="224">
        <v>22</v>
      </c>
      <c r="AA18" s="229" t="s">
        <v>58</v>
      </c>
      <c r="AB18" s="226">
        <v>919742.07092445926</v>
      </c>
      <c r="AC18" s="227">
        <v>950500.07368772174</v>
      </c>
      <c r="AD18" s="227">
        <v>982147.34115769935</v>
      </c>
      <c r="AE18" s="227">
        <v>1013829.3290850153</v>
      </c>
      <c r="AF18" s="227">
        <v>1045628.7534203663</v>
      </c>
      <c r="AG18" s="227">
        <v>1077647.7221846015</v>
      </c>
      <c r="AH18" s="227">
        <v>1109875.0643751987</v>
      </c>
      <c r="AI18" s="227">
        <v>1142319.0035704568</v>
      </c>
      <c r="AJ18" s="227">
        <v>1174982.9535084558</v>
      </c>
      <c r="AK18" s="227">
        <v>1207871.6718639384</v>
      </c>
      <c r="AL18" s="227">
        <v>1240989.6873659296</v>
      </c>
      <c r="AM18" s="227">
        <v>1274341.7047750028</v>
      </c>
      <c r="AN18" s="227">
        <v>1307932.5040373453</v>
      </c>
      <c r="AO18" s="227">
        <v>1341766.966741174</v>
      </c>
      <c r="AP18" s="227">
        <v>1375850.0789681971</v>
      </c>
      <c r="AQ18" s="227">
        <v>1410186.9053012454</v>
      </c>
      <c r="AR18" s="227">
        <v>1444782.7066467986</v>
      </c>
      <c r="AS18" s="227">
        <v>1479642.4889245355</v>
      </c>
      <c r="AT18" s="227">
        <v>1514772.7760781033</v>
      </c>
      <c r="AU18" s="227">
        <v>1550174.6952749777</v>
      </c>
      <c r="AV18" s="227">
        <v>1585871.3012551763</v>
      </c>
    </row>
    <row r="19" spans="2:48" x14ac:dyDescent="0.2">
      <c r="B19" s="224">
        <v>23</v>
      </c>
      <c r="C19" s="229" t="s">
        <v>59</v>
      </c>
      <c r="D19" s="226">
        <v>1372013.1588062029</v>
      </c>
      <c r="E19" s="227">
        <v>1444664.8026355733</v>
      </c>
      <c r="F19" s="227">
        <v>1517541.45348566</v>
      </c>
      <c r="G19" s="227">
        <v>1590449.7320561509</v>
      </c>
      <c r="H19" s="227">
        <v>1663491.2272337032</v>
      </c>
      <c r="I19" s="227">
        <v>1736783.2782942965</v>
      </c>
      <c r="J19" s="227">
        <v>1810313.0800064225</v>
      </c>
      <c r="K19" s="227">
        <v>1884090.0304836892</v>
      </c>
      <c r="L19" s="227">
        <v>1958118.0211807915</v>
      </c>
      <c r="M19" s="227">
        <v>2032402.4817555456</v>
      </c>
      <c r="N19" s="227">
        <v>2106948.579420886</v>
      </c>
      <c r="O19" s="227">
        <v>2181761.682558469</v>
      </c>
      <c r="P19" s="227">
        <v>2256847.245260309</v>
      </c>
      <c r="Q19" s="227">
        <v>2332210.8376164553</v>
      </c>
      <c r="R19" s="227">
        <v>2407858.1489425735</v>
      </c>
      <c r="S19" s="227">
        <v>2483794.9581300076</v>
      </c>
      <c r="T19" s="227">
        <v>2560027.2680775118</v>
      </c>
      <c r="U19" s="227">
        <v>2636560.7907534777</v>
      </c>
      <c r="V19" s="227">
        <v>2713402.9701793687</v>
      </c>
      <c r="W19" s="227">
        <v>2790555.0927251359</v>
      </c>
      <c r="X19" s="227">
        <v>2868043.4602566217</v>
      </c>
      <c r="Z19" s="224">
        <v>23</v>
      </c>
      <c r="AA19" s="229" t="s">
        <v>59</v>
      </c>
      <c r="AB19" s="226">
        <v>1383076.2294945724</v>
      </c>
      <c r="AC19" s="227">
        <v>1456257.3954658303</v>
      </c>
      <c r="AD19" s="227">
        <v>1529665.3171006152</v>
      </c>
      <c r="AE19" s="227">
        <v>1603105.0970218822</v>
      </c>
      <c r="AF19" s="227">
        <v>1676679.0646992824</v>
      </c>
      <c r="AG19" s="227">
        <v>1750505.4148121066</v>
      </c>
      <c r="AH19" s="227">
        <v>1824571.2487787132</v>
      </c>
      <c r="AI19" s="227">
        <v>1898886.0332249603</v>
      </c>
      <c r="AJ19" s="227">
        <v>1973453.6879742448</v>
      </c>
      <c r="AK19" s="227">
        <v>2048279.6822665874</v>
      </c>
      <c r="AL19" s="227">
        <v>2123369.220983909</v>
      </c>
      <c r="AM19" s="227">
        <v>2198727.7116433633</v>
      </c>
      <c r="AN19" s="227">
        <v>2274360.6480973</v>
      </c>
      <c r="AO19" s="227">
        <v>2350273.641041724</v>
      </c>
      <c r="AP19" s="227">
        <v>2426472.4212674089</v>
      </c>
      <c r="AQ19" s="227">
        <v>2502962.8097938183</v>
      </c>
      <c r="AR19" s="227">
        <v>2579750.8532808418</v>
      </c>
      <c r="AS19" s="227">
        <v>2656842.3053371138</v>
      </c>
      <c r="AT19" s="227">
        <v>2734244.6642510211</v>
      </c>
      <c r="AU19" s="227">
        <v>2811959.2257701415</v>
      </c>
      <c r="AV19" s="227">
        <v>2890012.4835009365</v>
      </c>
    </row>
    <row r="20" spans="2:48" x14ac:dyDescent="0.2">
      <c r="B20" s="224">
        <v>26</v>
      </c>
      <c r="C20" s="229" t="s">
        <v>60</v>
      </c>
      <c r="D20" s="226">
        <v>41802.608302388493</v>
      </c>
      <c r="E20" s="227">
        <v>42623.377185780024</v>
      </c>
      <c r="F20" s="227">
        <v>42623.377185780024</v>
      </c>
      <c r="G20" s="227">
        <v>44264.914952563056</v>
      </c>
      <c r="H20" s="227">
        <v>45085.683835954565</v>
      </c>
      <c r="I20" s="227">
        <v>45906.452719346096</v>
      </c>
      <c r="J20" s="227">
        <v>46727.221602737613</v>
      </c>
      <c r="K20" s="227">
        <v>47547.990486129107</v>
      </c>
      <c r="L20" s="227">
        <v>48368.75936952066</v>
      </c>
      <c r="M20" s="227">
        <v>49189.528252912154</v>
      </c>
      <c r="N20" s="227">
        <v>50010.297136303663</v>
      </c>
      <c r="O20" s="227">
        <v>50831.066019695158</v>
      </c>
      <c r="P20" s="227">
        <v>51651.834903086681</v>
      </c>
      <c r="Q20" s="227">
        <v>53293.372669869706</v>
      </c>
      <c r="R20" s="227">
        <v>53293.372669869706</v>
      </c>
      <c r="S20" s="227">
        <v>54934.910436652768</v>
      </c>
      <c r="T20" s="227">
        <v>54934.910436652768</v>
      </c>
      <c r="U20" s="227">
        <v>55755.67932004427</v>
      </c>
      <c r="V20" s="227">
        <v>56576.448203435772</v>
      </c>
      <c r="W20" s="227">
        <v>57397.217086827281</v>
      </c>
      <c r="X20" s="227">
        <v>0</v>
      </c>
      <c r="Z20" s="224">
        <v>26</v>
      </c>
      <c r="AA20" s="229" t="s">
        <v>60</v>
      </c>
      <c r="AB20" s="226">
        <v>43182.094376367349</v>
      </c>
      <c r="AC20" s="227">
        <v>44029.948632910768</v>
      </c>
      <c r="AD20" s="227">
        <v>44029.948632910768</v>
      </c>
      <c r="AE20" s="227">
        <v>45725.657145997633</v>
      </c>
      <c r="AF20" s="227">
        <v>46573.511402541066</v>
      </c>
      <c r="AG20" s="227">
        <v>47421.365659084498</v>
      </c>
      <c r="AH20" s="227">
        <v>48269.219915627938</v>
      </c>
      <c r="AI20" s="227">
        <v>49117.074172171378</v>
      </c>
      <c r="AJ20" s="227">
        <v>49964.928428714811</v>
      </c>
      <c r="AK20" s="227">
        <v>50812.782685258258</v>
      </c>
      <c r="AL20" s="227">
        <v>51660.636941801677</v>
      </c>
      <c r="AM20" s="227">
        <v>52508.491198345131</v>
      </c>
      <c r="AN20" s="227">
        <v>53356.345454888527</v>
      </c>
      <c r="AO20" s="227">
        <v>55052.053967975422</v>
      </c>
      <c r="AP20" s="227">
        <v>55052.053967975422</v>
      </c>
      <c r="AQ20" s="227">
        <v>56747.762481062287</v>
      </c>
      <c r="AR20" s="227">
        <v>56747.762481062287</v>
      </c>
      <c r="AS20" s="227">
        <v>57595.616737605698</v>
      </c>
      <c r="AT20" s="227">
        <v>58443.47099414916</v>
      </c>
      <c r="AU20" s="227">
        <v>59291.325250692578</v>
      </c>
      <c r="AV20" s="227">
        <v>0</v>
      </c>
    </row>
    <row r="21" spans="2:48" x14ac:dyDescent="0.2">
      <c r="B21" s="224">
        <v>28</v>
      </c>
      <c r="C21" s="229" t="s">
        <v>61</v>
      </c>
      <c r="D21" s="226">
        <v>20887.594091310104</v>
      </c>
      <c r="E21" s="227">
        <v>21198.482798987687</v>
      </c>
      <c r="F21" s="227">
        <v>21202.259798338484</v>
      </c>
      <c r="G21" s="227">
        <v>21202.305685254745</v>
      </c>
      <c r="H21" s="227">
        <v>21202.306242736726</v>
      </c>
      <c r="I21" s="227">
        <v>21202.306249509595</v>
      </c>
      <c r="J21" s="227">
        <v>21202.306249591882</v>
      </c>
      <c r="K21" s="227">
        <v>21202.306249592879</v>
      </c>
      <c r="L21" s="227">
        <v>21202.30624959289</v>
      </c>
      <c r="M21" s="227">
        <v>21202.30624959289</v>
      </c>
      <c r="N21" s="227">
        <v>21202.30624959289</v>
      </c>
      <c r="O21" s="227">
        <v>21202.30624959289</v>
      </c>
      <c r="P21" s="227">
        <v>21202.30624959289</v>
      </c>
      <c r="Q21" s="227">
        <v>21202.30624959289</v>
      </c>
      <c r="R21" s="227">
        <v>21202.30624959289</v>
      </c>
      <c r="S21" s="227">
        <v>21202.30624959289</v>
      </c>
      <c r="T21" s="227">
        <v>21202.30624959289</v>
      </c>
      <c r="U21" s="227">
        <v>21202.30624959289</v>
      </c>
      <c r="V21" s="227">
        <v>21202.30624959289</v>
      </c>
      <c r="W21" s="227">
        <v>21202.30624959289</v>
      </c>
      <c r="X21" s="227">
        <v>21202.30624959289</v>
      </c>
      <c r="Z21" s="224">
        <v>28</v>
      </c>
      <c r="AA21" s="229" t="s">
        <v>61</v>
      </c>
      <c r="AB21" s="226">
        <v>21256.46900296264</v>
      </c>
      <c r="AC21" s="227">
        <v>21572.848005217813</v>
      </c>
      <c r="AD21" s="227">
        <v>21576.69170637714</v>
      </c>
      <c r="AE21" s="227">
        <v>21576.738403656338</v>
      </c>
      <c r="AF21" s="227">
        <v>21576.738970983457</v>
      </c>
      <c r="AG21" s="227">
        <v>21576.738977875935</v>
      </c>
      <c r="AH21" s="227">
        <v>21576.738977959671</v>
      </c>
      <c r="AI21" s="227">
        <v>21576.738977960693</v>
      </c>
      <c r="AJ21" s="227">
        <v>21576.738977960707</v>
      </c>
      <c r="AK21" s="227">
        <v>21576.738977960707</v>
      </c>
      <c r="AL21" s="227">
        <v>21576.738977960707</v>
      </c>
      <c r="AM21" s="227">
        <v>21576.738977960707</v>
      </c>
      <c r="AN21" s="227">
        <v>21576.738977960707</v>
      </c>
      <c r="AO21" s="227">
        <v>21576.738977960707</v>
      </c>
      <c r="AP21" s="227">
        <v>21576.738977960707</v>
      </c>
      <c r="AQ21" s="227">
        <v>21576.738977960707</v>
      </c>
      <c r="AR21" s="227">
        <v>21576.738977960707</v>
      </c>
      <c r="AS21" s="227">
        <v>21576.738977960707</v>
      </c>
      <c r="AT21" s="227">
        <v>21576.738977960707</v>
      </c>
      <c r="AU21" s="227">
        <v>21576.738977960707</v>
      </c>
      <c r="AV21" s="227">
        <v>21576.738977960707</v>
      </c>
    </row>
    <row r="22" spans="2:48" x14ac:dyDescent="0.2">
      <c r="B22" s="224">
        <v>29</v>
      </c>
      <c r="C22" s="229" t="s">
        <v>62</v>
      </c>
      <c r="D22" s="226">
        <v>44021.395529023896</v>
      </c>
      <c r="E22" s="227">
        <v>44755.196303173761</v>
      </c>
      <c r="F22" s="227">
        <v>45834.712981032484</v>
      </c>
      <c r="G22" s="227">
        <v>46777.663567186617</v>
      </c>
      <c r="H22" s="227">
        <v>47774.565391717755</v>
      </c>
      <c r="I22" s="227">
        <v>48750.153464471201</v>
      </c>
      <c r="J22" s="227">
        <v>49734.161659330923</v>
      </c>
      <c r="K22" s="227">
        <v>50714.843435781346</v>
      </c>
      <c r="L22" s="227">
        <v>51696.839333249751</v>
      </c>
      <c r="M22" s="227">
        <v>52678.316079535856</v>
      </c>
      <c r="N22" s="227">
        <v>53659.99791952825</v>
      </c>
      <c r="O22" s="227">
        <v>54641.598736054315</v>
      </c>
      <c r="P22" s="227">
        <v>55623.231561373883</v>
      </c>
      <c r="Q22" s="227">
        <v>56604.851741432642</v>
      </c>
      <c r="R22" s="227">
        <v>57586.476917075532</v>
      </c>
      <c r="S22" s="227">
        <v>58568.100119183749</v>
      </c>
      <c r="T22" s="227">
        <v>59549.72410094834</v>
      </c>
      <c r="U22" s="227">
        <v>60531.347774705166</v>
      </c>
      <c r="V22" s="227">
        <v>61512.971570142239</v>
      </c>
      <c r="W22" s="227">
        <v>62494.595317508814</v>
      </c>
      <c r="X22" s="227">
        <v>63476.219083865915</v>
      </c>
      <c r="Z22" s="224">
        <v>29</v>
      </c>
      <c r="AA22" s="229" t="s">
        <v>62</v>
      </c>
      <c r="AB22" s="226">
        <v>45774.767712944908</v>
      </c>
      <c r="AC22" s="227">
        <v>46537.795771929173</v>
      </c>
      <c r="AD22" s="227">
        <v>47660.309599067004</v>
      </c>
      <c r="AE22" s="227">
        <v>48640.817907067649</v>
      </c>
      <c r="AF22" s="227">
        <v>49677.426331269882</v>
      </c>
      <c r="AG22" s="227">
        <v>50691.872076961081</v>
      </c>
      <c r="AH22" s="227">
        <v>51715.073318222079</v>
      </c>
      <c r="AI22" s="227">
        <v>52734.815649828517</v>
      </c>
      <c r="AJ22" s="227">
        <v>53755.924443893084</v>
      </c>
      <c r="AK22" s="227">
        <v>54776.493408983799</v>
      </c>
      <c r="AL22" s="227">
        <v>55797.275636663064</v>
      </c>
      <c r="AM22" s="227">
        <v>56817.973613711336</v>
      </c>
      <c r="AN22" s="227">
        <v>57838.704874463401</v>
      </c>
      <c r="AO22" s="227">
        <v>58859.422986293888</v>
      </c>
      <c r="AP22" s="227">
        <v>59880.146292682657</v>
      </c>
      <c r="AQ22" s="227">
        <v>60900.867546930829</v>
      </c>
      <c r="AR22" s="227">
        <v>61921.589611889118</v>
      </c>
      <c r="AS22" s="227">
        <v>62942.31135657167</v>
      </c>
      <c r="AT22" s="227">
        <v>63963.033227781016</v>
      </c>
      <c r="AU22" s="227">
        <v>64983.755049005194</v>
      </c>
      <c r="AV22" s="227">
        <v>66004.476889976315</v>
      </c>
    </row>
    <row r="23" spans="2:48" x14ac:dyDescent="0.2">
      <c r="B23" s="224">
        <v>31</v>
      </c>
      <c r="C23" s="229" t="s">
        <v>63</v>
      </c>
      <c r="D23" s="226">
        <v>82367.066460673843</v>
      </c>
      <c r="E23" s="227">
        <v>84723.041653542256</v>
      </c>
      <c r="F23" s="227">
        <v>86751.460285697845</v>
      </c>
      <c r="G23" s="227">
        <v>88653.184108312722</v>
      </c>
      <c r="H23" s="227">
        <v>90533.206855400014</v>
      </c>
      <c r="I23" s="227">
        <v>92438.920841487328</v>
      </c>
      <c r="J23" s="227">
        <v>94377.927589690313</v>
      </c>
      <c r="K23" s="227">
        <v>96355.035557178053</v>
      </c>
      <c r="L23" s="227">
        <v>98371.957186406682</v>
      </c>
      <c r="M23" s="227">
        <v>100429.93353793136</v>
      </c>
      <c r="N23" s="227">
        <v>102529.91752718049</v>
      </c>
      <c r="O23" s="227">
        <v>104672.81348462933</v>
      </c>
      <c r="P23" s="227">
        <v>106859.51208956137</v>
      </c>
      <c r="Q23" s="227">
        <v>109090.91355307194</v>
      </c>
      <c r="R23" s="227">
        <v>111367.93429571461</v>
      </c>
      <c r="S23" s="227">
        <v>113691.50371012148</v>
      </c>
      <c r="T23" s="227">
        <v>116062.58846791887</v>
      </c>
      <c r="U23" s="227">
        <v>118482.1020876359</v>
      </c>
      <c r="V23" s="227">
        <v>120951.26099281598</v>
      </c>
      <c r="W23" s="227">
        <v>123470.19602846827</v>
      </c>
      <c r="X23" s="227">
        <v>126043.43281189707</v>
      </c>
      <c r="Z23" s="224">
        <v>31</v>
      </c>
      <c r="AA23" s="229" t="s">
        <v>63</v>
      </c>
      <c r="AB23" s="226">
        <v>85647.746717802453</v>
      </c>
      <c r="AC23" s="227">
        <v>88097.560402602874</v>
      </c>
      <c r="AD23" s="227">
        <v>90206.770948877223</v>
      </c>
      <c r="AE23" s="227">
        <v>92184.240431346872</v>
      </c>
      <c r="AF23" s="227">
        <v>94139.144484450619</v>
      </c>
      <c r="AG23" s="227">
        <v>96120.763058603829</v>
      </c>
      <c r="AH23" s="227">
        <v>98137.000445587721</v>
      </c>
      <c r="AI23" s="227">
        <v>100192.85662342046</v>
      </c>
      <c r="AJ23" s="227">
        <v>102290.11224114127</v>
      </c>
      <c r="AK23" s="227">
        <v>104430.05779074715</v>
      </c>
      <c r="AL23" s="227">
        <v>106613.68414228811</v>
      </c>
      <c r="AM23" s="227">
        <v>108841.93164572214</v>
      </c>
      <c r="AN23" s="227">
        <v>111115.72645608863</v>
      </c>
      <c r="AO23" s="227">
        <v>113436.00463989076</v>
      </c>
      <c r="AP23" s="227">
        <v>115803.71911871294</v>
      </c>
      <c r="AQ23" s="227">
        <v>118219.83630289568</v>
      </c>
      <c r="AR23" s="227">
        <v>120685.36136659607</v>
      </c>
      <c r="AS23" s="227">
        <v>123201.24421378644</v>
      </c>
      <c r="AT23" s="227">
        <v>125768.74971815987</v>
      </c>
      <c r="AU23" s="227">
        <v>128388.01393628216</v>
      </c>
      <c r="AV23" s="227">
        <v>131063.74274079499</v>
      </c>
    </row>
    <row r="24" spans="2:48" x14ac:dyDescent="0.2">
      <c r="B24" s="224">
        <v>32</v>
      </c>
      <c r="C24" s="229" t="s">
        <v>64</v>
      </c>
      <c r="D24" s="226">
        <v>62178.339736664289</v>
      </c>
      <c r="E24" s="227">
        <v>64393.708724883254</v>
      </c>
      <c r="F24" s="227">
        <v>66307.342276325056</v>
      </c>
      <c r="G24" s="227">
        <v>68224.52579734521</v>
      </c>
      <c r="H24" s="227">
        <v>70165.683957497196</v>
      </c>
      <c r="I24" s="227">
        <v>72149.055448642204</v>
      </c>
      <c r="J24" s="227">
        <v>74172.33464561755</v>
      </c>
      <c r="K24" s="227">
        <v>76237.142255274812</v>
      </c>
      <c r="L24" s="227">
        <v>78344.121304694461</v>
      </c>
      <c r="M24" s="227">
        <v>80494.186694225515</v>
      </c>
      <c r="N24" s="227">
        <v>82688.205791211512</v>
      </c>
      <c r="O24" s="227">
        <v>84927.080636654471</v>
      </c>
      <c r="P24" s="227">
        <v>87211.727457015149</v>
      </c>
      <c r="Q24" s="227">
        <v>89543.081976623565</v>
      </c>
      <c r="R24" s="227">
        <v>91922.100117796741</v>
      </c>
      <c r="S24" s="227">
        <v>94349.752139256583</v>
      </c>
      <c r="T24" s="227">
        <v>96827.048724436681</v>
      </c>
      <c r="U24" s="227">
        <v>99354.940776461459</v>
      </c>
      <c r="V24" s="227">
        <v>101934.71275925977</v>
      </c>
      <c r="W24" s="227">
        <v>104566.44836333866</v>
      </c>
      <c r="X24" s="227">
        <v>107255.0842965646</v>
      </c>
      <c r="Z24" s="224">
        <v>32</v>
      </c>
      <c r="AA24" s="229" t="s">
        <v>64</v>
      </c>
      <c r="AB24" s="226">
        <v>64654.903008375637</v>
      </c>
      <c r="AC24" s="227">
        <v>66958.510143395339</v>
      </c>
      <c r="AD24" s="227">
        <v>68948.363719191126</v>
      </c>
      <c r="AE24" s="227">
        <v>70941.908659853449</v>
      </c>
      <c r="AF24" s="227">
        <v>72960.383149524307</v>
      </c>
      <c r="AG24" s="227">
        <v>75022.752327161594</v>
      </c>
      <c r="AH24" s="227">
        <v>77126.61873455251</v>
      </c>
      <c r="AI24" s="227">
        <v>79273.667631302393</v>
      </c>
      <c r="AJ24" s="227">
        <v>81464.567656260449</v>
      </c>
      <c r="AK24" s="227">
        <v>83700.270150256503</v>
      </c>
      <c r="AL24" s="227">
        <v>85981.67702787547</v>
      </c>
      <c r="AM24" s="227">
        <v>88309.72625841244</v>
      </c>
      <c r="AN24" s="227">
        <v>90685.370561628093</v>
      </c>
      <c r="AO24" s="227">
        <v>93109.582931752506</v>
      </c>
      <c r="AP24" s="227">
        <v>95583.357365488584</v>
      </c>
      <c r="AQ24" s="227">
        <v>98107.702766963193</v>
      </c>
      <c r="AR24" s="227">
        <v>100683.67007513097</v>
      </c>
      <c r="AS24" s="227">
        <v>103312.24806758791</v>
      </c>
      <c r="AT24" s="227">
        <v>105994.77236846108</v>
      </c>
      <c r="AU24" s="227">
        <v>108731.33000165039</v>
      </c>
      <c r="AV24" s="227">
        <v>111527.05430409675</v>
      </c>
    </row>
    <row r="25" spans="2:48" x14ac:dyDescent="0.2">
      <c r="B25" s="224">
        <v>33</v>
      </c>
      <c r="C25" s="229" t="s">
        <v>65</v>
      </c>
      <c r="D25" s="226">
        <v>207655.58855990277</v>
      </c>
      <c r="E25" s="227">
        <v>219750.00042702438</v>
      </c>
      <c r="F25" s="227">
        <v>231194.5646964417</v>
      </c>
      <c r="G25" s="227">
        <v>242520.96921597756</v>
      </c>
      <c r="H25" s="227">
        <v>253834.06018006601</v>
      </c>
      <c r="I25" s="227">
        <v>265158.55004730308</v>
      </c>
      <c r="J25" s="227">
        <v>276496.82895516191</v>
      </c>
      <c r="K25" s="227">
        <v>287850.05464822782</v>
      </c>
      <c r="L25" s="227">
        <v>299218.56672199088</v>
      </c>
      <c r="M25" s="227">
        <v>310602.71558487124</v>
      </c>
      <c r="N25" s="227">
        <v>322002.81962808734</v>
      </c>
      <c r="O25" s="227">
        <v>333419.20688614377</v>
      </c>
      <c r="P25" s="227">
        <v>344852.21008080046</v>
      </c>
      <c r="Q25" s="227">
        <v>356302.16892123321</v>
      </c>
      <c r="R25" s="227">
        <v>367769.43039356626</v>
      </c>
      <c r="S25" s="227">
        <v>379254.3468472074</v>
      </c>
      <c r="T25" s="227">
        <v>390757.28467141412</v>
      </c>
      <c r="U25" s="227">
        <v>402278.59103158989</v>
      </c>
      <c r="V25" s="227">
        <v>413818.72450713464</v>
      </c>
      <c r="W25" s="227">
        <v>425377.74556005676</v>
      </c>
      <c r="X25" s="227">
        <v>436957.32845655066</v>
      </c>
      <c r="Z25" s="224">
        <v>33</v>
      </c>
      <c r="AA25" s="229" t="s">
        <v>65</v>
      </c>
      <c r="AB25" s="226">
        <v>215926.51065224368</v>
      </c>
      <c r="AC25" s="227">
        <v>228502.64294403273</v>
      </c>
      <c r="AD25" s="227">
        <v>240403.044208301</v>
      </c>
      <c r="AE25" s="227">
        <v>252180.57941985008</v>
      </c>
      <c r="AF25" s="227">
        <v>263944.2707970381</v>
      </c>
      <c r="AG25" s="227">
        <v>275719.81509568717</v>
      </c>
      <c r="AH25" s="227">
        <v>287509.69765244611</v>
      </c>
      <c r="AI25" s="227">
        <v>299315.12232486682</v>
      </c>
      <c r="AJ25" s="227">
        <v>311136.44223452773</v>
      </c>
      <c r="AK25" s="227">
        <v>322974.02174661652</v>
      </c>
      <c r="AL25" s="227">
        <v>334828.19193387404</v>
      </c>
      <c r="AM25" s="227">
        <v>346699.29389641905</v>
      </c>
      <c r="AN25" s="227">
        <v>358587.67360831861</v>
      </c>
      <c r="AO25" s="227">
        <v>370493.68430936593</v>
      </c>
      <c r="AP25" s="227">
        <v>382417.68680614198</v>
      </c>
      <c r="AQ25" s="227">
        <v>394360.04748213186</v>
      </c>
      <c r="AR25" s="227">
        <v>406321.14731987636</v>
      </c>
      <c r="AS25" s="227">
        <v>418301.34731237829</v>
      </c>
      <c r="AT25" s="227">
        <v>430301.12430425367</v>
      </c>
      <c r="AU25" s="227">
        <v>442320.54116571369</v>
      </c>
      <c r="AV25" s="227">
        <v>454361.33884897502</v>
      </c>
    </row>
    <row r="26" spans="2:48" x14ac:dyDescent="0.2">
      <c r="B26" s="224">
        <v>34</v>
      </c>
      <c r="C26" s="229" t="s">
        <v>66</v>
      </c>
      <c r="D26" s="226">
        <v>48885.389509413937</v>
      </c>
      <c r="E26" s="227">
        <v>51426.038507006153</v>
      </c>
      <c r="F26" s="227">
        <v>54218.48298308903</v>
      </c>
      <c r="G26" s="227">
        <v>57046.923371665936</v>
      </c>
      <c r="H26" s="227">
        <v>59910.858415828807</v>
      </c>
      <c r="I26" s="227">
        <v>62814.772815259545</v>
      </c>
      <c r="J26" s="227">
        <v>65757.529414226941</v>
      </c>
      <c r="K26" s="227">
        <v>68739.157921285921</v>
      </c>
      <c r="L26" s="227">
        <v>71759.464214336214</v>
      </c>
      <c r="M26" s="227">
        <v>74818.366343917209</v>
      </c>
      <c r="N26" s="227">
        <v>77915.802458669816</v>
      </c>
      <c r="O26" s="227">
        <v>81051.751475349243</v>
      </c>
      <c r="P26" s="227">
        <v>84226.225213750702</v>
      </c>
      <c r="Q26" s="227">
        <v>87439.268103208582</v>
      </c>
      <c r="R26" s="227">
        <v>90690.955748604261</v>
      </c>
      <c r="S26" s="227">
        <v>93981.391908461548</v>
      </c>
      <c r="T26" s="227">
        <v>97310.714432209774</v>
      </c>
      <c r="U26" s="227">
        <v>100679.06627888088</v>
      </c>
      <c r="V26" s="227">
        <v>104086.70463307441</v>
      </c>
      <c r="W26" s="227">
        <v>107533.56753795414</v>
      </c>
      <c r="X26" s="227">
        <v>111020.99279674358</v>
      </c>
      <c r="Z26" s="224">
        <v>34</v>
      </c>
      <c r="AA26" s="229" t="s">
        <v>66</v>
      </c>
      <c r="AB26" s="226">
        <v>50832.494573573902</v>
      </c>
      <c r="AC26" s="227">
        <v>53474.337620740196</v>
      </c>
      <c r="AD26" s="227">
        <v>56378.005160305453</v>
      </c>
      <c r="AE26" s="227">
        <v>59319.102329559377</v>
      </c>
      <c r="AF26" s="227">
        <v>62297.107906531252</v>
      </c>
      <c r="AG26" s="227">
        <v>65316.685216491365</v>
      </c>
      <c r="AH26" s="227">
        <v>68376.651810795578</v>
      </c>
      <c r="AI26" s="227">
        <v>71477.038581290704</v>
      </c>
      <c r="AJ26" s="227">
        <v>74617.64367399324</v>
      </c>
      <c r="AK26" s="227">
        <v>77798.38187539544</v>
      </c>
      <c r="AL26" s="227">
        <v>81019.188870598635</v>
      </c>
      <c r="AM26" s="227">
        <v>84280.042736612391</v>
      </c>
      <c r="AN26" s="227">
        <v>87580.95576401439</v>
      </c>
      <c r="AO26" s="227">
        <v>90921.974151759379</v>
      </c>
      <c r="AP26" s="227">
        <v>94303.176516071151</v>
      </c>
      <c r="AQ26" s="227">
        <v>97724.670748175602</v>
      </c>
      <c r="AR26" s="227">
        <v>101186.6001880447</v>
      </c>
      <c r="AS26" s="227">
        <v>104689.11348876865</v>
      </c>
      <c r="AT26" s="227">
        <v>108232.47807860974</v>
      </c>
      <c r="AU26" s="227">
        <v>111816.62953299092</v>
      </c>
      <c r="AV26" s="227">
        <v>115442.95893983786</v>
      </c>
    </row>
    <row r="27" spans="2:48" x14ac:dyDescent="0.2">
      <c r="B27" s="224">
        <v>35</v>
      </c>
      <c r="C27" s="228" t="s">
        <v>67</v>
      </c>
      <c r="D27" s="226">
        <v>28232.586755658402</v>
      </c>
      <c r="E27" s="227">
        <v>29341.389313666466</v>
      </c>
      <c r="F27" s="227">
        <v>30450.294108559483</v>
      </c>
      <c r="G27" s="227">
        <v>31629.394969783814</v>
      </c>
      <c r="H27" s="227">
        <v>32816.071389148208</v>
      </c>
      <c r="I27" s="227">
        <v>34021.37224740965</v>
      </c>
      <c r="J27" s="227">
        <v>35257.307121452621</v>
      </c>
      <c r="K27" s="227">
        <v>36522.651964971883</v>
      </c>
      <c r="L27" s="227">
        <v>37818.545104192126</v>
      </c>
      <c r="M27" s="227">
        <v>39145.542533066859</v>
      </c>
      <c r="N27" s="227">
        <v>40504.370018854497</v>
      </c>
      <c r="O27" s="227">
        <v>41895.730297438997</v>
      </c>
      <c r="P27" s="227">
        <v>43320.353022496754</v>
      </c>
      <c r="Q27" s="227">
        <v>44778.982421698187</v>
      </c>
      <c r="R27" s="227">
        <v>46272.380683388437</v>
      </c>
      <c r="S27" s="227">
        <v>47801.328458565338</v>
      </c>
      <c r="T27" s="227">
        <v>49366.621632233451</v>
      </c>
      <c r="U27" s="227">
        <v>50969.086630885708</v>
      </c>
      <c r="V27" s="227">
        <v>52609.522190143114</v>
      </c>
      <c r="W27" s="227">
        <v>54288.929493290823</v>
      </c>
      <c r="X27" s="227">
        <v>56007.61236206218</v>
      </c>
      <c r="Z27" s="224">
        <v>35</v>
      </c>
      <c r="AA27" s="228" t="s">
        <v>67</v>
      </c>
      <c r="AB27" s="226">
        <v>28438.402313107159</v>
      </c>
      <c r="AC27" s="227">
        <v>29555.288041763088</v>
      </c>
      <c r="AD27" s="227">
        <v>30672.276752610891</v>
      </c>
      <c r="AE27" s="227">
        <v>31859.973259113536</v>
      </c>
      <c r="AF27" s="227">
        <v>33055.300549575091</v>
      </c>
      <c r="AG27" s="227">
        <v>34269.38805109328</v>
      </c>
      <c r="AH27" s="227">
        <v>35514.332890368038</v>
      </c>
      <c r="AI27" s="227">
        <v>36788.902097796534</v>
      </c>
      <c r="AJ27" s="227">
        <v>38094.242298001707</v>
      </c>
      <c r="AK27" s="227">
        <v>39430.913538132911</v>
      </c>
      <c r="AL27" s="227">
        <v>40799.646876291947</v>
      </c>
      <c r="AM27" s="227">
        <v>42201.150171307338</v>
      </c>
      <c r="AN27" s="227">
        <v>43636.158396030762</v>
      </c>
      <c r="AO27" s="227">
        <v>45105.421203552352</v>
      </c>
      <c r="AP27" s="227">
        <v>46609.706338570337</v>
      </c>
      <c r="AQ27" s="227">
        <v>48149.800143028289</v>
      </c>
      <c r="AR27" s="227">
        <v>49726.504303932415</v>
      </c>
      <c r="AS27" s="227">
        <v>51340.651272424875</v>
      </c>
      <c r="AT27" s="227">
        <v>52993.045606909262</v>
      </c>
      <c r="AU27" s="227">
        <v>54684.695789296922</v>
      </c>
      <c r="AV27" s="227">
        <v>56415.907856181599</v>
      </c>
    </row>
    <row r="28" spans="2:48" x14ac:dyDescent="0.2">
      <c r="B28" s="224">
        <v>36</v>
      </c>
      <c r="C28" s="229" t="s">
        <v>68</v>
      </c>
      <c r="D28" s="226">
        <v>29103.010712731364</v>
      </c>
      <c r="E28" s="227">
        <v>31038.964404256149</v>
      </c>
      <c r="F28" s="227">
        <v>32960.69933468441</v>
      </c>
      <c r="G28" s="227">
        <v>34880.882501851032</v>
      </c>
      <c r="H28" s="227">
        <v>36792.830438038771</v>
      </c>
      <c r="I28" s="227">
        <v>38689.860252541534</v>
      </c>
      <c r="J28" s="227">
        <v>40572.761283784217</v>
      </c>
      <c r="K28" s="227">
        <v>42440.967160019485</v>
      </c>
      <c r="L28" s="227">
        <v>44294.248478652044</v>
      </c>
      <c r="M28" s="227">
        <v>46132.281933395359</v>
      </c>
      <c r="N28" s="227">
        <v>47954.760448586843</v>
      </c>
      <c r="O28" s="227">
        <v>49761.364828451813</v>
      </c>
      <c r="P28" s="227">
        <v>51551.770820743717</v>
      </c>
      <c r="Q28" s="227">
        <v>53325.64727368376</v>
      </c>
      <c r="R28" s="227">
        <v>55082.655921235477</v>
      </c>
      <c r="S28" s="227">
        <v>56822.453283153816</v>
      </c>
      <c r="T28" s="227">
        <v>58544.682124555184</v>
      </c>
      <c r="U28" s="227">
        <v>60249.004213074106</v>
      </c>
      <c r="V28" s="227">
        <v>61934.971680228846</v>
      </c>
      <c r="W28" s="227">
        <v>63602.528761744376</v>
      </c>
      <c r="X28" s="227">
        <v>65250.030354826056</v>
      </c>
      <c r="Z28" s="224">
        <v>36</v>
      </c>
      <c r="AA28" s="229" t="s">
        <v>68</v>
      </c>
      <c r="AB28" s="226">
        <v>29315.171660827178</v>
      </c>
      <c r="AC28" s="227">
        <v>31265.238454763174</v>
      </c>
      <c r="AD28" s="227">
        <v>33200.982832834263</v>
      </c>
      <c r="AE28" s="227">
        <v>35135.164135289517</v>
      </c>
      <c r="AF28" s="227">
        <v>37061.050171932067</v>
      </c>
      <c r="AG28" s="227">
        <v>38971.909333782562</v>
      </c>
      <c r="AH28" s="227">
        <v>40868.536713543021</v>
      </c>
      <c r="AI28" s="227">
        <v>42750.361810616021</v>
      </c>
      <c r="AJ28" s="227">
        <v>44617.153550061405</v>
      </c>
      <c r="AK28" s="227">
        <v>46468.586268689818</v>
      </c>
      <c r="AL28" s="227">
        <v>48304.350652257046</v>
      </c>
      <c r="AM28" s="227">
        <v>50124.125178051225</v>
      </c>
      <c r="AN28" s="227">
        <v>51927.583230026932</v>
      </c>
      <c r="AO28" s="227">
        <v>53714.391242308935</v>
      </c>
      <c r="AP28" s="227">
        <v>55484.208482901289</v>
      </c>
      <c r="AQ28" s="227">
        <v>57236.68896758803</v>
      </c>
      <c r="AR28" s="227">
        <v>58971.472857243178</v>
      </c>
      <c r="AS28" s="227">
        <v>60688.219453787402</v>
      </c>
      <c r="AT28" s="227">
        <v>62386.477623777697</v>
      </c>
      <c r="AU28" s="227">
        <v>64066.191196417516</v>
      </c>
      <c r="AV28" s="227">
        <v>65725.703076112739</v>
      </c>
    </row>
    <row r="29" spans="2:48" x14ac:dyDescent="0.2">
      <c r="B29" s="224">
        <v>39</v>
      </c>
      <c r="C29" s="229" t="s">
        <v>69</v>
      </c>
      <c r="D29" s="226">
        <v>81556.84279443507</v>
      </c>
      <c r="E29" s="227">
        <v>86424.724646831804</v>
      </c>
      <c r="F29" s="227">
        <v>91110.736143303904</v>
      </c>
      <c r="G29" s="227">
        <v>95784.248254793813</v>
      </c>
      <c r="H29" s="227">
        <v>100449.84268589498</v>
      </c>
      <c r="I29" s="227">
        <v>105101.25187460369</v>
      </c>
      <c r="J29" s="227">
        <v>109739.20172349551</v>
      </c>
      <c r="K29" s="227">
        <v>114363.15950042197</v>
      </c>
      <c r="L29" s="227">
        <v>118972.90506958906</v>
      </c>
      <c r="M29" s="227">
        <v>123568.13099572895</v>
      </c>
      <c r="N29" s="227">
        <v>128148.54475637458</v>
      </c>
      <c r="O29" s="227">
        <v>132713.84242650174</v>
      </c>
      <c r="P29" s="227">
        <v>137263.71523136421</v>
      </c>
      <c r="Q29" s="227">
        <v>141797.84783178897</v>
      </c>
      <c r="R29" s="227">
        <v>146315.91812536199</v>
      </c>
      <c r="S29" s="227">
        <v>150817.59899185703</v>
      </c>
      <c r="T29" s="227">
        <v>155302.55042080418</v>
      </c>
      <c r="U29" s="227">
        <v>159770.44968561074</v>
      </c>
      <c r="V29" s="227">
        <v>164220.87282789871</v>
      </c>
      <c r="W29" s="227">
        <v>168653.75689324285</v>
      </c>
      <c r="X29" s="227">
        <v>173067.5728751196</v>
      </c>
      <c r="Z29" s="224">
        <v>39</v>
      </c>
      <c r="AA29" s="229" t="s">
        <v>69</v>
      </c>
      <c r="AB29" s="226">
        <v>82151.392178406517</v>
      </c>
      <c r="AC29" s="227">
        <v>87054.760889507219</v>
      </c>
      <c r="AD29" s="227">
        <v>91774.933409788558</v>
      </c>
      <c r="AE29" s="227">
        <v>96482.515424571204</v>
      </c>
      <c r="AF29" s="227">
        <v>101182.12203907517</v>
      </c>
      <c r="AG29" s="227">
        <v>105867.44000076958</v>
      </c>
      <c r="AH29" s="227">
        <v>110539.20050405982</v>
      </c>
      <c r="AI29" s="227">
        <v>115196.86693317999</v>
      </c>
      <c r="AJ29" s="227">
        <v>119840.21754754634</v>
      </c>
      <c r="AK29" s="227">
        <v>124468.94267068773</v>
      </c>
      <c r="AL29" s="227">
        <v>129082.74764764856</v>
      </c>
      <c r="AM29" s="227">
        <v>133681.32633779093</v>
      </c>
      <c r="AN29" s="227">
        <v>138264.36771540082</v>
      </c>
      <c r="AO29" s="227">
        <v>142831.55414248264</v>
      </c>
      <c r="AP29" s="227">
        <v>147382.56116849589</v>
      </c>
      <c r="AQ29" s="227">
        <v>151917.05928850762</v>
      </c>
      <c r="AR29" s="227">
        <v>156434.70601337182</v>
      </c>
      <c r="AS29" s="227">
        <v>160935.1762638189</v>
      </c>
      <c r="AT29" s="227">
        <v>165418.04299081408</v>
      </c>
      <c r="AU29" s="227">
        <v>169883.24278099471</v>
      </c>
      <c r="AV29" s="227">
        <v>174329.23548137938</v>
      </c>
    </row>
    <row r="30" spans="2:48" x14ac:dyDescent="0.2">
      <c r="B30" s="224">
        <v>40</v>
      </c>
      <c r="C30" s="229" t="s">
        <v>70</v>
      </c>
      <c r="D30" s="226">
        <v>116609.48374856506</v>
      </c>
      <c r="E30" s="227">
        <v>123920.56947297872</v>
      </c>
      <c r="F30" s="227">
        <v>131219.87072321028</v>
      </c>
      <c r="G30" s="227">
        <v>138521.29273428989</v>
      </c>
      <c r="H30" s="227">
        <v>145823.01831929854</v>
      </c>
      <c r="I30" s="227">
        <v>153126.01658622688</v>
      </c>
      <c r="J30" s="227">
        <v>160431.41275204095</v>
      </c>
      <c r="K30" s="227">
        <v>167739.08402320588</v>
      </c>
      <c r="L30" s="227">
        <v>175049.12039845157</v>
      </c>
      <c r="M30" s="227">
        <v>182361.55910083128</v>
      </c>
      <c r="N30" s="227">
        <v>189676.4520936374</v>
      </c>
      <c r="O30" s="227">
        <v>196993.84882347073</v>
      </c>
      <c r="P30" s="227">
        <v>204313.80066335489</v>
      </c>
      <c r="Q30" s="227">
        <v>211636.35980617724</v>
      </c>
      <c r="R30" s="227">
        <v>218961.5795549535</v>
      </c>
      <c r="S30" s="227">
        <v>226289.51435361913</v>
      </c>
      <c r="T30" s="227">
        <v>233620.21950326231</v>
      </c>
      <c r="U30" s="227">
        <v>240953.75244879656</v>
      </c>
      <c r="V30" s="227">
        <v>248290.1678503447</v>
      </c>
      <c r="W30" s="227">
        <v>255629.5369457877</v>
      </c>
      <c r="X30" s="227">
        <v>262971.87203613343</v>
      </c>
      <c r="Z30" s="224">
        <v>40</v>
      </c>
      <c r="AA30" s="229" t="s">
        <v>70</v>
      </c>
      <c r="AB30" s="226">
        <v>117459.56688509212</v>
      </c>
      <c r="AC30" s="227">
        <v>124823.95042443671</v>
      </c>
      <c r="AD30" s="227">
        <v>132176.46358078247</v>
      </c>
      <c r="AE30" s="227">
        <v>139531.11295832289</v>
      </c>
      <c r="AF30" s="227">
        <v>146886.06812284622</v>
      </c>
      <c r="AG30" s="227">
        <v>154242.30524714044</v>
      </c>
      <c r="AH30" s="227">
        <v>161600.95775100324</v>
      </c>
      <c r="AI30" s="227">
        <v>168961.9019457351</v>
      </c>
      <c r="AJ30" s="227">
        <v>176325.22848615632</v>
      </c>
      <c r="AK30" s="227">
        <v>183690.97486667626</v>
      </c>
      <c r="AL30" s="227">
        <v>191059.19342940004</v>
      </c>
      <c r="AM30" s="227">
        <v>198429.93398139381</v>
      </c>
      <c r="AN30" s="227">
        <v>205803.24827019079</v>
      </c>
      <c r="AO30" s="227">
        <v>213179.18886916433</v>
      </c>
      <c r="AP30" s="227">
        <v>220557.80946990912</v>
      </c>
      <c r="AQ30" s="227">
        <v>227939.16491325703</v>
      </c>
      <c r="AR30" s="227">
        <v>235323.31090344104</v>
      </c>
      <c r="AS30" s="227">
        <v>242710.30530414829</v>
      </c>
      <c r="AT30" s="227">
        <v>250100.20317397377</v>
      </c>
      <c r="AU30" s="227">
        <v>257493.07627012255</v>
      </c>
      <c r="AV30" s="227">
        <v>264888.9369832768</v>
      </c>
    </row>
    <row r="31" spans="2:48" x14ac:dyDescent="0.2">
      <c r="B31" s="224">
        <v>45</v>
      </c>
      <c r="C31" s="229" t="s">
        <v>71</v>
      </c>
      <c r="D31" s="226">
        <v>0</v>
      </c>
      <c r="E31" s="227">
        <v>0</v>
      </c>
      <c r="F31" s="227">
        <v>0</v>
      </c>
      <c r="G31" s="227">
        <v>0</v>
      </c>
      <c r="H31" s="227">
        <v>0</v>
      </c>
      <c r="I31" s="227">
        <v>0</v>
      </c>
      <c r="J31" s="227">
        <v>0</v>
      </c>
      <c r="K31" s="227">
        <v>0</v>
      </c>
      <c r="L31" s="227">
        <v>0</v>
      </c>
      <c r="M31" s="227">
        <v>0</v>
      </c>
      <c r="N31" s="227">
        <v>0</v>
      </c>
      <c r="O31" s="227">
        <v>0</v>
      </c>
      <c r="P31" s="227">
        <v>0</v>
      </c>
      <c r="Q31" s="227">
        <v>0</v>
      </c>
      <c r="R31" s="227">
        <v>0</v>
      </c>
      <c r="S31" s="227">
        <v>0</v>
      </c>
      <c r="T31" s="227">
        <v>0</v>
      </c>
      <c r="U31" s="227">
        <v>0</v>
      </c>
      <c r="V31" s="227">
        <v>0</v>
      </c>
      <c r="W31" s="227">
        <v>0</v>
      </c>
      <c r="X31" s="227">
        <v>0</v>
      </c>
      <c r="Z31" s="224">
        <v>45</v>
      </c>
      <c r="AA31" s="229" t="s">
        <v>71</v>
      </c>
      <c r="AB31" s="226">
        <v>0</v>
      </c>
      <c r="AC31" s="227">
        <v>0</v>
      </c>
      <c r="AD31" s="227">
        <v>0</v>
      </c>
      <c r="AE31" s="227">
        <v>0</v>
      </c>
      <c r="AF31" s="227">
        <v>0</v>
      </c>
      <c r="AG31" s="227">
        <v>0</v>
      </c>
      <c r="AH31" s="227">
        <v>0</v>
      </c>
      <c r="AI31" s="227">
        <v>0</v>
      </c>
      <c r="AJ31" s="227">
        <v>0</v>
      </c>
      <c r="AK31" s="227">
        <v>0</v>
      </c>
      <c r="AL31" s="227">
        <v>0</v>
      </c>
      <c r="AM31" s="227">
        <v>0</v>
      </c>
      <c r="AN31" s="227">
        <v>0</v>
      </c>
      <c r="AO31" s="227">
        <v>0</v>
      </c>
      <c r="AP31" s="227">
        <v>0</v>
      </c>
      <c r="AQ31" s="227">
        <v>0</v>
      </c>
      <c r="AR31" s="227">
        <v>0</v>
      </c>
      <c r="AS31" s="227">
        <v>0</v>
      </c>
      <c r="AT31" s="227">
        <v>0</v>
      </c>
      <c r="AU31" s="227">
        <v>0</v>
      </c>
      <c r="AV31" s="227">
        <v>0</v>
      </c>
    </row>
    <row r="32" spans="2:48" ht="13.5" thickBot="1" x14ac:dyDescent="0.25">
      <c r="B32" s="224">
        <v>46</v>
      </c>
      <c r="C32" s="230" t="s">
        <v>72</v>
      </c>
      <c r="D32" s="226">
        <v>141.52000000000001</v>
      </c>
      <c r="E32" s="227">
        <v>257.94</v>
      </c>
      <c r="F32" s="227">
        <v>291.89999999999992</v>
      </c>
      <c r="G32" s="227">
        <v>310.66999999999996</v>
      </c>
      <c r="H32" s="227">
        <v>331.55999999999995</v>
      </c>
      <c r="I32" s="227">
        <v>353.74999999999994</v>
      </c>
      <c r="J32" s="227">
        <v>391.49</v>
      </c>
      <c r="K32" s="227">
        <v>445.54000000000008</v>
      </c>
      <c r="L32" s="227">
        <v>561.7700000000001</v>
      </c>
      <c r="M32" s="227">
        <v>0</v>
      </c>
      <c r="N32" s="227">
        <v>0</v>
      </c>
      <c r="O32" s="227">
        <v>0</v>
      </c>
      <c r="P32" s="227">
        <v>0</v>
      </c>
      <c r="Q32" s="227">
        <v>0</v>
      </c>
      <c r="R32" s="227">
        <v>0</v>
      </c>
      <c r="S32" s="227">
        <v>0</v>
      </c>
      <c r="T32" s="227">
        <v>0</v>
      </c>
      <c r="U32" s="227">
        <v>0</v>
      </c>
      <c r="V32" s="227">
        <v>0</v>
      </c>
      <c r="W32" s="227">
        <v>0</v>
      </c>
      <c r="X32" s="227">
        <v>0</v>
      </c>
      <c r="Z32" s="224">
        <v>46</v>
      </c>
      <c r="AA32" s="230" t="s">
        <v>72</v>
      </c>
      <c r="AB32" s="226">
        <v>0.1057</v>
      </c>
      <c r="AC32" s="227">
        <v>0</v>
      </c>
      <c r="AD32" s="227">
        <v>0</v>
      </c>
      <c r="AE32" s="227">
        <v>0</v>
      </c>
      <c r="AF32" s="227">
        <v>0</v>
      </c>
      <c r="AG32" s="227">
        <v>0</v>
      </c>
      <c r="AH32" s="227">
        <v>0</v>
      </c>
      <c r="AI32" s="227">
        <v>0</v>
      </c>
      <c r="AJ32" s="227">
        <v>0</v>
      </c>
      <c r="AK32" s="227">
        <v>0</v>
      </c>
      <c r="AL32" s="227">
        <v>0</v>
      </c>
      <c r="AM32" s="227">
        <v>0</v>
      </c>
      <c r="AN32" s="227">
        <v>0</v>
      </c>
      <c r="AO32" s="227">
        <v>0</v>
      </c>
      <c r="AP32" s="227">
        <v>0</v>
      </c>
      <c r="AQ32" s="227">
        <v>0</v>
      </c>
      <c r="AR32" s="227">
        <v>0</v>
      </c>
      <c r="AS32" s="227">
        <v>0</v>
      </c>
      <c r="AT32" s="227">
        <v>0</v>
      </c>
      <c r="AU32" s="227">
        <v>0</v>
      </c>
      <c r="AV32" s="227">
        <v>0</v>
      </c>
    </row>
    <row r="33" spans="2:48" ht="13.5" thickBot="1" x14ac:dyDescent="0.25">
      <c r="B33" s="231"/>
      <c r="C33" s="232" t="s">
        <v>73</v>
      </c>
      <c r="D33" s="233">
        <f t="shared" ref="D33:X33" si="2">+SUM(D9:D32)</f>
        <v>19785858.243563045</v>
      </c>
      <c r="E33" s="233">
        <f t="shared" si="2"/>
        <v>20287155.702671438</v>
      </c>
      <c r="F33" s="233">
        <f t="shared" si="2"/>
        <v>20778643.319292888</v>
      </c>
      <c r="G33" s="233">
        <f t="shared" si="2"/>
        <v>21285042.161365509</v>
      </c>
      <c r="H33" s="233">
        <f t="shared" si="2"/>
        <v>21785829.388117988</v>
      </c>
      <c r="I33" s="233">
        <f t="shared" si="2"/>
        <v>22293000.017132297</v>
      </c>
      <c r="J33" s="233">
        <f t="shared" si="2"/>
        <v>22803986.719983287</v>
      </c>
      <c r="K33" s="233">
        <f t="shared" si="2"/>
        <v>23318974.313398648</v>
      </c>
      <c r="L33" s="233">
        <f t="shared" si="2"/>
        <v>23838568.80840531</v>
      </c>
      <c r="M33" s="233">
        <f t="shared" si="2"/>
        <v>24361742.594549235</v>
      </c>
      <c r="N33" s="233">
        <f t="shared" si="2"/>
        <v>24890016.616310313</v>
      </c>
      <c r="O33" s="233">
        <f t="shared" si="2"/>
        <v>25422850.461364757</v>
      </c>
      <c r="P33" s="233">
        <f t="shared" si="2"/>
        <v>25960351.146643493</v>
      </c>
      <c r="Q33" s="233">
        <f t="shared" si="2"/>
        <v>26503437.740356319</v>
      </c>
      <c r="R33" s="233">
        <f t="shared" si="2"/>
        <v>27049739.131148282</v>
      </c>
      <c r="S33" s="233">
        <f t="shared" si="2"/>
        <v>27602640.407851584</v>
      </c>
      <c r="T33" s="233">
        <f t="shared" si="2"/>
        <v>28158959.086383082</v>
      </c>
      <c r="U33" s="233">
        <f t="shared" si="2"/>
        <v>28721255.33092504</v>
      </c>
      <c r="V33" s="233">
        <f t="shared" si="2"/>
        <v>29288834.971061006</v>
      </c>
      <c r="W33" s="233">
        <f t="shared" si="2"/>
        <v>29861720.61124922</v>
      </c>
      <c r="X33" s="233">
        <f t="shared" si="2"/>
        <v>30382139.698462367</v>
      </c>
      <c r="Z33" s="231"/>
      <c r="AA33" s="232" t="s">
        <v>73</v>
      </c>
      <c r="AB33" s="233">
        <f t="shared" ref="AB33:AV33" si="3">+SUM(AB9:AB31)</f>
        <v>20280130.020617515</v>
      </c>
      <c r="AC33" s="233">
        <f t="shared" si="3"/>
        <v>20795344.650985073</v>
      </c>
      <c r="AD33" s="233">
        <f t="shared" si="3"/>
        <v>21300487.082367357</v>
      </c>
      <c r="AE33" s="233">
        <f t="shared" si="3"/>
        <v>21821178.576896597</v>
      </c>
      <c r="AF33" s="233">
        <f t="shared" si="3"/>
        <v>22336011.115195557</v>
      </c>
      <c r="AG33" s="233">
        <f t="shared" si="3"/>
        <v>22857413.524376463</v>
      </c>
      <c r="AH33" s="233">
        <f t="shared" si="3"/>
        <v>23382703.406732541</v>
      </c>
      <c r="AI33" s="233">
        <f t="shared" si="3"/>
        <v>23912069.413709931</v>
      </c>
      <c r="AJ33" s="233">
        <f t="shared" si="3"/>
        <v>24446092.831763122</v>
      </c>
      <c r="AK33" s="233">
        <f t="shared" si="3"/>
        <v>24984473.284205664</v>
      </c>
      <c r="AL33" s="233">
        <f t="shared" si="3"/>
        <v>25527501.728630576</v>
      </c>
      <c r="AM33" s="233">
        <f t="shared" si="3"/>
        <v>26075198.910370752</v>
      </c>
      <c r="AN33" s="233">
        <f t="shared" si="3"/>
        <v>26627674.623933282</v>
      </c>
      <c r="AO33" s="233">
        <f t="shared" si="3"/>
        <v>27185877.422541164</v>
      </c>
      <c r="AP33" s="233">
        <f t="shared" si="3"/>
        <v>27747357.023367442</v>
      </c>
      <c r="AQ33" s="233">
        <f t="shared" si="3"/>
        <v>28315609.347915024</v>
      </c>
      <c r="AR33" s="233">
        <f t="shared" si="3"/>
        <v>28887345.945024557</v>
      </c>
      <c r="AS33" s="233">
        <f t="shared" si="3"/>
        <v>29465210.577629454</v>
      </c>
      <c r="AT33" s="233">
        <f t="shared" si="3"/>
        <v>30048485.014942765</v>
      </c>
      <c r="AU33" s="233">
        <f t="shared" si="3"/>
        <v>30637192.386152722</v>
      </c>
      <c r="AV33" s="233">
        <f t="shared" si="3"/>
        <v>31171649.637732282</v>
      </c>
    </row>
    <row r="34" spans="2:48" x14ac:dyDescent="0.2"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AB34" s="234"/>
      <c r="AC34" s="234"/>
      <c r="AD34" s="234"/>
      <c r="AE34" s="234"/>
      <c r="AF34" s="234"/>
      <c r="AG34" s="234"/>
      <c r="AH34" s="234"/>
      <c r="AI34" s="234"/>
      <c r="AJ34" s="234"/>
      <c r="AK34" s="234"/>
      <c r="AL34" s="234"/>
      <c r="AM34" s="234"/>
      <c r="AN34" s="234"/>
      <c r="AO34" s="234"/>
      <c r="AP34" s="234"/>
      <c r="AQ34" s="234"/>
      <c r="AR34" s="234"/>
      <c r="AS34" s="234"/>
      <c r="AT34" s="234"/>
      <c r="AU34" s="234"/>
      <c r="AV34" s="234"/>
    </row>
    <row r="35" spans="2:48" x14ac:dyDescent="0.2"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AB35" s="234"/>
      <c r="AC35" s="234"/>
      <c r="AD35" s="234"/>
      <c r="AE35" s="234"/>
      <c r="AF35" s="234"/>
      <c r="AG35" s="234"/>
      <c r="AH35" s="234"/>
      <c r="AI35" s="234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2:48" x14ac:dyDescent="0.2">
      <c r="B36" s="221" t="s">
        <v>193</v>
      </c>
      <c r="Z36" s="221" t="s">
        <v>84</v>
      </c>
    </row>
    <row r="37" spans="2:48" ht="13.5" thickBot="1" x14ac:dyDescent="0.25"/>
    <row r="38" spans="2:48" ht="13.5" thickBot="1" x14ac:dyDescent="0.25">
      <c r="B38" s="222" t="s">
        <v>37</v>
      </c>
      <c r="C38" s="223" t="s">
        <v>38</v>
      </c>
      <c r="D38" s="90">
        <f>+D8</f>
        <v>2024</v>
      </c>
      <c r="E38" s="90">
        <f t="shared" ref="E38:X38" si="4">+D38+1</f>
        <v>2025</v>
      </c>
      <c r="F38" s="90">
        <f t="shared" si="4"/>
        <v>2026</v>
      </c>
      <c r="G38" s="90">
        <f t="shared" si="4"/>
        <v>2027</v>
      </c>
      <c r="H38" s="90">
        <f t="shared" si="4"/>
        <v>2028</v>
      </c>
      <c r="I38" s="90">
        <f t="shared" si="4"/>
        <v>2029</v>
      </c>
      <c r="J38" s="90">
        <f t="shared" si="4"/>
        <v>2030</v>
      </c>
      <c r="K38" s="90">
        <f t="shared" si="4"/>
        <v>2031</v>
      </c>
      <c r="L38" s="90">
        <f t="shared" si="4"/>
        <v>2032</v>
      </c>
      <c r="M38" s="90">
        <f t="shared" si="4"/>
        <v>2033</v>
      </c>
      <c r="N38" s="90">
        <f t="shared" si="4"/>
        <v>2034</v>
      </c>
      <c r="O38" s="90">
        <f t="shared" si="4"/>
        <v>2035</v>
      </c>
      <c r="P38" s="90">
        <f t="shared" si="4"/>
        <v>2036</v>
      </c>
      <c r="Q38" s="90">
        <f t="shared" si="4"/>
        <v>2037</v>
      </c>
      <c r="R38" s="90">
        <f t="shared" si="4"/>
        <v>2038</v>
      </c>
      <c r="S38" s="90">
        <f t="shared" si="4"/>
        <v>2039</v>
      </c>
      <c r="T38" s="90">
        <f t="shared" si="4"/>
        <v>2040</v>
      </c>
      <c r="U38" s="90">
        <f t="shared" si="4"/>
        <v>2041</v>
      </c>
      <c r="V38" s="90">
        <f t="shared" si="4"/>
        <v>2042</v>
      </c>
      <c r="W38" s="90">
        <f t="shared" si="4"/>
        <v>2043</v>
      </c>
      <c r="X38" s="90">
        <f t="shared" si="4"/>
        <v>2044</v>
      </c>
      <c r="Z38" s="222" t="s">
        <v>37</v>
      </c>
      <c r="AA38" s="223" t="s">
        <v>38</v>
      </c>
      <c r="AB38" s="90">
        <f t="shared" ref="AB38:AV38" si="5">+D38</f>
        <v>2024</v>
      </c>
      <c r="AC38" s="90">
        <f t="shared" si="5"/>
        <v>2025</v>
      </c>
      <c r="AD38" s="90">
        <f t="shared" si="5"/>
        <v>2026</v>
      </c>
      <c r="AE38" s="90">
        <f t="shared" si="5"/>
        <v>2027</v>
      </c>
      <c r="AF38" s="90">
        <f t="shared" si="5"/>
        <v>2028</v>
      </c>
      <c r="AG38" s="90">
        <f t="shared" si="5"/>
        <v>2029</v>
      </c>
      <c r="AH38" s="90">
        <f t="shared" si="5"/>
        <v>2030</v>
      </c>
      <c r="AI38" s="90">
        <f t="shared" si="5"/>
        <v>2031</v>
      </c>
      <c r="AJ38" s="90">
        <f t="shared" si="5"/>
        <v>2032</v>
      </c>
      <c r="AK38" s="90">
        <f t="shared" si="5"/>
        <v>2033</v>
      </c>
      <c r="AL38" s="90">
        <f t="shared" si="5"/>
        <v>2034</v>
      </c>
      <c r="AM38" s="90">
        <f t="shared" si="5"/>
        <v>2035</v>
      </c>
      <c r="AN38" s="90">
        <f t="shared" si="5"/>
        <v>2036</v>
      </c>
      <c r="AO38" s="90">
        <f t="shared" si="5"/>
        <v>2037</v>
      </c>
      <c r="AP38" s="90">
        <f t="shared" si="5"/>
        <v>2038</v>
      </c>
      <c r="AQ38" s="90">
        <f t="shared" si="5"/>
        <v>2039</v>
      </c>
      <c r="AR38" s="90">
        <f t="shared" si="5"/>
        <v>2040</v>
      </c>
      <c r="AS38" s="90">
        <f t="shared" si="5"/>
        <v>2041</v>
      </c>
      <c r="AT38" s="90">
        <f t="shared" si="5"/>
        <v>2042</v>
      </c>
      <c r="AU38" s="90">
        <f t="shared" si="5"/>
        <v>2043</v>
      </c>
      <c r="AV38" s="90">
        <f t="shared" si="5"/>
        <v>2044</v>
      </c>
    </row>
    <row r="39" spans="2:48" x14ac:dyDescent="0.2">
      <c r="B39" s="224">
        <v>6</v>
      </c>
      <c r="C39" s="225" t="s">
        <v>46</v>
      </c>
      <c r="D39" s="226">
        <v>346312.30496893299</v>
      </c>
      <c r="E39" s="227">
        <v>351196.727193837</v>
      </c>
      <c r="F39" s="227">
        <v>355131.6033258207</v>
      </c>
      <c r="G39" s="227">
        <v>358861.29124080145</v>
      </c>
      <c r="H39" s="227">
        <v>362571.00742039265</v>
      </c>
      <c r="I39" s="227">
        <v>366340.49781379907</v>
      </c>
      <c r="J39" s="227">
        <v>370179.25752899767</v>
      </c>
      <c r="K39" s="227">
        <v>374094.63287733076</v>
      </c>
      <c r="L39" s="227">
        <v>378089.28292077803</v>
      </c>
      <c r="M39" s="227">
        <v>382165.39374634234</v>
      </c>
      <c r="N39" s="227">
        <v>386324.75957972457</v>
      </c>
      <c r="O39" s="227">
        <v>390569.13805590518</v>
      </c>
      <c r="P39" s="227">
        <v>394900.28174079023</v>
      </c>
      <c r="Q39" s="227">
        <v>399319.96963049966</v>
      </c>
      <c r="R39" s="227">
        <v>403830.01522093156</v>
      </c>
      <c r="S39" s="227">
        <v>408432.25973132747</v>
      </c>
      <c r="T39" s="227">
        <v>413128.6142035012</v>
      </c>
      <c r="U39" s="227">
        <v>417920.90144956182</v>
      </c>
      <c r="V39" s="227">
        <v>422811.47813476785</v>
      </c>
      <c r="W39" s="227">
        <v>427800.80908400263</v>
      </c>
      <c r="X39" s="227">
        <v>432897.05566296529</v>
      </c>
      <c r="Z39" s="224">
        <v>6</v>
      </c>
      <c r="AA39" s="225" t="s">
        <v>46</v>
      </c>
      <c r="AB39" s="226">
        <v>352428.18027468445</v>
      </c>
      <c r="AC39" s="227">
        <v>357398.86139608017</v>
      </c>
      <c r="AD39" s="227">
        <v>361403.22744055488</v>
      </c>
      <c r="AE39" s="227">
        <v>365198.78164411412</v>
      </c>
      <c r="AF39" s="227">
        <v>368974.01141143678</v>
      </c>
      <c r="AG39" s="227">
        <v>372810.07100519084</v>
      </c>
      <c r="AH39" s="227">
        <v>376716.62321695994</v>
      </c>
      <c r="AI39" s="227">
        <v>380701.14409394481</v>
      </c>
      <c r="AJ39" s="227">
        <v>384766.33965715894</v>
      </c>
      <c r="AK39" s="227">
        <v>388914.43459990283</v>
      </c>
      <c r="AL39" s="227">
        <v>393147.25483390247</v>
      </c>
      <c r="AM39" s="227">
        <v>397466.58903397247</v>
      </c>
      <c r="AN39" s="227">
        <v>401874.22071633249</v>
      </c>
      <c r="AO39" s="227">
        <v>406371.96029417432</v>
      </c>
      <c r="AP39" s="227">
        <v>410961.65328973328</v>
      </c>
      <c r="AQ39" s="227">
        <v>415645.17343818251</v>
      </c>
      <c r="AR39" s="227">
        <v>420424.46553033509</v>
      </c>
      <c r="AS39" s="227">
        <v>425301.38456916146</v>
      </c>
      <c r="AT39" s="227">
        <v>430278.32883862819</v>
      </c>
      <c r="AU39" s="227">
        <v>435355.77137242595</v>
      </c>
      <c r="AV39" s="227">
        <v>440542.01766597317</v>
      </c>
    </row>
    <row r="40" spans="2:48" x14ac:dyDescent="0.2">
      <c r="B40" s="224">
        <v>8</v>
      </c>
      <c r="C40" s="228" t="s">
        <v>48</v>
      </c>
      <c r="D40" s="226">
        <v>1821.3935621974197</v>
      </c>
      <c r="E40" s="227">
        <v>1901.9845114970394</v>
      </c>
      <c r="F40" s="227">
        <v>1979.9297062608846</v>
      </c>
      <c r="G40" s="227">
        <v>2053.9751723272607</v>
      </c>
      <c r="H40" s="227">
        <v>2128.024912613253</v>
      </c>
      <c r="I40" s="227">
        <v>2202.0746551991192</v>
      </c>
      <c r="J40" s="227">
        <v>2276.1243977862223</v>
      </c>
      <c r="K40" s="227">
        <v>2350.1741403733267</v>
      </c>
      <c r="L40" s="227">
        <v>2424.2238829604307</v>
      </c>
      <c r="M40" s="227">
        <v>2498.2736255475343</v>
      </c>
      <c r="N40" s="227">
        <v>2572.3233681346387</v>
      </c>
      <c r="O40" s="227">
        <v>2646.3731107217427</v>
      </c>
      <c r="P40" s="227">
        <v>2720.4228533088476</v>
      </c>
      <c r="Q40" s="227">
        <v>2794.4725958959507</v>
      </c>
      <c r="R40" s="227">
        <v>2868.5223384830551</v>
      </c>
      <c r="S40" s="227">
        <v>2942.5720810701587</v>
      </c>
      <c r="T40" s="227">
        <v>3016.6218236572631</v>
      </c>
      <c r="U40" s="227">
        <v>3090.6715662443676</v>
      </c>
      <c r="V40" s="227">
        <v>3164.7213088314725</v>
      </c>
      <c r="W40" s="227">
        <v>3238.771051418576</v>
      </c>
      <c r="X40" s="227">
        <v>3312.8207940056791</v>
      </c>
      <c r="Z40" s="224">
        <v>8</v>
      </c>
      <c r="AA40" s="228" t="s">
        <v>48</v>
      </c>
      <c r="AB40" s="226">
        <v>1853.5593725058256</v>
      </c>
      <c r="AC40" s="227">
        <v>1935.5735579700772</v>
      </c>
      <c r="AD40" s="227">
        <v>2014.8952648734521</v>
      </c>
      <c r="AE40" s="227">
        <v>2090.2483738705605</v>
      </c>
      <c r="AF40" s="227">
        <v>2165.6058325700033</v>
      </c>
      <c r="AG40" s="227">
        <v>2240.963293609936</v>
      </c>
      <c r="AH40" s="227">
        <v>2316.3207546511271</v>
      </c>
      <c r="AI40" s="227">
        <v>2391.67821569232</v>
      </c>
      <c r="AJ40" s="227">
        <v>2467.0356767335124</v>
      </c>
      <c r="AK40" s="227">
        <v>2542.3931377747044</v>
      </c>
      <c r="AL40" s="227">
        <v>2617.7505988158969</v>
      </c>
      <c r="AM40" s="227">
        <v>2693.1080598570893</v>
      </c>
      <c r="AN40" s="227">
        <v>2768.4655208982808</v>
      </c>
      <c r="AO40" s="227">
        <v>2843.8229819394733</v>
      </c>
      <c r="AP40" s="227">
        <v>2919.1804429806666</v>
      </c>
      <c r="AQ40" s="227">
        <v>2994.5379040218586</v>
      </c>
      <c r="AR40" s="227">
        <v>3069.895365063051</v>
      </c>
      <c r="AS40" s="227">
        <v>3145.252826104243</v>
      </c>
      <c r="AT40" s="227">
        <v>3220.6102871454359</v>
      </c>
      <c r="AU40" s="227">
        <v>3295.9677481866274</v>
      </c>
      <c r="AV40" s="227">
        <v>3371.3252092278199</v>
      </c>
    </row>
    <row r="41" spans="2:48" x14ac:dyDescent="0.2">
      <c r="B41" s="224">
        <v>9</v>
      </c>
      <c r="C41" s="229" t="s">
        <v>49</v>
      </c>
      <c r="D41" s="226">
        <v>33626.261312258444</v>
      </c>
      <c r="E41" s="227">
        <v>34409.637407892682</v>
      </c>
      <c r="F41" s="227">
        <v>35243.280541665714</v>
      </c>
      <c r="G41" s="227">
        <v>36085.64105356775</v>
      </c>
      <c r="H41" s="227">
        <v>36937.937179563909</v>
      </c>
      <c r="I41" s="227">
        <v>37808.732179341481</v>
      </c>
      <c r="J41" s="227">
        <v>38697.063157836397</v>
      </c>
      <c r="K41" s="227">
        <v>39603.623858725216</v>
      </c>
      <c r="L41" s="227">
        <v>40528.700985660682</v>
      </c>
      <c r="M41" s="227">
        <v>41472.695099973578</v>
      </c>
      <c r="N41" s="227">
        <v>42435.98731063756</v>
      </c>
      <c r="O41" s="227">
        <v>43418.973589464513</v>
      </c>
      <c r="P41" s="227">
        <v>44422.056223313666</v>
      </c>
      <c r="Q41" s="227">
        <v>45445.646058698068</v>
      </c>
      <c r="R41" s="227">
        <v>46490.162727391442</v>
      </c>
      <c r="S41" s="227">
        <v>47556.03250062326</v>
      </c>
      <c r="T41" s="227">
        <v>48643.698046013604</v>
      </c>
      <c r="U41" s="227">
        <v>49753.581064771031</v>
      </c>
      <c r="V41" s="227">
        <v>50886.229090901696</v>
      </c>
      <c r="W41" s="227">
        <v>52041.742981828691</v>
      </c>
      <c r="X41" s="227">
        <v>53222.038771453059</v>
      </c>
      <c r="Z41" s="224">
        <v>9</v>
      </c>
      <c r="AA41" s="229" t="s">
        <v>49</v>
      </c>
      <c r="AB41" s="226">
        <v>34220.101087032934</v>
      </c>
      <c r="AC41" s="227">
        <v>35017.311604516071</v>
      </c>
      <c r="AD41" s="227">
        <v>35865.676876031546</v>
      </c>
      <c r="AE41" s="227">
        <v>36722.913474573776</v>
      </c>
      <c r="AF41" s="227">
        <v>37590.261150155027</v>
      </c>
      <c r="AG41" s="227">
        <v>38476.434389628666</v>
      </c>
      <c r="AH41" s="227">
        <v>39380.453293203784</v>
      </c>
      <c r="AI41" s="227">
        <v>40303.0238560703</v>
      </c>
      <c r="AJ41" s="227">
        <v>41244.437845067441</v>
      </c>
      <c r="AK41" s="227">
        <v>42205.102895439086</v>
      </c>
      <c r="AL41" s="227">
        <v>43185.406846543432</v>
      </c>
      <c r="AM41" s="227">
        <v>44185.752663054416</v>
      </c>
      <c r="AN41" s="227">
        <v>45206.549736217399</v>
      </c>
      <c r="AO41" s="227">
        <v>46248.216168094667</v>
      </c>
      <c r="AP41" s="227">
        <v>47311.179001157179</v>
      </c>
      <c r="AQ41" s="227">
        <v>48395.872034584267</v>
      </c>
      <c r="AR41" s="227">
        <v>49502.745753506228</v>
      </c>
      <c r="AS41" s="227">
        <v>50632.229306374873</v>
      </c>
      <c r="AT41" s="227">
        <v>51784.879896646984</v>
      </c>
      <c r="AU41" s="227">
        <v>52960.800162887783</v>
      </c>
      <c r="AV41" s="227">
        <v>54161.939976156922</v>
      </c>
    </row>
    <row r="42" spans="2:48" x14ac:dyDescent="0.2">
      <c r="B42" s="224">
        <v>10</v>
      </c>
      <c r="C42" s="229" t="s">
        <v>50</v>
      </c>
      <c r="D42" s="226">
        <v>1485060.1245359189</v>
      </c>
      <c r="E42" s="227">
        <v>1501010.8056074039</v>
      </c>
      <c r="F42" s="227">
        <v>1517611.420428528</v>
      </c>
      <c r="G42" s="227">
        <v>1534260.049238055</v>
      </c>
      <c r="H42" s="227">
        <v>1551098.484572828</v>
      </c>
      <c r="I42" s="227">
        <v>1568302.393560071</v>
      </c>
      <c r="J42" s="227">
        <v>1585852.6686568367</v>
      </c>
      <c r="K42" s="227">
        <v>1603763.1161990815</v>
      </c>
      <c r="L42" s="227">
        <v>1622039.3784169841</v>
      </c>
      <c r="M42" s="227">
        <v>1640689.3748012618</v>
      </c>
      <c r="N42" s="227">
        <v>1659720.6332426874</v>
      </c>
      <c r="O42" s="227">
        <v>1679140.9771249811</v>
      </c>
      <c r="P42" s="227">
        <v>1698958.3541325559</v>
      </c>
      <c r="Q42" s="227">
        <v>1719180.8811250839</v>
      </c>
      <c r="R42" s="227">
        <v>1739816.8487129612</v>
      </c>
      <c r="S42" s="227">
        <v>1760874.6778428231</v>
      </c>
      <c r="T42" s="227">
        <v>1782363.1166895218</v>
      </c>
      <c r="U42" s="227">
        <v>1804290.4863368697</v>
      </c>
      <c r="V42" s="227">
        <v>1826667.6441471295</v>
      </c>
      <c r="W42" s="227">
        <v>1849496.4264127112</v>
      </c>
      <c r="X42" s="227">
        <v>1872815.2853118982</v>
      </c>
      <c r="Z42" s="224">
        <v>10</v>
      </c>
      <c r="AA42" s="229" t="s">
        <v>50</v>
      </c>
      <c r="AB42" s="226">
        <v>1513778.5818851308</v>
      </c>
      <c r="AC42" s="227">
        <v>1530037.7227904664</v>
      </c>
      <c r="AD42" s="227">
        <v>1546959.3804252637</v>
      </c>
      <c r="AE42" s="227">
        <v>1563929.9806010164</v>
      </c>
      <c r="AF42" s="227">
        <v>1581094.0580049139</v>
      </c>
      <c r="AG42" s="227">
        <v>1598630.677035046</v>
      </c>
      <c r="AH42" s="227">
        <v>1616520.3606219746</v>
      </c>
      <c r="AI42" s="227">
        <v>1634777.182105734</v>
      </c>
      <c r="AJ42" s="227">
        <v>1653406.8928326874</v>
      </c>
      <c r="AK42" s="227">
        <v>1672417.5654502832</v>
      </c>
      <c r="AL42" s="227">
        <v>1691816.8734327664</v>
      </c>
      <c r="AM42" s="227">
        <v>1711612.7914619308</v>
      </c>
      <c r="AN42" s="227">
        <v>1731813.420924146</v>
      </c>
      <c r="AO42" s="227">
        <v>1752427.0356527579</v>
      </c>
      <c r="AP42" s="227">
        <v>1773462.0865920244</v>
      </c>
      <c r="AQ42" s="227">
        <v>1794927.1575430615</v>
      </c>
      <c r="AR42" s="227">
        <v>1816831.1658635228</v>
      </c>
      <c r="AS42" s="227">
        <v>1839182.5935604132</v>
      </c>
      <c r="AT42" s="227">
        <v>1861992.5079689254</v>
      </c>
      <c r="AU42" s="227">
        <v>1885262.7808934974</v>
      </c>
      <c r="AV42" s="227">
        <v>1909032.6081488167</v>
      </c>
    </row>
    <row r="43" spans="2:48" x14ac:dyDescent="0.2">
      <c r="B43" s="224">
        <v>13</v>
      </c>
      <c r="C43" s="229" t="s">
        <v>52</v>
      </c>
      <c r="D43" s="226">
        <v>0</v>
      </c>
      <c r="E43" s="227">
        <v>0</v>
      </c>
      <c r="F43" s="227">
        <v>0</v>
      </c>
      <c r="G43" s="227">
        <v>0</v>
      </c>
      <c r="H43" s="227">
        <v>0</v>
      </c>
      <c r="I43" s="227">
        <v>0</v>
      </c>
      <c r="J43" s="227">
        <v>0</v>
      </c>
      <c r="K43" s="227">
        <v>0</v>
      </c>
      <c r="L43" s="227">
        <v>0</v>
      </c>
      <c r="M43" s="227">
        <v>0</v>
      </c>
      <c r="N43" s="227">
        <v>0</v>
      </c>
      <c r="O43" s="227">
        <v>0</v>
      </c>
      <c r="P43" s="227">
        <v>0</v>
      </c>
      <c r="Q43" s="227">
        <v>0</v>
      </c>
      <c r="R43" s="227">
        <v>0</v>
      </c>
      <c r="S43" s="227">
        <v>0</v>
      </c>
      <c r="T43" s="227">
        <v>0</v>
      </c>
      <c r="U43" s="227">
        <v>0</v>
      </c>
      <c r="V43" s="227">
        <v>0</v>
      </c>
      <c r="W43" s="227">
        <v>0</v>
      </c>
      <c r="X43" s="227">
        <v>0</v>
      </c>
      <c r="Z43" s="224">
        <v>13</v>
      </c>
      <c r="AA43" s="229" t="s">
        <v>52</v>
      </c>
      <c r="AB43" s="226">
        <v>0</v>
      </c>
      <c r="AC43" s="227">
        <v>0</v>
      </c>
      <c r="AD43" s="227">
        <v>0</v>
      </c>
      <c r="AE43" s="227">
        <v>0</v>
      </c>
      <c r="AF43" s="227">
        <v>0</v>
      </c>
      <c r="AG43" s="227">
        <v>0</v>
      </c>
      <c r="AH43" s="227">
        <v>0</v>
      </c>
      <c r="AI43" s="227">
        <v>0</v>
      </c>
      <c r="AJ43" s="227">
        <v>0</v>
      </c>
      <c r="AK43" s="227">
        <v>0</v>
      </c>
      <c r="AL43" s="227">
        <v>0</v>
      </c>
      <c r="AM43" s="227">
        <v>0</v>
      </c>
      <c r="AN43" s="227">
        <v>0</v>
      </c>
      <c r="AO43" s="227">
        <v>0</v>
      </c>
      <c r="AP43" s="227">
        <v>0</v>
      </c>
      <c r="AQ43" s="227">
        <v>0</v>
      </c>
      <c r="AR43" s="227">
        <v>0</v>
      </c>
      <c r="AS43" s="227">
        <v>0</v>
      </c>
      <c r="AT43" s="227">
        <v>0</v>
      </c>
      <c r="AU43" s="227">
        <v>0</v>
      </c>
      <c r="AV43" s="227">
        <v>0</v>
      </c>
    </row>
    <row r="44" spans="2:48" x14ac:dyDescent="0.2">
      <c r="B44" s="224">
        <v>14</v>
      </c>
      <c r="C44" s="229" t="s">
        <v>53</v>
      </c>
      <c r="D44" s="226">
        <v>24680.98457125849</v>
      </c>
      <c r="E44" s="227">
        <v>24963.768032106025</v>
      </c>
      <c r="F44" s="227">
        <v>25230.090220758375</v>
      </c>
      <c r="G44" s="227">
        <v>25497.183201623895</v>
      </c>
      <c r="H44" s="227">
        <v>25767.342166232214</v>
      </c>
      <c r="I44" s="227">
        <v>26043.362094707336</v>
      </c>
      <c r="J44" s="227">
        <v>26324.939823901495</v>
      </c>
      <c r="K44" s="227">
        <v>26612.296004885065</v>
      </c>
      <c r="L44" s="227">
        <v>26905.521381674596</v>
      </c>
      <c r="M44" s="227">
        <v>27204.742958746578</v>
      </c>
      <c r="N44" s="227">
        <v>27510.081528401752</v>
      </c>
      <c r="O44" s="227">
        <v>27821.662605795715</v>
      </c>
      <c r="P44" s="227">
        <v>28139.613704791434</v>
      </c>
      <c r="Q44" s="227">
        <v>28464.06505317385</v>
      </c>
      <c r="R44" s="227">
        <v>28795.149663367865</v>
      </c>
      <c r="S44" s="227">
        <v>29133.002651845742</v>
      </c>
      <c r="T44" s="227">
        <v>29477.764334392199</v>
      </c>
      <c r="U44" s="227">
        <v>29829.568372817415</v>
      </c>
      <c r="V44" s="227">
        <v>30188.588346513767</v>
      </c>
      <c r="W44" s="227">
        <v>30554.856125557861</v>
      </c>
      <c r="X44" s="227">
        <v>30928.979474816198</v>
      </c>
      <c r="Z44" s="224">
        <v>14</v>
      </c>
      <c r="AA44" s="229" t="s">
        <v>53</v>
      </c>
      <c r="AB44" s="226">
        <v>25158.314812866622</v>
      </c>
      <c r="AC44" s="227">
        <v>25446.567305846966</v>
      </c>
      <c r="AD44" s="227">
        <v>25718.040165627834</v>
      </c>
      <c r="AE44" s="227">
        <v>25990.298724743308</v>
      </c>
      <c r="AF44" s="227">
        <v>26265.682563727158</v>
      </c>
      <c r="AG44" s="227">
        <v>26547.04071761898</v>
      </c>
      <c r="AH44" s="227">
        <v>26834.064160095746</v>
      </c>
      <c r="AI44" s="227">
        <v>27126.977809619544</v>
      </c>
      <c r="AJ44" s="227">
        <v>27425.874165196179</v>
      </c>
      <c r="AK44" s="227">
        <v>27730.882687568734</v>
      </c>
      <c r="AL44" s="227">
        <v>28042.126505161043</v>
      </c>
      <c r="AM44" s="227">
        <v>28359.733560591791</v>
      </c>
      <c r="AN44" s="227">
        <v>28683.833833842094</v>
      </c>
      <c r="AO44" s="227">
        <v>29014.560071302229</v>
      </c>
      <c r="AP44" s="227">
        <v>29352.047857857408</v>
      </c>
      <c r="AQ44" s="227">
        <v>29696.434923132438</v>
      </c>
      <c r="AR44" s="227">
        <v>30047.864296619333</v>
      </c>
      <c r="AS44" s="227">
        <v>30406.4722251477</v>
      </c>
      <c r="AT44" s="227">
        <v>30772.435645135345</v>
      </c>
      <c r="AU44" s="227">
        <v>31145.787043026139</v>
      </c>
      <c r="AV44" s="227">
        <v>31527.145937859143</v>
      </c>
    </row>
    <row r="45" spans="2:48" x14ac:dyDescent="0.2">
      <c r="B45" s="224">
        <v>18</v>
      </c>
      <c r="C45" s="229" t="s">
        <v>55</v>
      </c>
      <c r="D45" s="226">
        <v>2447255.2522642664</v>
      </c>
      <c r="E45" s="227">
        <v>2525756.1606642031</v>
      </c>
      <c r="F45" s="227">
        <v>2602398.0068220822</v>
      </c>
      <c r="G45" s="227">
        <v>2683428.3577128272</v>
      </c>
      <c r="H45" s="227">
        <v>2762543.6218421645</v>
      </c>
      <c r="I45" s="227">
        <v>2842806.4326677332</v>
      </c>
      <c r="J45" s="227">
        <v>2923423.7994284723</v>
      </c>
      <c r="K45" s="227">
        <v>3004420.4838053319</v>
      </c>
      <c r="L45" s="227">
        <v>3085955.3002792834</v>
      </c>
      <c r="M45" s="227">
        <v>3167919.4261895427</v>
      </c>
      <c r="N45" s="227">
        <v>3250382.5642845016</v>
      </c>
      <c r="O45" s="227">
        <v>3333332.7351264986</v>
      </c>
      <c r="P45" s="227">
        <v>3416784.3934300886</v>
      </c>
      <c r="Q45" s="227">
        <v>3500748.9085840397</v>
      </c>
      <c r="R45" s="227">
        <v>3585234.9816736719</v>
      </c>
      <c r="S45" s="227">
        <v>3670254.3886529058</v>
      </c>
      <c r="T45" s="227">
        <v>3755817.6685850886</v>
      </c>
      <c r="U45" s="227">
        <v>3841935.5017837542</v>
      </c>
      <c r="V45" s="227">
        <v>3928621.5534937065</v>
      </c>
      <c r="W45" s="227">
        <v>4015878.2551987665</v>
      </c>
      <c r="X45" s="227">
        <v>4103753.7188196923</v>
      </c>
      <c r="Z45" s="224">
        <v>18</v>
      </c>
      <c r="AA45" s="229" t="s">
        <v>55</v>
      </c>
      <c r="AB45" s="226">
        <v>2527446.1415004106</v>
      </c>
      <c r="AC45" s="227">
        <v>2608825.364487709</v>
      </c>
      <c r="AD45" s="227">
        <v>2688262.3008662146</v>
      </c>
      <c r="AE45" s="227">
        <v>2772272.0987179577</v>
      </c>
      <c r="AF45" s="227">
        <v>2854289.7339808177</v>
      </c>
      <c r="AG45" s="227">
        <v>2937496.4393270402</v>
      </c>
      <c r="AH45" s="227">
        <v>3021067.7898017443</v>
      </c>
      <c r="AI45" s="227">
        <v>3105029.3670533556</v>
      </c>
      <c r="AJ45" s="227">
        <v>3189546.2441689102</v>
      </c>
      <c r="AK45" s="227">
        <v>3274505.1717475909</v>
      </c>
      <c r="AL45" s="227">
        <v>3359978.5409724112</v>
      </c>
      <c r="AM45" s="227">
        <v>3445953.8040413139</v>
      </c>
      <c r="AN45" s="227">
        <v>3532445.8987131128</v>
      </c>
      <c r="AO45" s="227">
        <v>3619466.552558356</v>
      </c>
      <c r="AP45" s="227">
        <v>3707024.7165521868</v>
      </c>
      <c r="AQ45" s="227">
        <v>3795132.5374727389</v>
      </c>
      <c r="AR45" s="227">
        <v>3883800.872155752</v>
      </c>
      <c r="AS45" s="227">
        <v>3973040.7291947505</v>
      </c>
      <c r="AT45" s="227">
        <v>4062866.1918132165</v>
      </c>
      <c r="AU45" s="227">
        <v>4153279.7657075659</v>
      </c>
      <c r="AV45" s="227">
        <v>4244331.0351579133</v>
      </c>
    </row>
    <row r="46" spans="2:48" x14ac:dyDescent="0.2">
      <c r="B46" s="224">
        <v>20</v>
      </c>
      <c r="C46" s="229" t="s">
        <v>56</v>
      </c>
      <c r="D46" s="226">
        <v>641.87037580258686</v>
      </c>
      <c r="E46" s="227">
        <v>710.01052215979189</v>
      </c>
      <c r="F46" s="227">
        <v>735.99689327520503</v>
      </c>
      <c r="G46" s="227">
        <v>762.93436506120258</v>
      </c>
      <c r="H46" s="227">
        <v>790.85774778357961</v>
      </c>
      <c r="I46" s="227">
        <v>819.8031257631734</v>
      </c>
      <c r="J46" s="227">
        <v>849.80790400625324</v>
      </c>
      <c r="K46" s="227">
        <v>880.91085654157905</v>
      </c>
      <c r="L46" s="227">
        <v>913.15217652660044</v>
      </c>
      <c r="M46" s="227">
        <v>946.57352818753679</v>
      </c>
      <c r="N46" s="227">
        <v>981.21810066046612</v>
      </c>
      <c r="O46" s="227">
        <v>1017.1306638029959</v>
      </c>
      <c r="P46" s="227">
        <v>1054.3576260486379</v>
      </c>
      <c r="Q46" s="227">
        <v>1092.9470943786578</v>
      </c>
      <c r="R46" s="227">
        <v>1132.9489364888852</v>
      </c>
      <c r="S46" s="227">
        <v>1174.4148452318364</v>
      </c>
      <c r="T46" s="227">
        <v>1217.3984054174089</v>
      </c>
      <c r="U46" s="227">
        <v>1261.9551630584867</v>
      </c>
      <c r="V46" s="227">
        <v>1308.1426971509313</v>
      </c>
      <c r="W46" s="227">
        <v>1356.0206940807166</v>
      </c>
      <c r="X46" s="227">
        <v>1405.6510247543672</v>
      </c>
      <c r="Z46" s="224">
        <v>20</v>
      </c>
      <c r="AA46" s="229" t="s">
        <v>56</v>
      </c>
      <c r="AB46" s="226">
        <v>545.79538589697017</v>
      </c>
      <c r="AC46" s="227">
        <v>605.01937859610427</v>
      </c>
      <c r="AD46" s="227">
        <v>628.66541215614723</v>
      </c>
      <c r="AE46" s="227">
        <v>653.23560603717067</v>
      </c>
      <c r="AF46" s="227">
        <v>678.76607929046077</v>
      </c>
      <c r="AG46" s="227">
        <v>705.29436261183821</v>
      </c>
      <c r="AH46" s="227">
        <v>732.85945351310363</v>
      </c>
      <c r="AI46" s="227">
        <v>761.50187364975545</v>
      </c>
      <c r="AJ46" s="227">
        <v>791.26372838925226</v>
      </c>
      <c r="AK46" s="227">
        <v>822.18876870738666</v>
      </c>
      <c r="AL46" s="227">
        <v>854.32245550376308</v>
      </c>
      <c r="AM46" s="227">
        <v>887.71202643092215</v>
      </c>
      <c r="AN46" s="227">
        <v>922.40656533535696</v>
      </c>
      <c r="AO46" s="227">
        <v>958.45707441249601</v>
      </c>
      <c r="AP46" s="227">
        <v>995.91654918173037</v>
      </c>
      <c r="AQ46" s="227">
        <v>1034.8400563916944</v>
      </c>
      <c r="AR46" s="227">
        <v>1075.2848149703289</v>
      </c>
      <c r="AS46" s="227">
        <v>1117.3102801387217</v>
      </c>
      <c r="AT46" s="227">
        <v>1160.978230812379</v>
      </c>
      <c r="AU46" s="227">
        <v>1206.3528604184094</v>
      </c>
      <c r="AV46" s="227">
        <v>1253.5008712621259</v>
      </c>
    </row>
    <row r="47" spans="2:48" x14ac:dyDescent="0.2">
      <c r="B47" s="224">
        <v>21</v>
      </c>
      <c r="C47" s="229" t="s">
        <v>57</v>
      </c>
      <c r="D47" s="226">
        <v>27161.765284293189</v>
      </c>
      <c r="E47" s="227">
        <v>28437.373005326255</v>
      </c>
      <c r="F47" s="227">
        <v>29612.01212235514</v>
      </c>
      <c r="G47" s="227">
        <v>30786.650957017224</v>
      </c>
      <c r="H47" s="227">
        <v>31961.289791678537</v>
      </c>
      <c r="I47" s="227">
        <v>33135.928626339839</v>
      </c>
      <c r="J47" s="227">
        <v>34310.567461001141</v>
      </c>
      <c r="K47" s="227">
        <v>35485.206295662443</v>
      </c>
      <c r="L47" s="227">
        <v>36659.845130323738</v>
      </c>
      <c r="M47" s="227">
        <v>37834.483964985047</v>
      </c>
      <c r="N47" s="227">
        <v>39009.122799646349</v>
      </c>
      <c r="O47" s="227">
        <v>40183.761634307652</v>
      </c>
      <c r="P47" s="227">
        <v>41358.400468968946</v>
      </c>
      <c r="Q47" s="227">
        <v>42533.039303630248</v>
      </c>
      <c r="R47" s="227">
        <v>43707.678138291551</v>
      </c>
      <c r="S47" s="227">
        <v>44882.316972952853</v>
      </c>
      <c r="T47" s="227">
        <v>46056.955807614162</v>
      </c>
      <c r="U47" s="227">
        <v>47231.594642275457</v>
      </c>
      <c r="V47" s="227">
        <v>48406.233476936774</v>
      </c>
      <c r="W47" s="227">
        <v>49580.872311598068</v>
      </c>
      <c r="X47" s="227">
        <v>50755.51114625937</v>
      </c>
      <c r="Z47" s="224">
        <v>21</v>
      </c>
      <c r="AA47" s="229" t="s">
        <v>57</v>
      </c>
      <c r="AB47" s="226">
        <v>28243.618395566587</v>
      </c>
      <c r="AC47" s="227">
        <v>29570.033572128406</v>
      </c>
      <c r="AD47" s="227">
        <v>30791.45856518855</v>
      </c>
      <c r="AE47" s="227">
        <v>32012.883264635231</v>
      </c>
      <c r="AF47" s="227">
        <v>33234.307964081097</v>
      </c>
      <c r="AG47" s="227">
        <v>34455.732663526956</v>
      </c>
      <c r="AH47" s="227">
        <v>35677.157362972823</v>
      </c>
      <c r="AI47" s="227">
        <v>36898.582062418674</v>
      </c>
      <c r="AJ47" s="227">
        <v>38120.006761864526</v>
      </c>
      <c r="AK47" s="227">
        <v>39341.431461310392</v>
      </c>
      <c r="AL47" s="227">
        <v>40562.856160756259</v>
      </c>
      <c r="AM47" s="227">
        <v>41784.280860202125</v>
      </c>
      <c r="AN47" s="227">
        <v>43005.705559647984</v>
      </c>
      <c r="AO47" s="227">
        <v>44227.130259093858</v>
      </c>
      <c r="AP47" s="227">
        <v>45448.554958539717</v>
      </c>
      <c r="AQ47" s="227">
        <v>46669.979657985561</v>
      </c>
      <c r="AR47" s="227">
        <v>47891.404357431442</v>
      </c>
      <c r="AS47" s="227">
        <v>49112.829056877315</v>
      </c>
      <c r="AT47" s="227">
        <v>50334.25375632316</v>
      </c>
      <c r="AU47" s="227">
        <v>51555.678455769019</v>
      </c>
      <c r="AV47" s="227">
        <v>52777.103155214878</v>
      </c>
    </row>
    <row r="48" spans="2:48" x14ac:dyDescent="0.2">
      <c r="B48" s="224">
        <v>22</v>
      </c>
      <c r="C48" s="229" t="s">
        <v>58</v>
      </c>
      <c r="D48" s="226">
        <v>188943.93845829839</v>
      </c>
      <c r="E48" s="227">
        <v>195269.08994461026</v>
      </c>
      <c r="F48" s="227">
        <v>201787.09340371398</v>
      </c>
      <c r="G48" s="227">
        <v>208312.9014088127</v>
      </c>
      <c r="H48" s="227">
        <v>214862.24900043115</v>
      </c>
      <c r="I48" s="227">
        <v>221456.79719020613</v>
      </c>
      <c r="J48" s="227">
        <v>228094.25527055471</v>
      </c>
      <c r="K48" s="227">
        <v>234776.31338816421</v>
      </c>
      <c r="L48" s="227">
        <v>241503.67530886972</v>
      </c>
      <c r="M48" s="227">
        <v>248277.32050167595</v>
      </c>
      <c r="N48" s="227">
        <v>255098.18155588699</v>
      </c>
      <c r="O48" s="227">
        <v>261967.22724176175</v>
      </c>
      <c r="P48" s="227">
        <v>268885.44182599219</v>
      </c>
      <c r="Q48" s="227">
        <v>275853.83051087399</v>
      </c>
      <c r="R48" s="227">
        <v>282873.41997641668</v>
      </c>
      <c r="S48" s="227">
        <v>289945.25322395662</v>
      </c>
      <c r="T48" s="227">
        <v>297070.41306828306</v>
      </c>
      <c r="U48" s="227">
        <v>304249.9322099784</v>
      </c>
      <c r="V48" s="227">
        <v>311485.14659758669</v>
      </c>
      <c r="W48" s="227">
        <v>318776.31736590067</v>
      </c>
      <c r="X48" s="227">
        <v>326128.07670546469</v>
      </c>
      <c r="Z48" s="224">
        <v>22</v>
      </c>
      <c r="AA48" s="229" t="s">
        <v>58</v>
      </c>
      <c r="AB48" s="226">
        <v>196469.57552709247</v>
      </c>
      <c r="AC48" s="227">
        <v>203046.65779710407</v>
      </c>
      <c r="AD48" s="227">
        <v>209824.27333398379</v>
      </c>
      <c r="AE48" s="227">
        <v>216610.00427192581</v>
      </c>
      <c r="AF48" s="227">
        <v>223420.21237811816</v>
      </c>
      <c r="AG48" s="227">
        <v>230277.42142229198</v>
      </c>
      <c r="AH48" s="227">
        <v>237179.24945798123</v>
      </c>
      <c r="AI48" s="227">
        <v>244127.45395041458</v>
      </c>
      <c r="AJ48" s="227">
        <v>251122.76669642227</v>
      </c>
      <c r="AK48" s="227">
        <v>258166.20617725779</v>
      </c>
      <c r="AL48" s="227">
        <v>265258.74212725792</v>
      </c>
      <c r="AM48" s="227">
        <v>272401.38190280105</v>
      </c>
      <c r="AN48" s="227">
        <v>279595.14897392143</v>
      </c>
      <c r="AO48" s="227">
        <v>286841.08858012222</v>
      </c>
      <c r="AP48" s="227">
        <v>294140.26829407713</v>
      </c>
      <c r="AQ48" s="227">
        <v>301493.77265986684</v>
      </c>
      <c r="AR48" s="227">
        <v>308902.72762079269</v>
      </c>
      <c r="AS48" s="227">
        <v>316368.20700990187</v>
      </c>
      <c r="AT48" s="227">
        <v>323891.59998656902</v>
      </c>
      <c r="AU48" s="227">
        <v>331473.17808658478</v>
      </c>
      <c r="AV48" s="227">
        <v>339117.7580006434</v>
      </c>
    </row>
    <row r="49" spans="2:48" x14ac:dyDescent="0.2">
      <c r="B49" s="224">
        <v>23</v>
      </c>
      <c r="C49" s="229" t="s">
        <v>59</v>
      </c>
      <c r="D49" s="226">
        <v>302757.00583995559</v>
      </c>
      <c r="E49" s="227">
        <v>318868.16231470375</v>
      </c>
      <c r="F49" s="227">
        <v>335026.63919617969</v>
      </c>
      <c r="G49" s="227">
        <v>351192.42882614286</v>
      </c>
      <c r="H49" s="227">
        <v>367387.51659469842</v>
      </c>
      <c r="I49" s="227">
        <v>383638.12650917121</v>
      </c>
      <c r="J49" s="227">
        <v>399941.45523134514</v>
      </c>
      <c r="K49" s="227">
        <v>416299.57687137864</v>
      </c>
      <c r="L49" s="227">
        <v>432713.35663512349</v>
      </c>
      <c r="M49" s="227">
        <v>449183.9976970568</v>
      </c>
      <c r="N49" s="227">
        <v>465712.6458292848</v>
      </c>
      <c r="O49" s="227">
        <v>482300.49120456446</v>
      </c>
      <c r="P49" s="227">
        <v>498948.74304747459</v>
      </c>
      <c r="Q49" s="227">
        <v>515658.63629575534</v>
      </c>
      <c r="R49" s="227">
        <v>532431.43229017139</v>
      </c>
      <c r="S49" s="227">
        <v>549268.41236145049</v>
      </c>
      <c r="T49" s="227">
        <v>566170.90699273674</v>
      </c>
      <c r="U49" s="227">
        <v>583140.18416462187</v>
      </c>
      <c r="V49" s="227">
        <v>600177.8880614026</v>
      </c>
      <c r="W49" s="227">
        <v>617284.32815521723</v>
      </c>
      <c r="X49" s="227">
        <v>634465.24109061644</v>
      </c>
      <c r="Z49" s="224">
        <v>23</v>
      </c>
      <c r="AA49" s="229" t="s">
        <v>59</v>
      </c>
      <c r="AB49" s="226">
        <v>305191.32139675476</v>
      </c>
      <c r="AC49" s="227">
        <v>321419.95499917713</v>
      </c>
      <c r="AD49" s="227">
        <v>337696.22717711952</v>
      </c>
      <c r="AE49" s="227">
        <v>353979.86541348544</v>
      </c>
      <c r="AF49" s="227">
        <v>370293.01537187386</v>
      </c>
      <c r="AG49" s="227">
        <v>386662.09223262273</v>
      </c>
      <c r="AH49" s="227">
        <v>403084.27222118131</v>
      </c>
      <c r="AI49" s="227">
        <v>419561.64456797059</v>
      </c>
      <c r="AJ49" s="227">
        <v>436095.08078619314</v>
      </c>
      <c r="AK49" s="227">
        <v>452685.79282146832</v>
      </c>
      <c r="AL49" s="227">
        <v>469334.93479857984</v>
      </c>
      <c r="AM49" s="227">
        <v>486043.70556664566</v>
      </c>
      <c r="AN49" s="227">
        <v>502813.32316549058</v>
      </c>
      <c r="AO49" s="227">
        <v>519645.0315355513</v>
      </c>
      <c r="AP49" s="227">
        <v>536540.1012127666</v>
      </c>
      <c r="AQ49" s="227">
        <v>553499.82286876533</v>
      </c>
      <c r="AR49" s="227">
        <v>570525.53668591357</v>
      </c>
      <c r="AS49" s="227">
        <v>587618.51988838182</v>
      </c>
      <c r="AT49" s="227">
        <v>604780.42864657019</v>
      </c>
      <c r="AU49" s="227">
        <v>622011.57468866848</v>
      </c>
      <c r="AV49" s="227">
        <v>639317.7364793669</v>
      </c>
    </row>
    <row r="50" spans="2:48" x14ac:dyDescent="0.2">
      <c r="B50" s="224">
        <v>26</v>
      </c>
      <c r="C50" s="229" t="s">
        <v>60</v>
      </c>
      <c r="D50" s="226">
        <v>19134.292180721171</v>
      </c>
      <c r="E50" s="227">
        <v>19509.982413111757</v>
      </c>
      <c r="F50" s="227">
        <v>19885.672645502364</v>
      </c>
      <c r="G50" s="227">
        <v>20637.05311028357</v>
      </c>
      <c r="H50" s="227">
        <v>20637.05311028357</v>
      </c>
      <c r="I50" s="227">
        <v>21388.433575064766</v>
      </c>
      <c r="J50" s="227">
        <v>21388.433575064766</v>
      </c>
      <c r="K50" s="227">
        <v>21764.123807455366</v>
      </c>
      <c r="L50" s="227">
        <v>22139.814039845955</v>
      </c>
      <c r="M50" s="227">
        <v>22515.504272236551</v>
      </c>
      <c r="N50" s="227">
        <v>22891.194504627132</v>
      </c>
      <c r="O50" s="227">
        <v>23266.884737017743</v>
      </c>
      <c r="P50" s="227">
        <v>9128.7233084538948</v>
      </c>
      <c r="Q50" s="227">
        <v>9128.7233084538948</v>
      </c>
      <c r="R50" s="227">
        <v>24393.955434189535</v>
      </c>
      <c r="S50" s="227">
        <v>24769.645666580152</v>
      </c>
      <c r="T50" s="227">
        <v>25145.335898970749</v>
      </c>
      <c r="U50" s="227">
        <v>9699.8839901047286</v>
      </c>
      <c r="V50" s="227">
        <v>9842.6741605174357</v>
      </c>
      <c r="W50" s="227">
        <v>9985.46433093015</v>
      </c>
      <c r="X50" s="227">
        <v>10128.254501342855</v>
      </c>
      <c r="Z50" s="224">
        <v>26</v>
      </c>
      <c r="AA50" s="229" t="s">
        <v>60</v>
      </c>
      <c r="AB50" s="226">
        <v>19765.723822684966</v>
      </c>
      <c r="AC50" s="227">
        <v>20153.811832744454</v>
      </c>
      <c r="AD50" s="227">
        <v>20541.899842803938</v>
      </c>
      <c r="AE50" s="227">
        <v>21318.075862922913</v>
      </c>
      <c r="AF50" s="227">
        <v>21318.075862922913</v>
      </c>
      <c r="AG50" s="227">
        <v>22094.251883041899</v>
      </c>
      <c r="AH50" s="227">
        <v>22094.251883041899</v>
      </c>
      <c r="AI50" s="227">
        <v>22482.339893101394</v>
      </c>
      <c r="AJ50" s="227">
        <v>22870.427903160849</v>
      </c>
      <c r="AK50" s="227">
        <v>23258.515913220348</v>
      </c>
      <c r="AL50" s="227">
        <v>23646.60392327985</v>
      </c>
      <c r="AM50" s="227">
        <v>24034.691933339331</v>
      </c>
      <c r="AN50" s="227">
        <v>9429.971177632875</v>
      </c>
      <c r="AO50" s="227">
        <v>9429.971177632875</v>
      </c>
      <c r="AP50" s="227">
        <v>25198.955963517787</v>
      </c>
      <c r="AQ50" s="227">
        <v>25587.043973577278</v>
      </c>
      <c r="AR50" s="227">
        <v>25975.131983636758</v>
      </c>
      <c r="AS50" s="227">
        <v>10019.980161778183</v>
      </c>
      <c r="AT50" s="227">
        <v>10167.482407814518</v>
      </c>
      <c r="AU50" s="227">
        <v>10304.999189519916</v>
      </c>
      <c r="AV50" s="227">
        <v>10452.35864538583</v>
      </c>
    </row>
    <row r="51" spans="2:48" x14ac:dyDescent="0.2">
      <c r="B51" s="224">
        <v>28</v>
      </c>
      <c r="C51" s="229" t="s">
        <v>61</v>
      </c>
      <c r="D51" s="226">
        <v>18860.18286124726</v>
      </c>
      <c r="E51" s="227">
        <v>19216.440669199463</v>
      </c>
      <c r="F51" s="227">
        <v>19220.768859565076</v>
      </c>
      <c r="G51" s="227">
        <v>19220.821442923036</v>
      </c>
      <c r="H51" s="227">
        <v>19220.822081760354</v>
      </c>
      <c r="I51" s="227">
        <v>19220.822089521618</v>
      </c>
      <c r="J51" s="227">
        <v>19220.822089615904</v>
      </c>
      <c r="K51" s="227">
        <v>19220.822089617053</v>
      </c>
      <c r="L51" s="227">
        <v>19220.822089617068</v>
      </c>
      <c r="M51" s="227">
        <v>19220.822089617068</v>
      </c>
      <c r="N51" s="227">
        <v>19220.822089617068</v>
      </c>
      <c r="O51" s="227">
        <v>19220.822089617068</v>
      </c>
      <c r="P51" s="227">
        <v>19220.822089617068</v>
      </c>
      <c r="Q51" s="227">
        <v>19220.822089617068</v>
      </c>
      <c r="R51" s="227">
        <v>19220.822089617068</v>
      </c>
      <c r="S51" s="227">
        <v>19220.822089617068</v>
      </c>
      <c r="T51" s="227">
        <v>19220.822089617068</v>
      </c>
      <c r="U51" s="227">
        <v>19220.822089617068</v>
      </c>
      <c r="V51" s="227">
        <v>19220.822089617068</v>
      </c>
      <c r="W51" s="227">
        <v>19220.822089617068</v>
      </c>
      <c r="X51" s="227">
        <v>19220.822089617068</v>
      </c>
      <c r="Z51" s="224">
        <v>28</v>
      </c>
      <c r="AA51" s="229" t="s">
        <v>61</v>
      </c>
      <c r="AB51" s="226">
        <v>19193.25369057689</v>
      </c>
      <c r="AC51" s="227">
        <v>19555.80301141752</v>
      </c>
      <c r="AD51" s="227">
        <v>19560.207637624993</v>
      </c>
      <c r="AE51" s="227">
        <v>19560.261149605056</v>
      </c>
      <c r="AF51" s="227">
        <v>19560.261799724241</v>
      </c>
      <c r="AG51" s="227">
        <v>19560.261807622566</v>
      </c>
      <c r="AH51" s="227">
        <v>19560.261807718525</v>
      </c>
      <c r="AI51" s="227">
        <v>19560.261807719689</v>
      </c>
      <c r="AJ51" s="227">
        <v>19560.261807719704</v>
      </c>
      <c r="AK51" s="227">
        <v>19560.261807719704</v>
      </c>
      <c r="AL51" s="227">
        <v>19560.261807719704</v>
      </c>
      <c r="AM51" s="227">
        <v>19560.261807719704</v>
      </c>
      <c r="AN51" s="227">
        <v>19560.261807719704</v>
      </c>
      <c r="AO51" s="227">
        <v>19560.261807719704</v>
      </c>
      <c r="AP51" s="227">
        <v>19560.261807719704</v>
      </c>
      <c r="AQ51" s="227">
        <v>19560.261807719704</v>
      </c>
      <c r="AR51" s="227">
        <v>19560.261807719704</v>
      </c>
      <c r="AS51" s="227">
        <v>19560.261807719704</v>
      </c>
      <c r="AT51" s="227">
        <v>19560.261807719704</v>
      </c>
      <c r="AU51" s="227">
        <v>19560.261807719704</v>
      </c>
      <c r="AV51" s="227">
        <v>19560.261807719704</v>
      </c>
    </row>
    <row r="52" spans="2:48" x14ac:dyDescent="0.2">
      <c r="B52" s="224">
        <v>29</v>
      </c>
      <c r="C52" s="229" t="s">
        <v>62</v>
      </c>
      <c r="D52" s="226">
        <v>21113.623031705694</v>
      </c>
      <c r="E52" s="227">
        <v>21394.274716170872</v>
      </c>
      <c r="F52" s="227">
        <v>21846.514091403307</v>
      </c>
      <c r="G52" s="227">
        <v>22230.975533530571</v>
      </c>
      <c r="H52" s="227">
        <v>22642.213049002326</v>
      </c>
      <c r="I52" s="227">
        <v>23042.872520337296</v>
      </c>
      <c r="J52" s="227">
        <v>23447.710909781403</v>
      </c>
      <c r="K52" s="227">
        <v>23850.898393222746</v>
      </c>
      <c r="L52" s="227">
        <v>24254.738076721325</v>
      </c>
      <c r="M52" s="227">
        <v>24658.320104778621</v>
      </c>
      <c r="N52" s="227">
        <v>25062.003921122636</v>
      </c>
      <c r="O52" s="227">
        <v>25465.647525409568</v>
      </c>
      <c r="P52" s="227">
        <v>25869.307015704471</v>
      </c>
      <c r="Q52" s="227">
        <v>26272.960230139161</v>
      </c>
      <c r="R52" s="227">
        <v>26676.615923889076</v>
      </c>
      <c r="S52" s="227">
        <v>27080.270638171034</v>
      </c>
      <c r="T52" s="227">
        <v>27483.925739397528</v>
      </c>
      <c r="U52" s="227">
        <v>27887.580687759324</v>
      </c>
      <c r="V52" s="227">
        <v>28291.235696511205</v>
      </c>
      <c r="W52" s="227">
        <v>28694.890681405632</v>
      </c>
      <c r="X52" s="227">
        <v>29098.54567572509</v>
      </c>
      <c r="Z52" s="224">
        <v>29</v>
      </c>
      <c r="AA52" s="229" t="s">
        <v>62</v>
      </c>
      <c r="AB52" s="226">
        <v>21954.578637058537</v>
      </c>
      <c r="AC52" s="227">
        <v>22246.408678115964</v>
      </c>
      <c r="AD52" s="227">
        <v>22716.6607476639</v>
      </c>
      <c r="AE52" s="227">
        <v>23116.435289031091</v>
      </c>
      <c r="AF52" s="227">
        <v>23544.052394744092</v>
      </c>
      <c r="AG52" s="227">
        <v>23960.670132822328</v>
      </c>
      <c r="AH52" s="227">
        <v>24381.633235317993</v>
      </c>
      <c r="AI52" s="227">
        <v>24800.879676224809</v>
      </c>
      <c r="AJ52" s="227">
        <v>25220.804294317139</v>
      </c>
      <c r="AK52" s="227">
        <v>25640.460994551955</v>
      </c>
      <c r="AL52" s="227">
        <v>26060.22353730095</v>
      </c>
      <c r="AM52" s="227">
        <v>26479.944266346629</v>
      </c>
      <c r="AN52" s="227">
        <v>26899.681514139989</v>
      </c>
      <c r="AO52" s="227">
        <v>27319.412236105607</v>
      </c>
      <c r="AP52" s="227">
        <v>27739.145536137577</v>
      </c>
      <c r="AQ52" s="227">
        <v>28158.877817689379</v>
      </c>
      <c r="AR52" s="227">
        <v>28578.610501597734</v>
      </c>
      <c r="AS52" s="227">
        <v>28998.343026552779</v>
      </c>
      <c r="AT52" s="227">
        <v>29418.075614303252</v>
      </c>
      <c r="AU52" s="227">
        <v>29837.808177246021</v>
      </c>
      <c r="AV52" s="227">
        <v>30257.540749989224</v>
      </c>
    </row>
    <row r="53" spans="2:48" x14ac:dyDescent="0.2">
      <c r="B53" s="224">
        <v>31</v>
      </c>
      <c r="C53" s="229" t="s">
        <v>63</v>
      </c>
      <c r="D53" s="226">
        <v>33193.642456041904</v>
      </c>
      <c r="E53" s="227">
        <v>34230.354524797956</v>
      </c>
      <c r="F53" s="227">
        <v>35040.666908575848</v>
      </c>
      <c r="G53" s="227">
        <v>35769.263540056425</v>
      </c>
      <c r="H53" s="227">
        <v>36477.079197998988</v>
      </c>
      <c r="I53" s="227">
        <v>37190.461584107477</v>
      </c>
      <c r="J53" s="227">
        <v>37914.963288236322</v>
      </c>
      <c r="K53" s="227">
        <v>38653.2400305431</v>
      </c>
      <c r="L53" s="227">
        <v>39406.231810681187</v>
      </c>
      <c r="M53" s="227">
        <v>40174.499325030716</v>
      </c>
      <c r="N53" s="227">
        <v>40958.431727495641</v>
      </c>
      <c r="O53" s="227">
        <v>41758.37758206611</v>
      </c>
      <c r="P53" s="227">
        <v>42574.673102493543</v>
      </c>
      <c r="Q53" s="227">
        <v>43407.655589705879</v>
      </c>
      <c r="R53" s="227">
        <v>44257.667488203311</v>
      </c>
      <c r="S53" s="227">
        <v>45125.056158764346</v>
      </c>
      <c r="T53" s="227">
        <v>46010.181413415405</v>
      </c>
      <c r="U53" s="227">
        <v>46913.388551579505</v>
      </c>
      <c r="V53" s="227">
        <v>47835.115005610925</v>
      </c>
      <c r="W53" s="227">
        <v>48775.474707237598</v>
      </c>
      <c r="X53" s="227">
        <v>49735.902094496538</v>
      </c>
      <c r="Z53" s="224">
        <v>31</v>
      </c>
      <c r="AA53" s="229" t="s">
        <v>63</v>
      </c>
      <c r="AB53" s="226">
        <v>34515.745235066046</v>
      </c>
      <c r="AC53" s="227">
        <v>35593.749545520644</v>
      </c>
      <c r="AD53" s="227">
        <v>36436.336671544421</v>
      </c>
      <c r="AE53" s="227">
        <v>37193.953306856863</v>
      </c>
      <c r="AF53" s="227">
        <v>37929.961262455283</v>
      </c>
      <c r="AG53" s="227">
        <v>38671.757669002494</v>
      </c>
      <c r="AH53" s="227">
        <v>39425.116276006767</v>
      </c>
      <c r="AI53" s="227">
        <v>40192.798580959614</v>
      </c>
      <c r="AJ53" s="227">
        <v>40975.782023700616</v>
      </c>
      <c r="AK53" s="227">
        <v>41774.649633146677</v>
      </c>
      <c r="AL53" s="227">
        <v>42589.806063201795</v>
      </c>
      <c r="AM53" s="227">
        <v>43421.613761159795</v>
      </c>
      <c r="AN53" s="227">
        <v>44270.42233216585</v>
      </c>
      <c r="AO53" s="227">
        <v>45136.582511843881</v>
      </c>
      <c r="AP53" s="227">
        <v>46020.45038425846</v>
      </c>
      <c r="AQ53" s="227">
        <v>46922.387145567925</v>
      </c>
      <c r="AR53" s="227">
        <v>47842.766939111723</v>
      </c>
      <c r="AS53" s="227">
        <v>48781.948817588949</v>
      </c>
      <c r="AT53" s="227">
        <v>49740.387636284409</v>
      </c>
      <c r="AU53" s="227">
        <v>50718.201864826864</v>
      </c>
      <c r="AV53" s="227">
        <v>51716.883074920333</v>
      </c>
    </row>
    <row r="54" spans="2:48" x14ac:dyDescent="0.2">
      <c r="B54" s="224">
        <v>32</v>
      </c>
      <c r="C54" s="229" t="s">
        <v>64</v>
      </c>
      <c r="D54" s="226">
        <v>21592.987915209585</v>
      </c>
      <c r="E54" s="227">
        <v>22387.442800578025</v>
      </c>
      <c r="F54" s="227">
        <v>22923.765742345851</v>
      </c>
      <c r="G54" s="227">
        <v>23462.103909309102</v>
      </c>
      <c r="H54" s="227">
        <v>24006.05131632444</v>
      </c>
      <c r="I54" s="227">
        <v>24561.794105517056</v>
      </c>
      <c r="J54" s="227">
        <v>25128.729083059367</v>
      </c>
      <c r="K54" s="227">
        <v>25707.298006202389</v>
      </c>
      <c r="L54" s="227">
        <v>26297.684223159165</v>
      </c>
      <c r="M54" s="227">
        <v>26900.143283616038</v>
      </c>
      <c r="N54" s="227">
        <v>27514.918435030781</v>
      </c>
      <c r="O54" s="227">
        <v>28142.262382070898</v>
      </c>
      <c r="P54" s="227">
        <v>28782.43186480405</v>
      </c>
      <c r="Q54" s="227">
        <v>29435.689092810582</v>
      </c>
      <c r="R54" s="227">
        <v>30102.301849424843</v>
      </c>
      <c r="S54" s="227">
        <v>30782.542285842239</v>
      </c>
      <c r="T54" s="227">
        <v>31476.692507595046</v>
      </c>
      <c r="U54" s="227">
        <v>32185.023229659902</v>
      </c>
      <c r="V54" s="227">
        <v>32907.877703732862</v>
      </c>
      <c r="W54" s="227">
        <v>33645.344458767424</v>
      </c>
      <c r="X54" s="227">
        <v>34398.550447234433</v>
      </c>
      <c r="Z54" s="224">
        <v>32</v>
      </c>
      <c r="AA54" s="229" t="s">
        <v>64</v>
      </c>
      <c r="AB54" s="226">
        <v>22453.036623872391</v>
      </c>
      <c r="AC54" s="227">
        <v>23279.134647325041</v>
      </c>
      <c r="AD54" s="227">
        <v>23836.819331863491</v>
      </c>
      <c r="AE54" s="227">
        <v>24396.599508016883</v>
      </c>
      <c r="AF54" s="227">
        <v>24962.212340253642</v>
      </c>
      <c r="AG54" s="227">
        <v>25540.090364739804</v>
      </c>
      <c r="AH54" s="227">
        <v>26129.606362437615</v>
      </c>
      <c r="AI54" s="227">
        <v>26731.219685789434</v>
      </c>
      <c r="AJ54" s="227">
        <v>27345.1209857676</v>
      </c>
      <c r="AK54" s="227">
        <v>27971.575990602465</v>
      </c>
      <c r="AL54" s="227">
        <v>28610.837636298067</v>
      </c>
      <c r="AM54" s="227">
        <v>29263.16869274879</v>
      </c>
      <c r="AN54" s="227">
        <v>29928.836125979185</v>
      </c>
      <c r="AO54" s="227">
        <v>30608.112589377215</v>
      </c>
      <c r="AP54" s="227">
        <v>31301.27653208745</v>
      </c>
      <c r="AQ54" s="227">
        <v>32008.610945087326</v>
      </c>
      <c r="AR54" s="227">
        <v>32730.409170172567</v>
      </c>
      <c r="AS54" s="227">
        <v>33466.95270489726</v>
      </c>
      <c r="AT54" s="227">
        <v>34218.598472672544</v>
      </c>
      <c r="AU54" s="227">
        <v>34985.438528560124</v>
      </c>
      <c r="AV54" s="227">
        <v>35768.644711547771</v>
      </c>
    </row>
    <row r="55" spans="2:48" x14ac:dyDescent="0.2">
      <c r="B55" s="224">
        <v>33</v>
      </c>
      <c r="C55" s="229" t="s">
        <v>65</v>
      </c>
      <c r="D55" s="226">
        <v>47258.854741297277</v>
      </c>
      <c r="E55" s="227">
        <v>49945.214191943589</v>
      </c>
      <c r="F55" s="227">
        <v>52433.803665391271</v>
      </c>
      <c r="G55" s="227">
        <v>54886.804169573101</v>
      </c>
      <c r="H55" s="227">
        <v>57334.936051990146</v>
      </c>
      <c r="I55" s="227">
        <v>59785.181890859494</v>
      </c>
      <c r="J55" s="227">
        <v>62238.353163529624</v>
      </c>
      <c r="K55" s="227">
        <v>64694.743580385555</v>
      </c>
      <c r="L55" s="227">
        <v>67154.436935271267</v>
      </c>
      <c r="M55" s="227">
        <v>69617.510201391211</v>
      </c>
      <c r="N55" s="227">
        <v>72084.032595260593</v>
      </c>
      <c r="O55" s="227">
        <v>74554.07505847617</v>
      </c>
      <c r="P55" s="227">
        <v>77027.709533220332</v>
      </c>
      <c r="Q55" s="227">
        <v>79505.009461510475</v>
      </c>
      <c r="R55" s="227">
        <v>81986.049839367261</v>
      </c>
      <c r="S55" s="227">
        <v>84470.90689866613</v>
      </c>
      <c r="T55" s="227">
        <v>86959.659605132634</v>
      </c>
      <c r="U55" s="227">
        <v>89452.383945197726</v>
      </c>
      <c r="V55" s="227">
        <v>91949.175396369028</v>
      </c>
      <c r="W55" s="227">
        <v>94450.061315043829</v>
      </c>
      <c r="X55" s="227">
        <v>96955.347886121599</v>
      </c>
      <c r="Z55" s="224">
        <v>33</v>
      </c>
      <c r="AA55" s="229" t="s">
        <v>65</v>
      </c>
      <c r="AB55" s="226">
        <v>49141.174925643121</v>
      </c>
      <c r="AC55" s="227">
        <v>51934.532073208691</v>
      </c>
      <c r="AD55" s="227">
        <v>54522.242065383834</v>
      </c>
      <c r="AE55" s="227">
        <v>57072.945579647181</v>
      </c>
      <c r="AF55" s="227">
        <v>59618.58655494087</v>
      </c>
      <c r="AG55" s="227">
        <v>62166.425685572467</v>
      </c>
      <c r="AH55" s="227">
        <v>64717.306770033007</v>
      </c>
      <c r="AI55" s="227">
        <v>67271.535217192286</v>
      </c>
      <c r="AJ55" s="227">
        <v>69829.198158403131</v>
      </c>
      <c r="AK55" s="227">
        <v>72390.375632712661</v>
      </c>
      <c r="AL55" s="227">
        <v>74955.139613529827</v>
      </c>
      <c r="AM55" s="227">
        <v>77523.563868055295</v>
      </c>
      <c r="AN55" s="227">
        <v>80095.72320392853</v>
      </c>
      <c r="AO55" s="227">
        <v>82671.693988362473</v>
      </c>
      <c r="AP55" s="227">
        <v>85251.554204469299</v>
      </c>
      <c r="AQ55" s="227">
        <v>87835.38312043999</v>
      </c>
      <c r="AR55" s="227">
        <v>90423.262847205027</v>
      </c>
      <c r="AS55" s="227">
        <v>93015.272397734938</v>
      </c>
      <c r="AT55" s="227">
        <v>95611.511052406364</v>
      </c>
      <c r="AU55" s="227">
        <v>98212.007257222023</v>
      </c>
      <c r="AV55" s="227">
        <v>100817.07939242586</v>
      </c>
    </row>
    <row r="56" spans="2:48" x14ac:dyDescent="0.2">
      <c r="B56" s="224">
        <v>34</v>
      </c>
      <c r="C56" s="229" t="s">
        <v>66</v>
      </c>
      <c r="D56" s="226">
        <v>9187.8493015251352</v>
      </c>
      <c r="E56" s="227">
        <v>9645.393640760396</v>
      </c>
      <c r="F56" s="227">
        <v>10158.344070046267</v>
      </c>
      <c r="G56" s="227">
        <v>10677.95668955297</v>
      </c>
      <c r="H56" s="227">
        <v>11203.95702810613</v>
      </c>
      <c r="I56" s="227">
        <v>11737.202699314706</v>
      </c>
      <c r="J56" s="227">
        <v>12277.498342559848</v>
      </c>
      <c r="K56" s="227">
        <v>12824.849827736713</v>
      </c>
      <c r="L56" s="227">
        <v>13379.225276996596</v>
      </c>
      <c r="M56" s="227">
        <v>13940.61221059082</v>
      </c>
      <c r="N56" s="227">
        <v>14509.00182735108</v>
      </c>
      <c r="O56" s="227">
        <v>15084.392523955441</v>
      </c>
      <c r="P56" s="227">
        <v>15666.788550486168</v>
      </c>
      <c r="Q56" s="227">
        <v>16256.199959003998</v>
      </c>
      <c r="R56" s="227">
        <v>16852.642350987921</v>
      </c>
      <c r="S56" s="227">
        <v>17456.136381825214</v>
      </c>
      <c r="T56" s="227">
        <v>18066.708684833433</v>
      </c>
      <c r="U56" s="227">
        <v>18684.387268058101</v>
      </c>
      <c r="V56" s="227">
        <v>19309.218780569048</v>
      </c>
      <c r="W56" s="227">
        <v>19941.199879656888</v>
      </c>
      <c r="X56" s="227">
        <v>20580.549971699515</v>
      </c>
      <c r="Z56" s="224">
        <v>34</v>
      </c>
      <c r="AA56" s="229" t="s">
        <v>66</v>
      </c>
      <c r="AB56" s="226">
        <v>9553.8013392048797</v>
      </c>
      <c r="AC56" s="227">
        <v>10029.569669471881</v>
      </c>
      <c r="AD56" s="227">
        <v>10562.950914356212</v>
      </c>
      <c r="AE56" s="227">
        <v>11103.259704497867</v>
      </c>
      <c r="AF56" s="227">
        <v>11650.210636535603</v>
      </c>
      <c r="AG56" s="227">
        <v>12204.695482828414</v>
      </c>
      <c r="AH56" s="227">
        <v>12766.511101544002</v>
      </c>
      <c r="AI56" s="227">
        <v>13335.663596375472</v>
      </c>
      <c r="AJ56" s="227">
        <v>13912.119819779373</v>
      </c>
      <c r="AK56" s="227">
        <v>14495.866794938654</v>
      </c>
      <c r="AL56" s="227">
        <v>15086.895370134471</v>
      </c>
      <c r="AM56" s="227">
        <v>15685.203878184586</v>
      </c>
      <c r="AN56" s="227">
        <v>16290.796738452027</v>
      </c>
      <c r="AO56" s="227">
        <v>16903.68440337112</v>
      </c>
      <c r="AP56" s="227">
        <v>17523.883095827769</v>
      </c>
      <c r="AQ56" s="227">
        <v>18151.414293913313</v>
      </c>
      <c r="AR56" s="227">
        <v>18786.305691750345</v>
      </c>
      <c r="AS56" s="227">
        <v>19428.586412944864</v>
      </c>
      <c r="AT56" s="227">
        <v>20078.304964599112</v>
      </c>
      <c r="AU56" s="227">
        <v>20735.457870863611</v>
      </c>
      <c r="AV56" s="227">
        <v>21400.273277072309</v>
      </c>
    </row>
    <row r="57" spans="2:48" x14ac:dyDescent="0.2">
      <c r="B57" s="224">
        <v>35</v>
      </c>
      <c r="C57" s="228" t="s">
        <v>67</v>
      </c>
      <c r="D57" s="226">
        <v>18297.622480317237</v>
      </c>
      <c r="E57" s="227">
        <v>18971.6170828834</v>
      </c>
      <c r="F57" s="227">
        <v>19671.595327044426</v>
      </c>
      <c r="G57" s="227">
        <v>20416.498276416605</v>
      </c>
      <c r="H57" s="227">
        <v>21166.50962275187</v>
      </c>
      <c r="I57" s="227">
        <v>21928.001761167288</v>
      </c>
      <c r="J57" s="227">
        <v>22708.753237970133</v>
      </c>
      <c r="K57" s="227">
        <v>23508.048230105658</v>
      </c>
      <c r="L57" s="227">
        <v>24326.590111145742</v>
      </c>
      <c r="M57" s="227">
        <v>25164.733615753001</v>
      </c>
      <c r="N57" s="227">
        <v>26022.935729400855</v>
      </c>
      <c r="O57" s="227">
        <v>26901.640121250075</v>
      </c>
      <c r="P57" s="227">
        <v>27801.30709811077</v>
      </c>
      <c r="Q57" s="227">
        <v>28722.406215867653</v>
      </c>
      <c r="R57" s="227">
        <v>29665.418326587223</v>
      </c>
      <c r="S57" s="227">
        <v>30630.835872951262</v>
      </c>
      <c r="T57" s="227">
        <v>31619.161039720497</v>
      </c>
      <c r="U57" s="227">
        <v>32630.914651940577</v>
      </c>
      <c r="V57" s="227">
        <v>33666.60242053082</v>
      </c>
      <c r="W57" s="227">
        <v>34726.848444293915</v>
      </c>
      <c r="X57" s="227">
        <v>35811.873343205611</v>
      </c>
      <c r="Z57" s="224">
        <v>35</v>
      </c>
      <c r="AA57" s="228" t="s">
        <v>67</v>
      </c>
      <c r="AB57" s="226">
        <v>18431.012148198759</v>
      </c>
      <c r="AC57" s="227">
        <v>19109.920171417616</v>
      </c>
      <c r="AD57" s="227">
        <v>19815.001256978583</v>
      </c>
      <c r="AE57" s="227">
        <v>20565.334548851686</v>
      </c>
      <c r="AF57" s="227">
        <v>21320.813477901727</v>
      </c>
      <c r="AG57" s="227">
        <v>22087.856894006192</v>
      </c>
      <c r="AH57" s="227">
        <v>22874.300049074933</v>
      </c>
      <c r="AI57" s="227">
        <v>23679.421901703132</v>
      </c>
      <c r="AJ57" s="227">
        <v>24503.930953056006</v>
      </c>
      <c r="AK57" s="227">
        <v>25348.18452381184</v>
      </c>
      <c r="AL57" s="227">
        <v>26212.642930868187</v>
      </c>
      <c r="AM57" s="227">
        <v>27097.753077733985</v>
      </c>
      <c r="AN57" s="227">
        <v>28003.978626856002</v>
      </c>
      <c r="AO57" s="227">
        <v>28931.792557181325</v>
      </c>
      <c r="AP57" s="227">
        <v>29881.679226188044</v>
      </c>
      <c r="AQ57" s="227">
        <v>30854.134666465074</v>
      </c>
      <c r="AR57" s="227">
        <v>31849.664723700051</v>
      </c>
      <c r="AS57" s="227">
        <v>32868.794019753237</v>
      </c>
      <c r="AT57" s="227">
        <v>33912.03195217649</v>
      </c>
      <c r="AU57" s="227">
        <v>34980.007169452816</v>
      </c>
      <c r="AV57" s="227">
        <v>36072.941899877573</v>
      </c>
    </row>
    <row r="58" spans="2:48" x14ac:dyDescent="0.2">
      <c r="B58" s="224">
        <v>36</v>
      </c>
      <c r="C58" s="229" t="s">
        <v>68</v>
      </c>
      <c r="D58" s="226">
        <v>18727.400123798172</v>
      </c>
      <c r="E58" s="227">
        <v>19949.628049800402</v>
      </c>
      <c r="F58" s="227">
        <v>21163.260737094042</v>
      </c>
      <c r="G58" s="227">
        <v>22375.828447657223</v>
      </c>
      <c r="H58" s="227">
        <v>23583.19801601164</v>
      </c>
      <c r="I58" s="227">
        <v>24781.166964917604</v>
      </c>
      <c r="J58" s="227">
        <v>25970.208191066828</v>
      </c>
      <c r="K58" s="227">
        <v>27149.970665293404</v>
      </c>
      <c r="L58" s="227">
        <v>28320.307818458048</v>
      </c>
      <c r="M58" s="227">
        <v>29481.015915178956</v>
      </c>
      <c r="N58" s="227">
        <v>30631.900923438265</v>
      </c>
      <c r="O58" s="227">
        <v>31772.761296925622</v>
      </c>
      <c r="P58" s="227">
        <v>32903.39226133444</v>
      </c>
      <c r="Q58" s="227">
        <v>34023.584690381467</v>
      </c>
      <c r="R58" s="227">
        <v>35133.124978512664</v>
      </c>
      <c r="S58" s="227">
        <v>36231.796166331114</v>
      </c>
      <c r="T58" s="227">
        <v>37319.372848740561</v>
      </c>
      <c r="U58" s="227">
        <v>38395.640681345409</v>
      </c>
      <c r="V58" s="227">
        <v>39460.319753296622</v>
      </c>
      <c r="W58" s="227">
        <v>40513.363438722532</v>
      </c>
      <c r="X58" s="227">
        <v>41553.776783722045</v>
      </c>
      <c r="Z58" s="224">
        <v>36</v>
      </c>
      <c r="AA58" s="229" t="s">
        <v>68</v>
      </c>
      <c r="AB58" s="226">
        <v>18863.922870700655</v>
      </c>
      <c r="AC58" s="227">
        <v>20095.06083828344</v>
      </c>
      <c r="AD58" s="227">
        <v>21317.540907867464</v>
      </c>
      <c r="AE58" s="227">
        <v>22538.94823704064</v>
      </c>
      <c r="AF58" s="227">
        <v>23755.119529548363</v>
      </c>
      <c r="AG58" s="227">
        <v>24961.821672091857</v>
      </c>
      <c r="AH58" s="227">
        <v>26159.531008779712</v>
      </c>
      <c r="AI58" s="227">
        <v>27347.893951443388</v>
      </c>
      <c r="AJ58" s="227">
        <v>28526.762862454605</v>
      </c>
      <c r="AK58" s="227">
        <v>29695.932521200601</v>
      </c>
      <c r="AL58" s="227">
        <v>30855.207481170139</v>
      </c>
      <c r="AM58" s="227">
        <v>32004.384726780208</v>
      </c>
      <c r="AN58" s="227">
        <v>33143.257990919556</v>
      </c>
      <c r="AO58" s="227">
        <v>34271.616622774345</v>
      </c>
      <c r="AP58" s="227">
        <v>35389.245459606012</v>
      </c>
      <c r="AQ58" s="227">
        <v>36495.925960383691</v>
      </c>
      <c r="AR58" s="227">
        <v>37591.431076807872</v>
      </c>
      <c r="AS58" s="227">
        <v>38675.544901912413</v>
      </c>
      <c r="AT58" s="227">
        <v>39747.985484298159</v>
      </c>
      <c r="AU58" s="227">
        <v>40808.705858190828</v>
      </c>
      <c r="AV58" s="227">
        <v>41856.703816475383</v>
      </c>
    </row>
    <row r="59" spans="2:48" x14ac:dyDescent="0.2">
      <c r="B59" s="224">
        <v>39</v>
      </c>
      <c r="C59" s="229" t="s">
        <v>69</v>
      </c>
      <c r="D59" s="226">
        <v>66034.357150797412</v>
      </c>
      <c r="E59" s="227">
        <v>69874.124273373483</v>
      </c>
      <c r="F59" s="227">
        <v>73627.754206750571</v>
      </c>
      <c r="G59" s="227">
        <v>77365.190200051031</v>
      </c>
      <c r="H59" s="227">
        <v>81096.647925714249</v>
      </c>
      <c r="I59" s="227">
        <v>84816.78369707329</v>
      </c>
      <c r="J59" s="227">
        <v>88526.158985464601</v>
      </c>
      <c r="K59" s="227">
        <v>92224.353280655647</v>
      </c>
      <c r="L59" s="227">
        <v>95911.189316128148</v>
      </c>
      <c r="M59" s="227">
        <v>99586.42174122126</v>
      </c>
      <c r="N59" s="227">
        <v>103249.8166928219</v>
      </c>
      <c r="O59" s="227">
        <v>106901.13130494894</v>
      </c>
      <c r="P59" s="227">
        <v>110540.11880910333</v>
      </c>
      <c r="Q59" s="227">
        <v>114166.52719243144</v>
      </c>
      <c r="R59" s="227">
        <v>117780.09905653785</v>
      </c>
      <c r="S59" s="227">
        <v>121380.5729103522</v>
      </c>
      <c r="T59" s="227">
        <v>124967.67728528191</v>
      </c>
      <c r="U59" s="227">
        <v>128541.15326047939</v>
      </c>
      <c r="V59" s="227">
        <v>132100.66595241055</v>
      </c>
      <c r="W59" s="227">
        <v>135646.14969191511</v>
      </c>
      <c r="X59" s="227">
        <v>139176.44349304802</v>
      </c>
      <c r="Z59" s="224">
        <v>39</v>
      </c>
      <c r="AA59" s="229" t="s">
        <v>69</v>
      </c>
      <c r="AB59" s="226">
        <v>66515.747614426713</v>
      </c>
      <c r="AC59" s="227">
        <v>70383.50663932637</v>
      </c>
      <c r="AD59" s="227">
        <v>74164.500534917825</v>
      </c>
      <c r="AE59" s="227">
        <v>77929.182436609422</v>
      </c>
      <c r="AF59" s="227">
        <v>81687.842489092654</v>
      </c>
      <c r="AG59" s="227">
        <v>85435.098050224944</v>
      </c>
      <c r="AH59" s="227">
        <v>89171.514684468653</v>
      </c>
      <c r="AI59" s="227">
        <v>92896.668816071542</v>
      </c>
      <c r="AJ59" s="227">
        <v>96610.381886242685</v>
      </c>
      <c r="AK59" s="227">
        <v>100312.40675571481</v>
      </c>
      <c r="AL59" s="227">
        <v>104002.50785651259</v>
      </c>
      <c r="AM59" s="227">
        <v>107680.44055216201</v>
      </c>
      <c r="AN59" s="227">
        <v>111345.95627522167</v>
      </c>
      <c r="AO59" s="227">
        <v>114998.80117566425</v>
      </c>
      <c r="AP59" s="227">
        <v>118638.71597866001</v>
      </c>
      <c r="AQ59" s="227">
        <v>122265.43728686865</v>
      </c>
      <c r="AR59" s="227">
        <v>125878.69165269157</v>
      </c>
      <c r="AS59" s="227">
        <v>129478.21826774828</v>
      </c>
      <c r="AT59" s="227">
        <v>133063.67980720359</v>
      </c>
      <c r="AU59" s="227">
        <v>136635.01012316914</v>
      </c>
      <c r="AV59" s="227">
        <v>140191.03976611234</v>
      </c>
    </row>
    <row r="60" spans="2:48" x14ac:dyDescent="0.2">
      <c r="B60" s="224">
        <v>40</v>
      </c>
      <c r="C60" s="229" t="s">
        <v>70</v>
      </c>
      <c r="D60" s="226">
        <v>19795.942196096083</v>
      </c>
      <c r="E60" s="227">
        <v>21043.070416076916</v>
      </c>
      <c r="F60" s="227">
        <v>22288.221800409076</v>
      </c>
      <c r="G60" s="227">
        <v>23533.726296706816</v>
      </c>
      <c r="H60" s="227">
        <v>24779.28439345265</v>
      </c>
      <c r="I60" s="227">
        <v>26025.059887629795</v>
      </c>
      <c r="J60" s="227">
        <v>27271.243941577199</v>
      </c>
      <c r="K60" s="227">
        <v>28517.816231243753</v>
      </c>
      <c r="L60" s="227">
        <v>29764.791948044443</v>
      </c>
      <c r="M60" s="227">
        <v>31012.177483117324</v>
      </c>
      <c r="N60" s="227">
        <v>32259.981690238954</v>
      </c>
      <c r="O60" s="227">
        <v>33508.213007146573</v>
      </c>
      <c r="P60" s="227">
        <v>34756.880196809019</v>
      </c>
      <c r="Q60" s="227">
        <v>36005.992162900824</v>
      </c>
      <c r="R60" s="227">
        <v>37255.557998345117</v>
      </c>
      <c r="S60" s="227">
        <v>38505.586990374213</v>
      </c>
      <c r="T60" s="227">
        <v>39756.088573894078</v>
      </c>
      <c r="U60" s="227">
        <v>41007.072543796647</v>
      </c>
      <c r="V60" s="227">
        <v>42258.548242294695</v>
      </c>
      <c r="W60" s="227">
        <v>43510.527752187307</v>
      </c>
      <c r="X60" s="227">
        <v>44763.013443622731</v>
      </c>
      <c r="Z60" s="224">
        <v>40</v>
      </c>
      <c r="AA60" s="229" t="s">
        <v>70</v>
      </c>
      <c r="AB60" s="226">
        <v>19940.254614705627</v>
      </c>
      <c r="AC60" s="227">
        <v>21196.474399410123</v>
      </c>
      <c r="AD60" s="227">
        <v>22450.702937334063</v>
      </c>
      <c r="AE60" s="227">
        <v>23705.287161409808</v>
      </c>
      <c r="AF60" s="227">
        <v>24959.925376680934</v>
      </c>
      <c r="AG60" s="227">
        <v>26214.782574210607</v>
      </c>
      <c r="AH60" s="227">
        <v>27470.051309911305</v>
      </c>
      <c r="AI60" s="227">
        <v>28725.711111569519</v>
      </c>
      <c r="AJ60" s="227">
        <v>29981.777281345687</v>
      </c>
      <c r="AK60" s="227">
        <v>31238.256256969256</v>
      </c>
      <c r="AL60" s="227">
        <v>32495.156956760802</v>
      </c>
      <c r="AM60" s="227">
        <v>33752.48787996867</v>
      </c>
      <c r="AN60" s="227">
        <v>35010.257853443756</v>
      </c>
      <c r="AO60" s="227">
        <v>36268.475845768371</v>
      </c>
      <c r="AP60" s="227">
        <v>37527.15101615306</v>
      </c>
      <c r="AQ60" s="227">
        <v>38786.292719534045</v>
      </c>
      <c r="AR60" s="227">
        <v>40045.91045959777</v>
      </c>
      <c r="AS60" s="227">
        <v>41306.01410264094</v>
      </c>
      <c r="AT60" s="227">
        <v>42566.613058981027</v>
      </c>
      <c r="AU60" s="227">
        <v>43827.719499500759</v>
      </c>
      <c r="AV60" s="227">
        <v>45089.335811626763</v>
      </c>
    </row>
    <row r="61" spans="2:48" x14ac:dyDescent="0.2">
      <c r="B61" s="224">
        <v>45</v>
      </c>
      <c r="C61" s="229" t="s">
        <v>71</v>
      </c>
      <c r="D61" s="226">
        <v>0</v>
      </c>
      <c r="E61" s="227">
        <v>0</v>
      </c>
      <c r="F61" s="227">
        <v>0</v>
      </c>
      <c r="G61" s="227">
        <v>0</v>
      </c>
      <c r="H61" s="227">
        <v>0</v>
      </c>
      <c r="I61" s="227">
        <v>0</v>
      </c>
      <c r="J61" s="227">
        <v>0</v>
      </c>
      <c r="K61" s="227">
        <v>0</v>
      </c>
      <c r="L61" s="227">
        <v>0</v>
      </c>
      <c r="M61" s="227">
        <v>0</v>
      </c>
      <c r="N61" s="227">
        <v>0</v>
      </c>
      <c r="O61" s="227">
        <v>0</v>
      </c>
      <c r="P61" s="227">
        <v>0</v>
      </c>
      <c r="Q61" s="227">
        <v>0</v>
      </c>
      <c r="R61" s="227">
        <v>0</v>
      </c>
      <c r="S61" s="227">
        <v>0</v>
      </c>
      <c r="T61" s="227">
        <v>0</v>
      </c>
      <c r="U61" s="227">
        <v>0</v>
      </c>
      <c r="V61" s="227">
        <v>0</v>
      </c>
      <c r="W61" s="227">
        <v>0</v>
      </c>
      <c r="X61" s="227">
        <v>0</v>
      </c>
      <c r="Z61" s="224">
        <v>45</v>
      </c>
      <c r="AA61" s="229" t="s">
        <v>71</v>
      </c>
      <c r="AB61" s="226">
        <v>0</v>
      </c>
      <c r="AC61" s="227">
        <v>0</v>
      </c>
      <c r="AD61" s="227">
        <v>0</v>
      </c>
      <c r="AE61" s="227">
        <v>0</v>
      </c>
      <c r="AF61" s="227">
        <v>0</v>
      </c>
      <c r="AG61" s="227">
        <v>0</v>
      </c>
      <c r="AH61" s="227">
        <v>0</v>
      </c>
      <c r="AI61" s="227">
        <v>0</v>
      </c>
      <c r="AJ61" s="227">
        <v>0</v>
      </c>
      <c r="AK61" s="227">
        <v>0</v>
      </c>
      <c r="AL61" s="227">
        <v>0</v>
      </c>
      <c r="AM61" s="227">
        <v>0</v>
      </c>
      <c r="AN61" s="227">
        <v>0</v>
      </c>
      <c r="AO61" s="227">
        <v>0</v>
      </c>
      <c r="AP61" s="227">
        <v>0</v>
      </c>
      <c r="AQ61" s="227">
        <v>0</v>
      </c>
      <c r="AR61" s="227">
        <v>0</v>
      </c>
      <c r="AS61" s="227">
        <v>0</v>
      </c>
      <c r="AT61" s="227">
        <v>0</v>
      </c>
      <c r="AU61" s="227">
        <v>0</v>
      </c>
      <c r="AV61" s="227">
        <v>0</v>
      </c>
    </row>
    <row r="62" spans="2:48" ht="13.5" thickBot="1" x14ac:dyDescent="0.25">
      <c r="B62" s="224">
        <v>46</v>
      </c>
      <c r="C62" s="230" t="s">
        <v>72</v>
      </c>
      <c r="D62" s="226">
        <v>0</v>
      </c>
      <c r="E62" s="227">
        <v>0</v>
      </c>
      <c r="F62" s="227">
        <v>0</v>
      </c>
      <c r="G62" s="227">
        <v>0</v>
      </c>
      <c r="H62" s="227">
        <v>0</v>
      </c>
      <c r="I62" s="227">
        <v>0</v>
      </c>
      <c r="J62" s="227">
        <v>0</v>
      </c>
      <c r="K62" s="227">
        <v>0</v>
      </c>
      <c r="L62" s="227">
        <v>0</v>
      </c>
      <c r="M62" s="227">
        <v>0</v>
      </c>
      <c r="N62" s="227">
        <v>0</v>
      </c>
      <c r="O62" s="227">
        <v>0</v>
      </c>
      <c r="P62" s="227">
        <v>0</v>
      </c>
      <c r="Q62" s="227">
        <v>0</v>
      </c>
      <c r="R62" s="227">
        <v>0</v>
      </c>
      <c r="S62" s="227">
        <v>0</v>
      </c>
      <c r="T62" s="227">
        <v>0</v>
      </c>
      <c r="U62" s="227">
        <v>0</v>
      </c>
      <c r="V62" s="227">
        <v>0</v>
      </c>
      <c r="W62" s="227">
        <v>0</v>
      </c>
      <c r="X62" s="227">
        <v>0</v>
      </c>
      <c r="Z62" s="224">
        <v>46</v>
      </c>
      <c r="AA62" s="230" t="s">
        <v>72</v>
      </c>
      <c r="AB62" s="226">
        <v>0</v>
      </c>
      <c r="AC62" s="227">
        <v>0</v>
      </c>
      <c r="AD62" s="227">
        <v>0</v>
      </c>
      <c r="AE62" s="227">
        <v>0</v>
      </c>
      <c r="AF62" s="227">
        <v>0</v>
      </c>
      <c r="AG62" s="227">
        <v>0</v>
      </c>
      <c r="AH62" s="227">
        <v>0</v>
      </c>
      <c r="AI62" s="227">
        <v>0</v>
      </c>
      <c r="AJ62" s="227">
        <v>0</v>
      </c>
      <c r="AK62" s="227">
        <v>0</v>
      </c>
      <c r="AL62" s="227">
        <v>0</v>
      </c>
      <c r="AM62" s="227">
        <v>0</v>
      </c>
      <c r="AN62" s="227">
        <v>0</v>
      </c>
      <c r="AO62" s="227">
        <v>0</v>
      </c>
      <c r="AP62" s="227">
        <v>0</v>
      </c>
      <c r="AQ62" s="227">
        <v>0</v>
      </c>
      <c r="AR62" s="227">
        <v>0</v>
      </c>
      <c r="AS62" s="227">
        <v>0</v>
      </c>
      <c r="AT62" s="227">
        <v>0</v>
      </c>
      <c r="AU62" s="227">
        <v>0</v>
      </c>
      <c r="AV62" s="227">
        <v>0</v>
      </c>
    </row>
    <row r="63" spans="2:48" ht="13.5" thickBot="1" x14ac:dyDescent="0.25">
      <c r="B63" s="231"/>
      <c r="C63" s="232" t="s">
        <v>73</v>
      </c>
      <c r="D63" s="233">
        <f t="shared" ref="D63:X63" si="6">+SUM(D39:D61)</f>
        <v>5151457.6556119397</v>
      </c>
      <c r="E63" s="233">
        <f t="shared" si="6"/>
        <v>5288691.2619824354</v>
      </c>
      <c r="F63" s="233">
        <f t="shared" si="6"/>
        <v>5423016.44071477</v>
      </c>
      <c r="G63" s="233">
        <f t="shared" si="6"/>
        <v>5561817.6347922971</v>
      </c>
      <c r="H63" s="233">
        <f t="shared" si="6"/>
        <v>5698196.0830217833</v>
      </c>
      <c r="I63" s="233">
        <f t="shared" si="6"/>
        <v>5837031.9291978404</v>
      </c>
      <c r="J63" s="233">
        <f t="shared" si="6"/>
        <v>5976042.8136686636</v>
      </c>
      <c r="K63" s="233">
        <f t="shared" si="6"/>
        <v>6116402.498439936</v>
      </c>
      <c r="L63" s="233">
        <f t="shared" si="6"/>
        <v>6257908.2687642546</v>
      </c>
      <c r="M63" s="233">
        <f t="shared" si="6"/>
        <v>6400464.0423558503</v>
      </c>
      <c r="N63" s="233">
        <f t="shared" si="6"/>
        <v>6544152.5577359712</v>
      </c>
      <c r="O63" s="233">
        <f t="shared" si="6"/>
        <v>6688974.677986687</v>
      </c>
      <c r="P63" s="233">
        <f t="shared" si="6"/>
        <v>6820444.2188834706</v>
      </c>
      <c r="Q63" s="233">
        <f t="shared" si="6"/>
        <v>6967237.966244855</v>
      </c>
      <c r="R63" s="233">
        <f t="shared" si="6"/>
        <v>7130505.4150138367</v>
      </c>
      <c r="S63" s="233">
        <f t="shared" si="6"/>
        <v>7280117.5029236618</v>
      </c>
      <c r="T63" s="233">
        <f t="shared" si="6"/>
        <v>7430988.7836428257</v>
      </c>
      <c r="U63" s="233">
        <f t="shared" si="6"/>
        <v>7567322.6276534908</v>
      </c>
      <c r="V63" s="233">
        <f t="shared" si="6"/>
        <v>7720559.8805563878</v>
      </c>
      <c r="W63" s="233">
        <f t="shared" si="6"/>
        <v>7875118.5461708577</v>
      </c>
      <c r="X63" s="233">
        <f t="shared" si="6"/>
        <v>8031107.4585317615</v>
      </c>
      <c r="Z63" s="231"/>
      <c r="AA63" s="232" t="s">
        <v>73</v>
      </c>
      <c r="AB63" s="233">
        <f t="shared" ref="AB63:AV63" si="7">+SUM(AB39:AB61)</f>
        <v>5285663.44116008</v>
      </c>
      <c r="AC63" s="233">
        <f t="shared" si="7"/>
        <v>5426881.0383958351</v>
      </c>
      <c r="AD63" s="233">
        <f t="shared" si="7"/>
        <v>5565089.0083753522</v>
      </c>
      <c r="AE63" s="233">
        <f t="shared" si="7"/>
        <v>5707960.5928768478</v>
      </c>
      <c r="AF63" s="233">
        <f t="shared" si="7"/>
        <v>5848312.7164617833</v>
      </c>
      <c r="AG63" s="233">
        <f t="shared" si="7"/>
        <v>5991199.8786653522</v>
      </c>
      <c r="AH63" s="233">
        <f t="shared" si="7"/>
        <v>6134259.2348326137</v>
      </c>
      <c r="AI63" s="233">
        <f t="shared" si="7"/>
        <v>6278702.9498270191</v>
      </c>
      <c r="AJ63" s="233">
        <f t="shared" si="7"/>
        <v>6424322.5102945687</v>
      </c>
      <c r="AK63" s="233">
        <f t="shared" si="7"/>
        <v>6571017.6565718902</v>
      </c>
      <c r="AL63" s="233">
        <f t="shared" si="7"/>
        <v>6718874.0919084745</v>
      </c>
      <c r="AM63" s="233">
        <f t="shared" si="7"/>
        <v>6867892.373620999</v>
      </c>
      <c r="AN63" s="233">
        <f t="shared" si="7"/>
        <v>7003108.1173554026</v>
      </c>
      <c r="AO63" s="233">
        <f t="shared" si="7"/>
        <v>7154144.2600916028</v>
      </c>
      <c r="AP63" s="233">
        <f t="shared" si="7"/>
        <v>7322188.02395513</v>
      </c>
      <c r="AQ63" s="233">
        <f t="shared" si="7"/>
        <v>7476115.8982959753</v>
      </c>
      <c r="AR63" s="233">
        <f t="shared" si="7"/>
        <v>7631334.4092978975</v>
      </c>
      <c r="AS63" s="233">
        <f t="shared" si="7"/>
        <v>7771525.4445385225</v>
      </c>
      <c r="AT63" s="233">
        <f t="shared" si="7"/>
        <v>7929167.1473284326</v>
      </c>
      <c r="AU63" s="233">
        <f t="shared" si="7"/>
        <v>8088153.2743652994</v>
      </c>
      <c r="AV63" s="233">
        <f t="shared" si="7"/>
        <v>8248615.2335555889</v>
      </c>
    </row>
    <row r="66" spans="2:48" x14ac:dyDescent="0.2">
      <c r="B66" s="221" t="s">
        <v>192</v>
      </c>
      <c r="Z66" s="221" t="s">
        <v>85</v>
      </c>
    </row>
    <row r="67" spans="2:48" ht="13.5" thickBot="1" x14ac:dyDescent="0.25"/>
    <row r="68" spans="2:48" ht="13.5" thickBot="1" x14ac:dyDescent="0.25">
      <c r="B68" s="222" t="s">
        <v>37</v>
      </c>
      <c r="C68" s="223" t="s">
        <v>38</v>
      </c>
      <c r="D68" s="90">
        <f>+D38</f>
        <v>2024</v>
      </c>
      <c r="E68" s="90">
        <f t="shared" ref="E68:X68" si="8">+D68+1</f>
        <v>2025</v>
      </c>
      <c r="F68" s="90">
        <f t="shared" si="8"/>
        <v>2026</v>
      </c>
      <c r="G68" s="90">
        <f t="shared" si="8"/>
        <v>2027</v>
      </c>
      <c r="H68" s="90">
        <f t="shared" si="8"/>
        <v>2028</v>
      </c>
      <c r="I68" s="90">
        <f t="shared" si="8"/>
        <v>2029</v>
      </c>
      <c r="J68" s="90">
        <f t="shared" si="8"/>
        <v>2030</v>
      </c>
      <c r="K68" s="90">
        <f t="shared" si="8"/>
        <v>2031</v>
      </c>
      <c r="L68" s="90">
        <f t="shared" si="8"/>
        <v>2032</v>
      </c>
      <c r="M68" s="90">
        <f t="shared" si="8"/>
        <v>2033</v>
      </c>
      <c r="N68" s="90">
        <f t="shared" si="8"/>
        <v>2034</v>
      </c>
      <c r="O68" s="90">
        <f t="shared" si="8"/>
        <v>2035</v>
      </c>
      <c r="P68" s="90">
        <f t="shared" si="8"/>
        <v>2036</v>
      </c>
      <c r="Q68" s="90">
        <f t="shared" si="8"/>
        <v>2037</v>
      </c>
      <c r="R68" s="90">
        <f t="shared" si="8"/>
        <v>2038</v>
      </c>
      <c r="S68" s="90">
        <f t="shared" si="8"/>
        <v>2039</v>
      </c>
      <c r="T68" s="90">
        <f t="shared" si="8"/>
        <v>2040</v>
      </c>
      <c r="U68" s="90">
        <f t="shared" si="8"/>
        <v>2041</v>
      </c>
      <c r="V68" s="90">
        <f t="shared" si="8"/>
        <v>2042</v>
      </c>
      <c r="W68" s="90">
        <f t="shared" si="8"/>
        <v>2043</v>
      </c>
      <c r="X68" s="90">
        <f t="shared" si="8"/>
        <v>2044</v>
      </c>
      <c r="Z68" s="222" t="s">
        <v>37</v>
      </c>
      <c r="AA68" s="223" t="s">
        <v>38</v>
      </c>
      <c r="AB68" s="90">
        <f t="shared" ref="AB68:AV68" si="9">+D68</f>
        <v>2024</v>
      </c>
      <c r="AC68" s="90">
        <f t="shared" si="9"/>
        <v>2025</v>
      </c>
      <c r="AD68" s="90">
        <f t="shared" si="9"/>
        <v>2026</v>
      </c>
      <c r="AE68" s="90">
        <f t="shared" si="9"/>
        <v>2027</v>
      </c>
      <c r="AF68" s="90">
        <f t="shared" si="9"/>
        <v>2028</v>
      </c>
      <c r="AG68" s="90">
        <f t="shared" si="9"/>
        <v>2029</v>
      </c>
      <c r="AH68" s="90">
        <f t="shared" si="9"/>
        <v>2030</v>
      </c>
      <c r="AI68" s="90">
        <f t="shared" si="9"/>
        <v>2031</v>
      </c>
      <c r="AJ68" s="90">
        <f t="shared" si="9"/>
        <v>2032</v>
      </c>
      <c r="AK68" s="90">
        <f t="shared" si="9"/>
        <v>2033</v>
      </c>
      <c r="AL68" s="90">
        <f t="shared" si="9"/>
        <v>2034</v>
      </c>
      <c r="AM68" s="90">
        <f t="shared" si="9"/>
        <v>2035</v>
      </c>
      <c r="AN68" s="90">
        <f t="shared" si="9"/>
        <v>2036</v>
      </c>
      <c r="AO68" s="90">
        <f t="shared" si="9"/>
        <v>2037</v>
      </c>
      <c r="AP68" s="90">
        <f t="shared" si="9"/>
        <v>2038</v>
      </c>
      <c r="AQ68" s="90">
        <f t="shared" si="9"/>
        <v>2039</v>
      </c>
      <c r="AR68" s="90">
        <f t="shared" si="9"/>
        <v>2040</v>
      </c>
      <c r="AS68" s="90">
        <f t="shared" si="9"/>
        <v>2041</v>
      </c>
      <c r="AT68" s="90">
        <f t="shared" si="9"/>
        <v>2042</v>
      </c>
      <c r="AU68" s="90">
        <f t="shared" si="9"/>
        <v>2043</v>
      </c>
      <c r="AV68" s="90">
        <f t="shared" si="9"/>
        <v>2044</v>
      </c>
    </row>
    <row r="69" spans="2:48" x14ac:dyDescent="0.2">
      <c r="B69" s="224">
        <v>6</v>
      </c>
      <c r="C69" s="225" t="s">
        <v>46</v>
      </c>
      <c r="D69" s="226">
        <v>74685.178586610244</v>
      </c>
      <c r="E69" s="227">
        <v>75749.406334457599</v>
      </c>
      <c r="F69" s="227">
        <v>76603.633258080212</v>
      </c>
      <c r="G69" s="227">
        <v>77410.019477560942</v>
      </c>
      <c r="H69" s="227">
        <v>78210.890034722965</v>
      </c>
      <c r="I69" s="227">
        <v>79024.28832798342</v>
      </c>
      <c r="J69" s="227">
        <v>79852.51035817177</v>
      </c>
      <c r="K69" s="227">
        <v>80697.222619925116</v>
      </c>
      <c r="L69" s="227">
        <v>81559.024832422787</v>
      </c>
      <c r="M69" s="227">
        <v>82438.397144677263</v>
      </c>
      <c r="N69" s="227">
        <v>83335.729375417082</v>
      </c>
      <c r="O69" s="227">
        <v>84251.401604593513</v>
      </c>
      <c r="P69" s="227">
        <v>85185.792213648863</v>
      </c>
      <c r="Q69" s="227">
        <v>86139.285092663515</v>
      </c>
      <c r="R69" s="227">
        <v>87112.271509569357</v>
      </c>
      <c r="S69" s="227">
        <v>88105.148699970043</v>
      </c>
      <c r="T69" s="227">
        <v>89118.328928722345</v>
      </c>
      <c r="U69" s="227">
        <v>90152.205531302796</v>
      </c>
      <c r="V69" s="227">
        <v>91207.28659630708</v>
      </c>
      <c r="W69" s="227">
        <v>92283.673705137116</v>
      </c>
      <c r="X69" s="227">
        <v>93383.122230196459</v>
      </c>
      <c r="Z69" s="224">
        <v>6</v>
      </c>
      <c r="AA69" s="225" t="s">
        <v>46</v>
      </c>
      <c r="AB69" s="226">
        <v>76004.11884044981</v>
      </c>
      <c r="AC69" s="227">
        <v>77087.14085032414</v>
      </c>
      <c r="AD69" s="227">
        <v>77956.453421417915</v>
      </c>
      <c r="AE69" s="227">
        <v>78777.080421534702</v>
      </c>
      <c r="AF69" s="227">
        <v>79592.094352736181</v>
      </c>
      <c r="AG69" s="227">
        <v>80419.857259855664</v>
      </c>
      <c r="AH69" s="227">
        <v>81262.705691097071</v>
      </c>
      <c r="AI69" s="227">
        <v>82122.335571393036</v>
      </c>
      <c r="AJ69" s="227">
        <v>82999.357210963353</v>
      </c>
      <c r="AK69" s="227">
        <v>83894.259238252329</v>
      </c>
      <c r="AL69" s="227">
        <v>84807.438356186933</v>
      </c>
      <c r="AM69" s="227">
        <v>85739.28135693066</v>
      </c>
      <c r="AN69" s="227">
        <v>86690.173304141877</v>
      </c>
      <c r="AO69" s="227">
        <v>87660.504867399999</v>
      </c>
      <c r="AP69" s="227">
        <v>88650.674224428338</v>
      </c>
      <c r="AQ69" s="227">
        <v>89661.085626011467</v>
      </c>
      <c r="AR69" s="227">
        <v>90692.158617603563</v>
      </c>
      <c r="AS69" s="227">
        <v>91744.293480985536</v>
      </c>
      <c r="AT69" s="227">
        <v>92818.007277597862</v>
      </c>
      <c r="AU69" s="227">
        <v>93913.403382769771</v>
      </c>
      <c r="AV69" s="227">
        <v>95032.268168781724</v>
      </c>
    </row>
    <row r="70" spans="2:48" x14ac:dyDescent="0.2">
      <c r="B70" s="224">
        <v>8</v>
      </c>
      <c r="C70" s="228" t="s">
        <v>48</v>
      </c>
      <c r="D70" s="226">
        <v>75.606058420463</v>
      </c>
      <c r="E70" s="227">
        <v>79.091917445606725</v>
      </c>
      <c r="F70" s="227">
        <v>82.362540255923562</v>
      </c>
      <c r="G70" s="227">
        <v>85.449335549472252</v>
      </c>
      <c r="H70" s="227">
        <v>88.536307593227448</v>
      </c>
      <c r="I70" s="227">
        <v>91.623279732088434</v>
      </c>
      <c r="J70" s="227">
        <v>94.710251871000551</v>
      </c>
      <c r="K70" s="227">
        <v>97.797224009912753</v>
      </c>
      <c r="L70" s="227">
        <v>100.88419614882494</v>
      </c>
      <c r="M70" s="227">
        <v>103.97116828773711</v>
      </c>
      <c r="N70" s="227">
        <v>107.05814042664929</v>
      </c>
      <c r="O70" s="227">
        <v>110.14511256556148</v>
      </c>
      <c r="P70" s="227">
        <v>113.23208470447366</v>
      </c>
      <c r="Q70" s="227">
        <v>116.31905684338582</v>
      </c>
      <c r="R70" s="227">
        <v>119.40602898229803</v>
      </c>
      <c r="S70" s="227">
        <v>122.4930011212102</v>
      </c>
      <c r="T70" s="227">
        <v>125.57997326012237</v>
      </c>
      <c r="U70" s="227">
        <v>128.66694539903457</v>
      </c>
      <c r="V70" s="227">
        <v>131.75391753794673</v>
      </c>
      <c r="W70" s="227">
        <v>134.84088967685895</v>
      </c>
      <c r="X70" s="227">
        <v>137.92786181577111</v>
      </c>
      <c r="Z70" s="224">
        <v>8</v>
      </c>
      <c r="AA70" s="228" t="s">
        <v>48</v>
      </c>
      <c r="AB70" s="226">
        <v>76.941261412168373</v>
      </c>
      <c r="AC70" s="227">
        <v>80.488680707696133</v>
      </c>
      <c r="AD70" s="227">
        <v>83.817062716843182</v>
      </c>
      <c r="AE70" s="227">
        <v>86.958370815275941</v>
      </c>
      <c r="AF70" s="227">
        <v>90.099858785323846</v>
      </c>
      <c r="AG70" s="227">
        <v>93.241346852157108</v>
      </c>
      <c r="AH70" s="227">
        <v>96.382834919042438</v>
      </c>
      <c r="AI70" s="227">
        <v>99.524322985927824</v>
      </c>
      <c r="AJ70" s="227">
        <v>102.66581105281317</v>
      </c>
      <c r="AK70" s="227">
        <v>105.80729911969856</v>
      </c>
      <c r="AL70" s="227">
        <v>108.94878718658393</v>
      </c>
      <c r="AM70" s="227">
        <v>112.09027525346929</v>
      </c>
      <c r="AN70" s="227">
        <v>115.23176332035469</v>
      </c>
      <c r="AO70" s="227">
        <v>118.37325138724</v>
      </c>
      <c r="AP70" s="227">
        <v>121.5147394541254</v>
      </c>
      <c r="AQ70" s="227">
        <v>124.65622752101078</v>
      </c>
      <c r="AR70" s="227">
        <v>127.79771558789614</v>
      </c>
      <c r="AS70" s="227">
        <v>130.93920365478152</v>
      </c>
      <c r="AT70" s="227">
        <v>134.08069172166691</v>
      </c>
      <c r="AU70" s="227">
        <v>137.22217978855227</v>
      </c>
      <c r="AV70" s="227">
        <v>140.36366785543765</v>
      </c>
    </row>
    <row r="71" spans="2:48" x14ac:dyDescent="0.2">
      <c r="B71" s="224">
        <v>9</v>
      </c>
      <c r="C71" s="229" t="s">
        <v>49</v>
      </c>
      <c r="D71" s="226">
        <v>2799.978802098593</v>
      </c>
      <c r="E71" s="227">
        <v>2865.8046226597871</v>
      </c>
      <c r="F71" s="227">
        <v>2935.6559794173013</v>
      </c>
      <c r="G71" s="227">
        <v>3006.217445829865</v>
      </c>
      <c r="H71" s="227">
        <v>3077.6340227104452</v>
      </c>
      <c r="I71" s="227">
        <v>3150.5971917783463</v>
      </c>
      <c r="J71" s="227">
        <v>3225.030554482456</v>
      </c>
      <c r="K71" s="227">
        <v>3300.9911649017095</v>
      </c>
      <c r="L71" s="227">
        <v>3378.5033214675354</v>
      </c>
      <c r="M71" s="227">
        <v>3457.6005166458544</v>
      </c>
      <c r="N71" s="227">
        <v>3538.3147015933896</v>
      </c>
      <c r="O71" s="227">
        <v>3620.6790501483142</v>
      </c>
      <c r="P71" s="227">
        <v>3704.7272710151174</v>
      </c>
      <c r="Q71" s="227">
        <v>3790.4937889553307</v>
      </c>
      <c r="R71" s="227">
        <v>3878.0137639236896</v>
      </c>
      <c r="S71" s="227">
        <v>3967.3229171931016</v>
      </c>
      <c r="T71" s="227">
        <v>4058.4583240065513</v>
      </c>
      <c r="U71" s="227">
        <v>4151.4553805996202</v>
      </c>
      <c r="V71" s="227">
        <v>4246.3597228425151</v>
      </c>
      <c r="W71" s="227">
        <v>4343.1807464172807</v>
      </c>
      <c r="X71" s="227">
        <v>4442.0754800717614</v>
      </c>
      <c r="Z71" s="224">
        <v>9</v>
      </c>
      <c r="AA71" s="229" t="s">
        <v>49</v>
      </c>
      <c r="AB71" s="226">
        <v>2849.4264277436546</v>
      </c>
      <c r="AC71" s="227">
        <v>2916.4147322959598</v>
      </c>
      <c r="AD71" s="227">
        <v>2987.4996640138102</v>
      </c>
      <c r="AE71" s="227">
        <v>3059.3072459232203</v>
      </c>
      <c r="AF71" s="227">
        <v>3131.9850395515123</v>
      </c>
      <c r="AG71" s="227">
        <v>3206.2367381851523</v>
      </c>
      <c r="AH71" s="227">
        <v>3281.9845940746154</v>
      </c>
      <c r="AI71" s="227">
        <v>3359.2866688738732</v>
      </c>
      <c r="AJ71" s="227">
        <v>3438.1676901246519</v>
      </c>
      <c r="AK71" s="227">
        <v>3518.6617417698194</v>
      </c>
      <c r="AL71" s="227">
        <v>3600.8013392235284</v>
      </c>
      <c r="AM71" s="227">
        <v>3684.6202421739331</v>
      </c>
      <c r="AN71" s="227">
        <v>3770.1527546212437</v>
      </c>
      <c r="AO71" s="227">
        <v>3857.4339092682803</v>
      </c>
      <c r="AP71" s="227">
        <v>3946.4994869945804</v>
      </c>
      <c r="AQ71" s="227">
        <v>4037.385839910733</v>
      </c>
      <c r="AR71" s="227">
        <v>4130.1306980085092</v>
      </c>
      <c r="AS71" s="227">
        <v>4224.7700826210103</v>
      </c>
      <c r="AT71" s="227">
        <v>4321.3504355479145</v>
      </c>
      <c r="AU71" s="227">
        <v>4419.8813183990096</v>
      </c>
      <c r="AV71" s="227">
        <v>4520.5225330498279</v>
      </c>
    </row>
    <row r="72" spans="2:48" x14ac:dyDescent="0.2">
      <c r="B72" s="224">
        <v>10</v>
      </c>
      <c r="C72" s="229" t="s">
        <v>50</v>
      </c>
      <c r="D72" s="226">
        <v>926280.34796666249</v>
      </c>
      <c r="E72" s="227">
        <v>936326.54130070331</v>
      </c>
      <c r="F72" s="227">
        <v>946707.74475276389</v>
      </c>
      <c r="G72" s="227">
        <v>957119.53305567603</v>
      </c>
      <c r="H72" s="227">
        <v>967652.15345134505</v>
      </c>
      <c r="I72" s="227">
        <v>978412.88266222761</v>
      </c>
      <c r="J72" s="227">
        <v>989390.38480415044</v>
      </c>
      <c r="K72" s="227">
        <v>1000593.1382176697</v>
      </c>
      <c r="L72" s="227">
        <v>1012024.7123259582</v>
      </c>
      <c r="M72" s="227">
        <v>1023690.0503582779</v>
      </c>
      <c r="N72" s="227">
        <v>1035593.8635555019</v>
      </c>
      <c r="O72" s="227">
        <v>1047741.0446743862</v>
      </c>
      <c r="P72" s="227">
        <v>1060136.5650455367</v>
      </c>
      <c r="Q72" s="227">
        <v>1072785.5016942811</v>
      </c>
      <c r="R72" s="227">
        <v>1085693.0400081077</v>
      </c>
      <c r="S72" s="227">
        <v>1098864.4483381936</v>
      </c>
      <c r="T72" s="227">
        <v>1112305.194037871</v>
      </c>
      <c r="U72" s="227">
        <v>1126020.4994972302</v>
      </c>
      <c r="V72" s="227">
        <v>1140017.0868868723</v>
      </c>
      <c r="W72" s="227">
        <v>1154296.3741450484</v>
      </c>
      <c r="X72" s="227">
        <v>1168881.3866540254</v>
      </c>
      <c r="Z72" s="224">
        <v>10</v>
      </c>
      <c r="AA72" s="229" t="s">
        <v>50</v>
      </c>
      <c r="AB72" s="226">
        <v>944194.41144378961</v>
      </c>
      <c r="AC72" s="227">
        <v>954434.89695614856</v>
      </c>
      <c r="AD72" s="227">
        <v>965016.87189015269</v>
      </c>
      <c r="AE72" s="227">
        <v>975630.02318415092</v>
      </c>
      <c r="AF72" s="227">
        <v>986366.34345121891</v>
      </c>
      <c r="AG72" s="227">
        <v>997335.18413603131</v>
      </c>
      <c r="AH72" s="227">
        <v>1008524.9901196806</v>
      </c>
      <c r="AI72" s="227">
        <v>1019944.4037129731</v>
      </c>
      <c r="AJ72" s="227">
        <v>1031597.0633713902</v>
      </c>
      <c r="AK72" s="227">
        <v>1043488.0079257758</v>
      </c>
      <c r="AL72" s="227">
        <v>1055622.039731951</v>
      </c>
      <c r="AM72" s="227">
        <v>1068004.1461721221</v>
      </c>
      <c r="AN72" s="227">
        <v>1080639.3947219476</v>
      </c>
      <c r="AO72" s="227">
        <v>1093532.9605959456</v>
      </c>
      <c r="AP72" s="227">
        <v>1106690.1294664997</v>
      </c>
      <c r="AQ72" s="227">
        <v>1120116.2715741945</v>
      </c>
      <c r="AR72" s="227">
        <v>1133816.9600104543</v>
      </c>
      <c r="AS72" s="227">
        <v>1147797.5181658971</v>
      </c>
      <c r="AT72" s="227">
        <v>1162064.7982172461</v>
      </c>
      <c r="AU72" s="227">
        <v>1176620.2455255934</v>
      </c>
      <c r="AV72" s="227">
        <v>1191487.330781704</v>
      </c>
    </row>
    <row r="73" spans="2:48" x14ac:dyDescent="0.2">
      <c r="B73" s="224">
        <v>13</v>
      </c>
      <c r="C73" s="229" t="s">
        <v>52</v>
      </c>
      <c r="D73" s="226">
        <v>0</v>
      </c>
      <c r="E73" s="227">
        <v>0</v>
      </c>
      <c r="F73" s="227">
        <v>0</v>
      </c>
      <c r="G73" s="227">
        <v>0</v>
      </c>
      <c r="H73" s="227">
        <v>0</v>
      </c>
      <c r="I73" s="227">
        <v>0</v>
      </c>
      <c r="J73" s="227">
        <v>0</v>
      </c>
      <c r="K73" s="227">
        <v>0</v>
      </c>
      <c r="L73" s="227">
        <v>0</v>
      </c>
      <c r="M73" s="227">
        <v>0</v>
      </c>
      <c r="N73" s="227">
        <v>0</v>
      </c>
      <c r="O73" s="227">
        <v>0</v>
      </c>
      <c r="P73" s="227">
        <v>0</v>
      </c>
      <c r="Q73" s="227">
        <v>0</v>
      </c>
      <c r="R73" s="227">
        <v>0</v>
      </c>
      <c r="S73" s="227">
        <v>0</v>
      </c>
      <c r="T73" s="227">
        <v>0</v>
      </c>
      <c r="U73" s="227">
        <v>0</v>
      </c>
      <c r="V73" s="227">
        <v>0</v>
      </c>
      <c r="W73" s="227">
        <v>0</v>
      </c>
      <c r="X73" s="227">
        <v>0</v>
      </c>
      <c r="Z73" s="224">
        <v>13</v>
      </c>
      <c r="AA73" s="229" t="s">
        <v>52</v>
      </c>
      <c r="AB73" s="226">
        <v>0</v>
      </c>
      <c r="AC73" s="227">
        <v>0</v>
      </c>
      <c r="AD73" s="227">
        <v>0</v>
      </c>
      <c r="AE73" s="227">
        <v>0</v>
      </c>
      <c r="AF73" s="227">
        <v>0</v>
      </c>
      <c r="AG73" s="227">
        <v>0</v>
      </c>
      <c r="AH73" s="227">
        <v>0</v>
      </c>
      <c r="AI73" s="227">
        <v>0</v>
      </c>
      <c r="AJ73" s="227">
        <v>0</v>
      </c>
      <c r="AK73" s="227">
        <v>0</v>
      </c>
      <c r="AL73" s="227">
        <v>0</v>
      </c>
      <c r="AM73" s="227">
        <v>0</v>
      </c>
      <c r="AN73" s="227">
        <v>0</v>
      </c>
      <c r="AO73" s="227">
        <v>0</v>
      </c>
      <c r="AP73" s="227">
        <v>0</v>
      </c>
      <c r="AQ73" s="227">
        <v>0</v>
      </c>
      <c r="AR73" s="227">
        <v>0</v>
      </c>
      <c r="AS73" s="227">
        <v>0</v>
      </c>
      <c r="AT73" s="227">
        <v>0</v>
      </c>
      <c r="AU73" s="227">
        <v>0</v>
      </c>
      <c r="AV73" s="227">
        <v>0</v>
      </c>
    </row>
    <row r="74" spans="2:48" x14ac:dyDescent="0.2">
      <c r="B74" s="224">
        <v>14</v>
      </c>
      <c r="C74" s="229" t="s">
        <v>53</v>
      </c>
      <c r="D74" s="226">
        <v>12376.165510054145</v>
      </c>
      <c r="E74" s="227">
        <v>12517.766346965036</v>
      </c>
      <c r="F74" s="227">
        <v>12651.01334088305</v>
      </c>
      <c r="G74" s="227">
        <v>12784.638713305074</v>
      </c>
      <c r="H74" s="227">
        <v>12919.806727642221</v>
      </c>
      <c r="I74" s="227">
        <v>13057.907016898229</v>
      </c>
      <c r="J74" s="227">
        <v>13198.788048462169</v>
      </c>
      <c r="K74" s="227">
        <v>13342.560191416431</v>
      </c>
      <c r="L74" s="227">
        <v>13489.268854801769</v>
      </c>
      <c r="M74" s="227">
        <v>13638.977580539427</v>
      </c>
      <c r="N74" s="227">
        <v>13791.746804804126</v>
      </c>
      <c r="O74" s="227">
        <v>13947.639326119273</v>
      </c>
      <c r="P74" s="227">
        <v>14106.718943229278</v>
      </c>
      <c r="Q74" s="227">
        <v>14269.050812468864</v>
      </c>
      <c r="R74" s="227">
        <v>14434.701484267012</v>
      </c>
      <c r="S74" s="227">
        <v>14603.738558436044</v>
      </c>
      <c r="T74" s="227">
        <v>14776.232249129655</v>
      </c>
      <c r="U74" s="227">
        <v>14952.249390654133</v>
      </c>
      <c r="V74" s="227">
        <v>15131.876987066154</v>
      </c>
      <c r="W74" s="227">
        <v>15315.13036848613</v>
      </c>
      <c r="X74" s="227">
        <v>15502.31603044736</v>
      </c>
      <c r="Z74" s="224">
        <v>14</v>
      </c>
      <c r="AA74" s="229" t="s">
        <v>53</v>
      </c>
      <c r="AB74" s="226">
        <v>12615.520551018592</v>
      </c>
      <c r="AC74" s="227">
        <v>12759.859948115336</v>
      </c>
      <c r="AD74" s="227">
        <v>12895.683938895721</v>
      </c>
      <c r="AE74" s="227">
        <v>13031.89362602039</v>
      </c>
      <c r="AF74" s="227">
        <v>13169.675789754814</v>
      </c>
      <c r="AG74" s="227">
        <v>13310.446938605042</v>
      </c>
      <c r="AH74" s="227">
        <v>13454.052609319426</v>
      </c>
      <c r="AI74" s="227">
        <v>13600.605305518422</v>
      </c>
      <c r="AJ74" s="227">
        <v>13750.151314453638</v>
      </c>
      <c r="AK74" s="227">
        <v>13902.755406947057</v>
      </c>
      <c r="AL74" s="227">
        <v>14058.479188009036</v>
      </c>
      <c r="AM74" s="227">
        <v>14217.386670686417</v>
      </c>
      <c r="AN74" s="227">
        <v>14379.542887591333</v>
      </c>
      <c r="AO74" s="227">
        <v>14545.014255182008</v>
      </c>
      <c r="AP74" s="227">
        <v>14713.868610972739</v>
      </c>
      <c r="AQ74" s="227">
        <v>14886.174862156193</v>
      </c>
      <c r="AR74" s="227">
        <v>15062.004580827825</v>
      </c>
      <c r="AS74" s="227">
        <v>15241.425893869386</v>
      </c>
      <c r="AT74" s="227">
        <v>15424.527487996011</v>
      </c>
      <c r="AU74" s="227">
        <v>15611.324989812647</v>
      </c>
      <c r="AV74" s="227">
        <v>15802.130822476205</v>
      </c>
    </row>
    <row r="75" spans="2:48" x14ac:dyDescent="0.2">
      <c r="B75" s="224">
        <v>18</v>
      </c>
      <c r="C75" s="229" t="s">
        <v>55</v>
      </c>
      <c r="D75" s="226">
        <v>822805.30927425006</v>
      </c>
      <c r="E75" s="227">
        <v>847270.35632848123</v>
      </c>
      <c r="F75" s="227">
        <v>871219.38844501588</v>
      </c>
      <c r="G75" s="227">
        <v>896360.70467915374</v>
      </c>
      <c r="H75" s="227">
        <v>920946.47256429412</v>
      </c>
      <c r="I75" s="227">
        <v>945892.54874671856</v>
      </c>
      <c r="J75" s="227">
        <v>970967.31664883229</v>
      </c>
      <c r="K75" s="227">
        <v>996179.07306322351</v>
      </c>
      <c r="L75" s="227">
        <v>1021574.5048259746</v>
      </c>
      <c r="M75" s="227">
        <v>1047122.4964216505</v>
      </c>
      <c r="N75" s="227">
        <v>1072843.9056974882</v>
      </c>
      <c r="O75" s="227">
        <v>1098735.8189552256</v>
      </c>
      <c r="P75" s="227">
        <v>1124803.0316802657</v>
      </c>
      <c r="Q75" s="227">
        <v>1151049.4530259015</v>
      </c>
      <c r="R75" s="227">
        <v>1177478.2276770484</v>
      </c>
      <c r="S75" s="227">
        <v>1204093.4057071384</v>
      </c>
      <c r="T75" s="227">
        <v>1230898.7007224155</v>
      </c>
      <c r="U75" s="227">
        <v>1257897.8367523404</v>
      </c>
      <c r="V75" s="227">
        <v>1285095.591429861</v>
      </c>
      <c r="W75" s="227">
        <v>1312492.8159399687</v>
      </c>
      <c r="X75" s="227">
        <v>1340106.3265029946</v>
      </c>
      <c r="Z75" s="224">
        <v>18</v>
      </c>
      <c r="AA75" s="229" t="s">
        <v>55</v>
      </c>
      <c r="AB75" s="226">
        <v>848503.36795233167</v>
      </c>
      <c r="AC75" s="227">
        <v>873842.82125141914</v>
      </c>
      <c r="AD75" s="227">
        <v>898641.29722835682</v>
      </c>
      <c r="AE75" s="227">
        <v>924683.63045781676</v>
      </c>
      <c r="AF75" s="227">
        <v>950148.02748155768</v>
      </c>
      <c r="AG75" s="227">
        <v>975985.43182137026</v>
      </c>
      <c r="AH75" s="227">
        <v>1001955.0585432089</v>
      </c>
      <c r="AI75" s="227">
        <v>1028065.4688253162</v>
      </c>
      <c r="AJ75" s="227">
        <v>1054365.1825156137</v>
      </c>
      <c r="AK75" s="227">
        <v>1080821.8082361335</v>
      </c>
      <c r="AL75" s="227">
        <v>1107456.9998562215</v>
      </c>
      <c r="AM75" s="227">
        <v>1134267.691535206</v>
      </c>
      <c r="AN75" s="227">
        <v>1161258.8330932281</v>
      </c>
      <c r="AO75" s="227">
        <v>1188434.4519357386</v>
      </c>
      <c r="AP75" s="227">
        <v>1215797.7797543425</v>
      </c>
      <c r="AQ75" s="227">
        <v>1243352.9890815094</v>
      </c>
      <c r="AR75" s="227">
        <v>1271103.9010841355</v>
      </c>
      <c r="AS75" s="227">
        <v>1299054.3496981061</v>
      </c>
      <c r="AT75" s="227">
        <v>1327209.2528797623</v>
      </c>
      <c r="AU75" s="227">
        <v>1355569.4867620803</v>
      </c>
      <c r="AV75" s="227">
        <v>1384152.3617246842</v>
      </c>
    </row>
    <row r="76" spans="2:48" x14ac:dyDescent="0.2">
      <c r="B76" s="224">
        <v>20</v>
      </c>
      <c r="C76" s="229" t="s">
        <v>56</v>
      </c>
      <c r="D76" s="226">
        <v>448.19124621369065</v>
      </c>
      <c r="E76" s="227">
        <v>492.36034103798846</v>
      </c>
      <c r="F76" s="227">
        <v>510.38071981463577</v>
      </c>
      <c r="G76" s="227">
        <v>529.06064409929297</v>
      </c>
      <c r="H76" s="227">
        <v>548.42425324455246</v>
      </c>
      <c r="I76" s="227">
        <v>568.49657010283556</v>
      </c>
      <c r="J76" s="227">
        <v>589.3035333624689</v>
      </c>
      <c r="K76" s="227">
        <v>610.87203106726076</v>
      </c>
      <c r="L76" s="227">
        <v>633.22993536289232</v>
      </c>
      <c r="M76" s="227">
        <v>656.40613851502803</v>
      </c>
      <c r="N76" s="227">
        <v>680.43059024568583</v>
      </c>
      <c r="O76" s="227">
        <v>705.33433643611841</v>
      </c>
      <c r="P76" s="227">
        <v>731.14955924622154</v>
      </c>
      <c r="Q76" s="227">
        <v>757.90961870230808</v>
      </c>
      <c r="R76" s="227">
        <v>785.6490958069968</v>
      </c>
      <c r="S76" s="227">
        <v>814.40383722691968</v>
      </c>
      <c r="T76" s="227">
        <v>844.21100161600202</v>
      </c>
      <c r="U76" s="227">
        <v>875.10910763417007</v>
      </c>
      <c r="V76" s="227">
        <v>907.13808372354367</v>
      </c>
      <c r="W76" s="227">
        <v>940.33931970643744</v>
      </c>
      <c r="X76" s="227">
        <v>974.7557202718466</v>
      </c>
      <c r="Z76" s="224">
        <v>20</v>
      </c>
      <c r="AA76" s="229" t="s">
        <v>56</v>
      </c>
      <c r="AB76" s="226">
        <v>381.10511037284186</v>
      </c>
      <c r="AC76" s="227">
        <v>419.55370840705467</v>
      </c>
      <c r="AD76" s="227">
        <v>435.95116842272233</v>
      </c>
      <c r="AE76" s="227">
        <v>452.98949202647839</v>
      </c>
      <c r="AF76" s="227">
        <v>470.69372615474686</v>
      </c>
      <c r="AG76" s="227">
        <v>489.08989665590207</v>
      </c>
      <c r="AH76" s="227">
        <v>508.2050465491817</v>
      </c>
      <c r="AI76" s="227">
        <v>528.06727577887966</v>
      </c>
      <c r="AJ76" s="227">
        <v>548.70578252225414</v>
      </c>
      <c r="AK76" s="227">
        <v>570.15090611187827</v>
      </c>
      <c r="AL76" s="227">
        <v>592.43417163552783</v>
      </c>
      <c r="AM76" s="227">
        <v>615.58833627917284</v>
      </c>
      <c r="AN76" s="227">
        <v>639.64743748119508</v>
      </c>
      <c r="AO76" s="227">
        <v>664.64684296862333</v>
      </c>
      <c r="AP76" s="227">
        <v>690.62330274893839</v>
      </c>
      <c r="AQ76" s="227">
        <v>717.61500313387921</v>
      </c>
      <c r="AR76" s="227">
        <v>745.66162287466966</v>
      </c>
      <c r="AS76" s="227">
        <v>774.80439149117922</v>
      </c>
      <c r="AT76" s="227">
        <v>805.08614988077284</v>
      </c>
      <c r="AU76" s="227">
        <v>836.55141329593914</v>
      </c>
      <c r="AV76" s="227">
        <v>869.24643678328209</v>
      </c>
    </row>
    <row r="77" spans="2:48" x14ac:dyDescent="0.2">
      <c r="B77" s="224">
        <v>21</v>
      </c>
      <c r="C77" s="229" t="s">
        <v>57</v>
      </c>
      <c r="D77" s="226">
        <v>6838.2114397040832</v>
      </c>
      <c r="E77" s="227">
        <v>7153.7153691745407</v>
      </c>
      <c r="F77" s="227">
        <v>7438.7483243618271</v>
      </c>
      <c r="G77" s="227">
        <v>7723.7811943345896</v>
      </c>
      <c r="H77" s="227">
        <v>8008.8140643071147</v>
      </c>
      <c r="I77" s="227">
        <v>8293.8469342796379</v>
      </c>
      <c r="J77" s="227">
        <v>8578.879804252163</v>
      </c>
      <c r="K77" s="227">
        <v>8863.9126742246863</v>
      </c>
      <c r="L77" s="227">
        <v>9148.9455441972113</v>
      </c>
      <c r="M77" s="227">
        <v>9433.9784141697346</v>
      </c>
      <c r="N77" s="227">
        <v>9719.0112841422597</v>
      </c>
      <c r="O77" s="227">
        <v>10004.044154114788</v>
      </c>
      <c r="P77" s="227">
        <v>10289.07702408731</v>
      </c>
      <c r="Q77" s="227">
        <v>10574.109894059837</v>
      </c>
      <c r="R77" s="227">
        <v>10859.14276403236</v>
      </c>
      <c r="S77" s="227">
        <v>11144.175634004883</v>
      </c>
      <c r="T77" s="227">
        <v>11429.208503977407</v>
      </c>
      <c r="U77" s="227">
        <v>11714.241373949932</v>
      </c>
      <c r="V77" s="227">
        <v>11999.274243922458</v>
      </c>
      <c r="W77" s="227">
        <v>12284.30711389498</v>
      </c>
      <c r="X77" s="227">
        <v>12569.339983867505</v>
      </c>
      <c r="Z77" s="224">
        <v>21</v>
      </c>
      <c r="AA77" s="229" t="s">
        <v>57</v>
      </c>
      <c r="AB77" s="226">
        <v>7110.5774013474966</v>
      </c>
      <c r="AC77" s="227">
        <v>7438.6478523287642</v>
      </c>
      <c r="AD77" s="227">
        <v>7735.0336701211581</v>
      </c>
      <c r="AE77" s="227">
        <v>8031.4193993049348</v>
      </c>
      <c r="AF77" s="227">
        <v>8327.8051284884659</v>
      </c>
      <c r="AG77" s="227">
        <v>8624.1908576719979</v>
      </c>
      <c r="AH77" s="227">
        <v>8920.5765868555263</v>
      </c>
      <c r="AI77" s="227">
        <v>9216.9623160390565</v>
      </c>
      <c r="AJ77" s="227">
        <v>9513.3480452225867</v>
      </c>
      <c r="AK77" s="227">
        <v>9809.7337744061151</v>
      </c>
      <c r="AL77" s="227">
        <v>10106.119503589647</v>
      </c>
      <c r="AM77" s="227">
        <v>10402.505232773179</v>
      </c>
      <c r="AN77" s="227">
        <v>10698.890961956708</v>
      </c>
      <c r="AO77" s="227">
        <v>10995.276691140238</v>
      </c>
      <c r="AP77" s="227">
        <v>11291.66242032377</v>
      </c>
      <c r="AQ77" s="227">
        <v>11588.048149507298</v>
      </c>
      <c r="AR77" s="227">
        <v>11884.43387869083</v>
      </c>
      <c r="AS77" s="227">
        <v>12180.819607874359</v>
      </c>
      <c r="AT77" s="227">
        <v>12477.205337057889</v>
      </c>
      <c r="AU77" s="227">
        <v>12773.591066241419</v>
      </c>
      <c r="AV77" s="227">
        <v>13069.976795424949</v>
      </c>
    </row>
    <row r="78" spans="2:48" x14ac:dyDescent="0.2">
      <c r="B78" s="224">
        <v>22</v>
      </c>
      <c r="C78" s="229" t="s">
        <v>58</v>
      </c>
      <c r="D78" s="226">
        <v>70372.217387160752</v>
      </c>
      <c r="E78" s="227">
        <v>72729.474638635962</v>
      </c>
      <c r="F78" s="227">
        <v>75162.120634033767</v>
      </c>
      <c r="G78" s="227">
        <v>77597.898470693966</v>
      </c>
      <c r="H78" s="227">
        <v>80042.214616030979</v>
      </c>
      <c r="I78" s="227">
        <v>82503.400184866041</v>
      </c>
      <c r="J78" s="227">
        <v>84980.596363804405</v>
      </c>
      <c r="K78" s="227">
        <v>87474.434583997194</v>
      </c>
      <c r="L78" s="227">
        <v>89985.177247385043</v>
      </c>
      <c r="M78" s="227">
        <v>92513.189880266233</v>
      </c>
      <c r="N78" s="227">
        <v>95058.82045218932</v>
      </c>
      <c r="O78" s="227">
        <v>97622.430449817082</v>
      </c>
      <c r="P78" s="227">
        <v>100204.38713716839</v>
      </c>
      <c r="Q78" s="227">
        <v>102805.06559379032</v>
      </c>
      <c r="R78" s="227">
        <v>105424.84890290939</v>
      </c>
      <c r="S78" s="227">
        <v>108064.12627748176</v>
      </c>
      <c r="T78" s="227">
        <v>110723.30163185991</v>
      </c>
      <c r="U78" s="227">
        <v>113402.76078358777</v>
      </c>
      <c r="V78" s="227">
        <v>116103.00035084086</v>
      </c>
      <c r="W78" s="227">
        <v>118824.12508676374</v>
      </c>
      <c r="X78" s="227">
        <v>121567.83398602578</v>
      </c>
      <c r="Z78" s="224">
        <v>22</v>
      </c>
      <c r="AA78" s="229" t="s">
        <v>58</v>
      </c>
      <c r="AB78" s="226">
        <v>73175.142805691416</v>
      </c>
      <c r="AC78" s="227">
        <v>75626.28961349286</v>
      </c>
      <c r="AD78" s="227">
        <v>78155.827898887394</v>
      </c>
      <c r="AE78" s="227">
        <v>80688.622766781715</v>
      </c>
      <c r="AF78" s="227">
        <v>83230.296024187395</v>
      </c>
      <c r="AG78" s="227">
        <v>85789.510614229148</v>
      </c>
      <c r="AH78" s="227">
        <v>88365.37351697484</v>
      </c>
      <c r="AI78" s="227">
        <v>90958.541313477792</v>
      </c>
      <c r="AJ78" s="227">
        <v>93569.286857148385</v>
      </c>
      <c r="AK78" s="227">
        <v>96197.990233197357</v>
      </c>
      <c r="AL78" s="227">
        <v>98845.01327080006</v>
      </c>
      <c r="AM78" s="227">
        <v>101510.73185463322</v>
      </c>
      <c r="AN78" s="227">
        <v>104195.52787684176</v>
      </c>
      <c r="AO78" s="227">
        <v>106899.79135639101</v>
      </c>
      <c r="AP78" s="227">
        <v>109623.92063471238</v>
      </c>
      <c r="AQ78" s="227">
        <v>112368.32042711382</v>
      </c>
      <c r="AR78" s="227">
        <v>115133.41073585692</v>
      </c>
      <c r="AS78" s="227">
        <v>117919.59274559813</v>
      </c>
      <c r="AT78" s="227">
        <v>120727.38285481487</v>
      </c>
      <c r="AU78" s="227">
        <v>123556.88998896957</v>
      </c>
      <c r="AV78" s="227">
        <v>126409.88081368913</v>
      </c>
    </row>
    <row r="79" spans="2:48" x14ac:dyDescent="0.2">
      <c r="B79" s="224">
        <v>23</v>
      </c>
      <c r="C79" s="229" t="s">
        <v>59</v>
      </c>
      <c r="D79" s="226">
        <v>128516.32759944061</v>
      </c>
      <c r="E79" s="227">
        <v>135437.85207109086</v>
      </c>
      <c r="F79" s="227">
        <v>142379.08245378055</v>
      </c>
      <c r="G79" s="227">
        <v>149323.62517727612</v>
      </c>
      <c r="H79" s="227">
        <v>156280.5220785602</v>
      </c>
      <c r="I79" s="227">
        <v>163261.26794562524</v>
      </c>
      <c r="J79" s="227">
        <v>170264.65584706221</v>
      </c>
      <c r="K79" s="227">
        <v>177291.57709815222</v>
      </c>
      <c r="L79" s="227">
        <v>184342.40317304109</v>
      </c>
      <c r="M79" s="227">
        <v>191417.65086109258</v>
      </c>
      <c r="N79" s="227">
        <v>198517.81225647972</v>
      </c>
      <c r="O79" s="227">
        <v>205643.39853400327</v>
      </c>
      <c r="P79" s="227">
        <v>212794.92904766186</v>
      </c>
      <c r="Q79" s="227">
        <v>219972.93419859521</v>
      </c>
      <c r="R79" s="227">
        <v>227177.9557168835</v>
      </c>
      <c r="S79" s="227">
        <v>234410.54396046518</v>
      </c>
      <c r="T79" s="227">
        <v>241671.27023315837</v>
      </c>
      <c r="U79" s="227">
        <v>248960.67963742922</v>
      </c>
      <c r="V79" s="227">
        <v>256279.4763425827</v>
      </c>
      <c r="W79" s="227">
        <v>263627.80107197474</v>
      </c>
      <c r="X79" s="227">
        <v>271008.08642888797</v>
      </c>
      <c r="Z79" s="224">
        <v>23</v>
      </c>
      <c r="AA79" s="229" t="s">
        <v>59</v>
      </c>
      <c r="AB79" s="226">
        <v>129516.65792776443</v>
      </c>
      <c r="AC79" s="227">
        <v>136488.6583194611</v>
      </c>
      <c r="AD79" s="227">
        <v>143480.49027164033</v>
      </c>
      <c r="AE79" s="227">
        <v>150475.6587115904</v>
      </c>
      <c r="AF79" s="227">
        <v>157483.2713912848</v>
      </c>
      <c r="AG79" s="227">
        <v>164514.90689572069</v>
      </c>
      <c r="AH79" s="227">
        <v>171569.34949495911</v>
      </c>
      <c r="AI79" s="227">
        <v>178647.49700196969</v>
      </c>
      <c r="AJ79" s="227">
        <v>185749.72359894449</v>
      </c>
      <c r="AK79" s="227">
        <v>192876.54984264207</v>
      </c>
      <c r="AL79" s="227">
        <v>200028.47141460131</v>
      </c>
      <c r="AM79" s="227">
        <v>207206.00321608808</v>
      </c>
      <c r="AN79" s="227">
        <v>214409.66838719128</v>
      </c>
      <c r="AO79" s="227">
        <v>221640.00119567482</v>
      </c>
      <c r="AP79" s="227">
        <v>228897.54732083148</v>
      </c>
      <c r="AQ79" s="227">
        <v>236182.86113270884</v>
      </c>
      <c r="AR79" s="227">
        <v>243496.5180999299</v>
      </c>
      <c r="AS79" s="227">
        <v>250839.06729875796</v>
      </c>
      <c r="AT79" s="227">
        <v>258211.21803189188</v>
      </c>
      <c r="AU79" s="227">
        <v>265613.11204856122</v>
      </c>
      <c r="AV79" s="227">
        <v>273047.19968572643</v>
      </c>
    </row>
    <row r="80" spans="2:48" x14ac:dyDescent="0.2">
      <c r="B80" s="224">
        <v>26</v>
      </c>
      <c r="C80" s="229" t="s">
        <v>60</v>
      </c>
      <c r="D80" s="226">
        <v>7272.4510930886736</v>
      </c>
      <c r="E80" s="227">
        <v>7415.2412635013834</v>
      </c>
      <c r="F80" s="227">
        <v>7558.0314339140941</v>
      </c>
      <c r="G80" s="227">
        <v>7700.8216043268003</v>
      </c>
      <c r="H80" s="227">
        <v>7843.6117747395128</v>
      </c>
      <c r="I80" s="227">
        <v>7986.4019451522227</v>
      </c>
      <c r="J80" s="227">
        <v>8129.1921155649297</v>
      </c>
      <c r="K80" s="227">
        <v>8271.9822859776377</v>
      </c>
      <c r="L80" s="227">
        <v>8414.7724563903485</v>
      </c>
      <c r="M80" s="227">
        <v>8557.5626268030574</v>
      </c>
      <c r="N80" s="227">
        <v>8700.3527972157681</v>
      </c>
      <c r="O80" s="227">
        <v>8843.1429676284752</v>
      </c>
      <c r="P80" s="227">
        <v>8985.9331380411859</v>
      </c>
      <c r="Q80" s="227">
        <v>9128.7233084538911</v>
      </c>
      <c r="R80" s="227">
        <v>9271.5134788666073</v>
      </c>
      <c r="S80" s="227">
        <v>9414.3036492793108</v>
      </c>
      <c r="T80" s="227">
        <v>9557.0938196920251</v>
      </c>
      <c r="U80" s="227">
        <v>9699.8839901047286</v>
      </c>
      <c r="V80" s="227">
        <v>9699.8839901047286</v>
      </c>
      <c r="W80" s="227">
        <v>9985.4643309301446</v>
      </c>
      <c r="X80" s="227">
        <v>10128.254501342857</v>
      </c>
      <c r="Z80" s="224">
        <v>26</v>
      </c>
      <c r="AA80" s="229" t="s">
        <v>60</v>
      </c>
      <c r="AB80" s="226">
        <v>7512.4419791606015</v>
      </c>
      <c r="AC80" s="227">
        <v>7659.9442251969285</v>
      </c>
      <c r="AD80" s="227">
        <v>7807.4464712332565</v>
      </c>
      <c r="AE80" s="227">
        <v>7954.9487172695844</v>
      </c>
      <c r="AF80" s="227">
        <v>8102.450963305917</v>
      </c>
      <c r="AG80" s="227">
        <v>8249.9532093422422</v>
      </c>
      <c r="AH80" s="227">
        <v>8397.4554553785711</v>
      </c>
      <c r="AI80" s="227">
        <v>8544.9577014148963</v>
      </c>
      <c r="AJ80" s="227">
        <v>8692.4599474512288</v>
      </c>
      <c r="AK80" s="227">
        <v>8839.9621934875577</v>
      </c>
      <c r="AL80" s="227">
        <v>8987.4644395238884</v>
      </c>
      <c r="AM80" s="227">
        <v>9134.9666855602154</v>
      </c>
      <c r="AN80" s="227">
        <v>9282.4689315965406</v>
      </c>
      <c r="AO80" s="227">
        <v>9429.9711776328732</v>
      </c>
      <c r="AP80" s="227">
        <v>9577.473423669202</v>
      </c>
      <c r="AQ80" s="227">
        <v>9724.9756697055309</v>
      </c>
      <c r="AR80" s="227">
        <v>9872.4779157418543</v>
      </c>
      <c r="AS80" s="227">
        <v>10019.980161778187</v>
      </c>
      <c r="AT80" s="227">
        <v>10019.980161778187</v>
      </c>
      <c r="AU80" s="227">
        <v>10314.984653850839</v>
      </c>
      <c r="AV80" s="227">
        <v>10462.486899887175</v>
      </c>
    </row>
    <row r="81" spans="2:48" x14ac:dyDescent="0.2">
      <c r="B81" s="224">
        <v>28</v>
      </c>
      <c r="C81" s="229" t="s">
        <v>61</v>
      </c>
      <c r="D81" s="226">
        <v>6600.7776091006326</v>
      </c>
      <c r="E81" s="227">
        <v>6723.5659001117947</v>
      </c>
      <c r="F81" s="227">
        <v>6725.0576599730603</v>
      </c>
      <c r="G81" s="227">
        <v>6725.0757834233118</v>
      </c>
      <c r="H81" s="227">
        <v>6725.0760036058346</v>
      </c>
      <c r="I81" s="227">
        <v>6725.0760062808404</v>
      </c>
      <c r="J81" s="227">
        <v>6725.0760063133393</v>
      </c>
      <c r="K81" s="227">
        <v>6725.0760063137332</v>
      </c>
      <c r="L81" s="227">
        <v>6725.0760063137386</v>
      </c>
      <c r="M81" s="227">
        <v>6725.0760063137386</v>
      </c>
      <c r="N81" s="227">
        <v>6725.0760063137386</v>
      </c>
      <c r="O81" s="227">
        <v>6725.0760063137386</v>
      </c>
      <c r="P81" s="227">
        <v>6725.0760063137386</v>
      </c>
      <c r="Q81" s="227">
        <v>6725.0760063137386</v>
      </c>
      <c r="R81" s="227">
        <v>6725.0760063137386</v>
      </c>
      <c r="S81" s="227">
        <v>6725.0760063137386</v>
      </c>
      <c r="T81" s="227">
        <v>6725.0760063137386</v>
      </c>
      <c r="U81" s="227">
        <v>6725.0760063137386</v>
      </c>
      <c r="V81" s="227">
        <v>6725.0760063137386</v>
      </c>
      <c r="W81" s="227">
        <v>6725.0760063137386</v>
      </c>
      <c r="X81" s="227">
        <v>6725.0760063137386</v>
      </c>
      <c r="Z81" s="224">
        <v>28</v>
      </c>
      <c r="AA81" s="229" t="s">
        <v>61</v>
      </c>
      <c r="AB81" s="226">
        <v>6717.3473416773486</v>
      </c>
      <c r="AC81" s="227">
        <v>6842.3040739077705</v>
      </c>
      <c r="AD81" s="227">
        <v>6843.8221782481842</v>
      </c>
      <c r="AE81" s="227">
        <v>6843.840621758568</v>
      </c>
      <c r="AF81" s="227">
        <v>6843.8408458295125</v>
      </c>
      <c r="AG81" s="227">
        <v>6843.8408485517593</v>
      </c>
      <c r="AH81" s="227">
        <v>6843.8408485848322</v>
      </c>
      <c r="AI81" s="227">
        <v>6843.8408485852342</v>
      </c>
      <c r="AJ81" s="227">
        <v>6843.8408485852387</v>
      </c>
      <c r="AK81" s="227">
        <v>6843.8408485852387</v>
      </c>
      <c r="AL81" s="227">
        <v>6843.8408485852387</v>
      </c>
      <c r="AM81" s="227">
        <v>6843.8408485852387</v>
      </c>
      <c r="AN81" s="227">
        <v>6843.8408485852387</v>
      </c>
      <c r="AO81" s="227">
        <v>6843.8408485852387</v>
      </c>
      <c r="AP81" s="227">
        <v>6843.8408485852387</v>
      </c>
      <c r="AQ81" s="227">
        <v>6843.8408485852387</v>
      </c>
      <c r="AR81" s="227">
        <v>6843.8408485852387</v>
      </c>
      <c r="AS81" s="227">
        <v>6843.8408485852387</v>
      </c>
      <c r="AT81" s="227">
        <v>6843.8408485852387</v>
      </c>
      <c r="AU81" s="227">
        <v>6843.8408485852387</v>
      </c>
      <c r="AV81" s="227">
        <v>6843.8408485852387</v>
      </c>
    </row>
    <row r="82" spans="2:48" x14ac:dyDescent="0.2">
      <c r="B82" s="224">
        <v>29</v>
      </c>
      <c r="C82" s="229" t="s">
        <v>62</v>
      </c>
      <c r="D82" s="226">
        <v>9595.1904904089533</v>
      </c>
      <c r="E82" s="227">
        <v>9718.7940916305597</v>
      </c>
      <c r="F82" s="227">
        <v>9921.0181231417882</v>
      </c>
      <c r="G82" s="227">
        <v>10092.186866206614</v>
      </c>
      <c r="H82" s="227">
        <v>10275.624184732249</v>
      </c>
      <c r="I82" s="227">
        <v>10454.214730878339</v>
      </c>
      <c r="J82" s="227">
        <v>10634.720022756801</v>
      </c>
      <c r="K82" s="227">
        <v>10814.468883152094</v>
      </c>
      <c r="L82" s="227">
        <v>10994.516576222171</v>
      </c>
      <c r="M82" s="227">
        <v>11174.446213698971</v>
      </c>
      <c r="N82" s="227">
        <v>11354.422489727305</v>
      </c>
      <c r="O82" s="227">
        <v>11534.380340923506</v>
      </c>
      <c r="P82" s="227">
        <v>11714.345470957232</v>
      </c>
      <c r="Q82" s="227">
        <v>11894.307725443688</v>
      </c>
      <c r="R82" s="227">
        <v>12074.271115931886</v>
      </c>
      <c r="S82" s="227">
        <v>12254.23405763596</v>
      </c>
      <c r="T82" s="227">
        <v>12434.197176634825</v>
      </c>
      <c r="U82" s="227">
        <v>12614.16022559235</v>
      </c>
      <c r="V82" s="227">
        <v>12794.123302220109</v>
      </c>
      <c r="W82" s="227">
        <v>12974.086367916585</v>
      </c>
      <c r="X82" s="227">
        <v>13154.049437931526</v>
      </c>
      <c r="Z82" s="224">
        <v>29</v>
      </c>
      <c r="AA82" s="229" t="s">
        <v>62</v>
      </c>
      <c r="AB82" s="226">
        <v>9977.3669276419387</v>
      </c>
      <c r="AC82" s="227">
        <v>10105.893660300204</v>
      </c>
      <c r="AD82" s="227">
        <v>10316.172274986526</v>
      </c>
      <c r="AE82" s="227">
        <v>10494.158669087625</v>
      </c>
      <c r="AF82" s="227">
        <v>10684.902296010132</v>
      </c>
      <c r="AG82" s="227">
        <v>10870.606103609223</v>
      </c>
      <c r="AH82" s="227">
        <v>11058.300921263204</v>
      </c>
      <c r="AI82" s="227">
        <v>11245.209178768042</v>
      </c>
      <c r="AJ82" s="227">
        <v>11432.428171453103</v>
      </c>
      <c r="AK82" s="227">
        <v>11619.524406390601</v>
      </c>
      <c r="AL82" s="227">
        <v>11806.669137493145</v>
      </c>
      <c r="AM82" s="227">
        <v>11993.794709902486</v>
      </c>
      <c r="AN82" s="227">
        <v>12180.927851065459</v>
      </c>
      <c r="AO82" s="227">
        <v>12368.058002148107</v>
      </c>
      <c r="AP82" s="227">
        <v>12555.189334479452</v>
      </c>
      <c r="AQ82" s="227">
        <v>12742.3202001516</v>
      </c>
      <c r="AR82" s="227">
        <v>12929.451250180191</v>
      </c>
      <c r="AS82" s="227">
        <v>13116.582227377694</v>
      </c>
      <c r="AT82" s="227">
        <v>13303.713233347538</v>
      </c>
      <c r="AU82" s="227">
        <v>13490.8442279507</v>
      </c>
      <c r="AV82" s="227">
        <v>13677.975227044339</v>
      </c>
    </row>
    <row r="83" spans="2:48" x14ac:dyDescent="0.2">
      <c r="B83" s="224">
        <v>31</v>
      </c>
      <c r="C83" s="229" t="s">
        <v>63</v>
      </c>
      <c r="D83" s="226">
        <v>16216.673302109253</v>
      </c>
      <c r="E83" s="227">
        <v>16727.221693054642</v>
      </c>
      <c r="F83" s="227">
        <v>17119.675902499475</v>
      </c>
      <c r="G83" s="227">
        <v>17469.880645822905</v>
      </c>
      <c r="H83" s="227">
        <v>17809.127460913085</v>
      </c>
      <c r="I83" s="227">
        <v>18150.657542185309</v>
      </c>
      <c r="J83" s="227">
        <v>18497.393761490202</v>
      </c>
      <c r="K83" s="227">
        <v>18850.67973897652</v>
      </c>
      <c r="L83" s="227">
        <v>19210.993793721864</v>
      </c>
      <c r="M83" s="227">
        <v>19578.612706200773</v>
      </c>
      <c r="N83" s="227">
        <v>19953.72579887251</v>
      </c>
      <c r="O83" s="227">
        <v>20336.500832118378</v>
      </c>
      <c r="P83" s="227">
        <v>20727.099026653264</v>
      </c>
      <c r="Q83" s="227">
        <v>21125.681895327631</v>
      </c>
      <c r="R83" s="227">
        <v>21532.413321386499</v>
      </c>
      <c r="S83" s="227">
        <v>21947.459587552243</v>
      </c>
      <c r="T83" s="227">
        <v>22370.992642559999</v>
      </c>
      <c r="U83" s="227">
        <v>22803.178595986774</v>
      </c>
      <c r="V83" s="227">
        <v>23244.223314508734</v>
      </c>
      <c r="W83" s="227">
        <v>23694.194770922775</v>
      </c>
      <c r="X83" s="227">
        <v>24153.727841362408</v>
      </c>
      <c r="Z83" s="224">
        <v>31</v>
      </c>
      <c r="AA83" s="229" t="s">
        <v>63</v>
      </c>
      <c r="AB83" s="226">
        <v>16862.583399732262</v>
      </c>
      <c r="AC83" s="227">
        <v>17393.46693308901</v>
      </c>
      <c r="AD83" s="227">
        <v>17801.552593696026</v>
      </c>
      <c r="AE83" s="227">
        <v>18165.705991946023</v>
      </c>
      <c r="AF83" s="227">
        <v>18518.465007681254</v>
      </c>
      <c r="AG83" s="227">
        <v>18873.598232090553</v>
      </c>
      <c r="AH83" s="227">
        <v>19234.144955010368</v>
      </c>
      <c r="AI83" s="227">
        <v>19601.502312979956</v>
      </c>
      <c r="AJ83" s="227">
        <v>19976.167676525805</v>
      </c>
      <c r="AK83" s="227">
        <v>20358.428850288743</v>
      </c>
      <c r="AL83" s="227">
        <v>20748.482697441606</v>
      </c>
      <c r="AM83" s="227">
        <v>21146.503660261646</v>
      </c>
      <c r="AN83" s="227">
        <v>21552.659380884867</v>
      </c>
      <c r="AO83" s="227">
        <v>21967.117805218528</v>
      </c>
      <c r="AP83" s="227">
        <v>22390.04934397732</v>
      </c>
      <c r="AQ83" s="227">
        <v>22821.626902924447</v>
      </c>
      <c r="AR83" s="227">
        <v>23262.029279513175</v>
      </c>
      <c r="AS83" s="227">
        <v>23711.429199464925</v>
      </c>
      <c r="AT83" s="227">
        <v>24170.04072912562</v>
      </c>
      <c r="AU83" s="227">
        <v>24637.934548648627</v>
      </c>
      <c r="AV83" s="227">
        <v>25115.770821283873</v>
      </c>
    </row>
    <row r="84" spans="2:48" x14ac:dyDescent="0.2">
      <c r="B84" s="224">
        <v>32</v>
      </c>
      <c r="C84" s="229" t="s">
        <v>64</v>
      </c>
      <c r="D84" s="226">
        <v>13153.29611930887</v>
      </c>
      <c r="E84" s="227">
        <v>13632.648401587472</v>
      </c>
      <c r="F84" s="227">
        <v>13937.492348717647</v>
      </c>
      <c r="G84" s="227">
        <v>14243.643522132974</v>
      </c>
      <c r="H84" s="227">
        <v>14552.910819638362</v>
      </c>
      <c r="I84" s="227">
        <v>14868.857639376973</v>
      </c>
      <c r="J84" s="227">
        <v>15191.174432936456</v>
      </c>
      <c r="K84" s="227">
        <v>15520.103605752249</v>
      </c>
      <c r="L84" s="227">
        <v>15855.751633903836</v>
      </c>
      <c r="M84" s="227">
        <v>16198.263230246832</v>
      </c>
      <c r="N84" s="227">
        <v>16547.776833067397</v>
      </c>
      <c r="O84" s="227">
        <v>16904.436073434397</v>
      </c>
      <c r="P84" s="227">
        <v>17268.386922348815</v>
      </c>
      <c r="Q84" s="227">
        <v>17639.778453956282</v>
      </c>
      <c r="R84" s="227">
        <v>18018.762892123323</v>
      </c>
      <c r="S84" s="227">
        <v>18405.495029715039</v>
      </c>
      <c r="T84" s="227">
        <v>18800.134981142779</v>
      </c>
      <c r="U84" s="227">
        <v>19202.837704414291</v>
      </c>
      <c r="V84" s="227">
        <v>19613.794243512832</v>
      </c>
      <c r="W84" s="227">
        <v>20033.070951457325</v>
      </c>
      <c r="X84" s="227">
        <v>20461.246461165898</v>
      </c>
      <c r="Z84" s="224">
        <v>32</v>
      </c>
      <c r="AA84" s="229" t="s">
        <v>64</v>
      </c>
      <c r="AB84" s="226">
        <v>13677.191903740943</v>
      </c>
      <c r="AC84" s="227">
        <v>14175.636787422705</v>
      </c>
      <c r="AD84" s="227">
        <v>14492.622668967071</v>
      </c>
      <c r="AE84" s="227">
        <v>14810.967843619528</v>
      </c>
      <c r="AF84" s="227">
        <v>15132.553257584555</v>
      </c>
      <c r="AG84" s="227">
        <v>15461.084239153352</v>
      </c>
      <c r="AH84" s="227">
        <v>15796.238910600316</v>
      </c>
      <c r="AI84" s="227">
        <v>16138.269332369364</v>
      </c>
      <c r="AJ84" s="227">
        <v>16487.286221482223</v>
      </c>
      <c r="AK84" s="227">
        <v>16843.44005470756</v>
      </c>
      <c r="AL84" s="227">
        <v>17206.874784328469</v>
      </c>
      <c r="AM84" s="227">
        <v>17577.739762239289</v>
      </c>
      <c r="AN84" s="227">
        <v>17956.186773465965</v>
      </c>
      <c r="AO84" s="227">
        <v>18342.370829777359</v>
      </c>
      <c r="AP84" s="227">
        <v>18736.450218116592</v>
      </c>
      <c r="AQ84" s="227">
        <v>19138.585896748591</v>
      </c>
      <c r="AR84" s="227">
        <v>19548.944357441695</v>
      </c>
      <c r="AS84" s="227">
        <v>19967.686730181107</v>
      </c>
      <c r="AT84" s="227">
        <v>20395.011668231949</v>
      </c>
      <c r="AU84" s="227">
        <v>20830.988167453866</v>
      </c>
      <c r="AV84" s="227">
        <v>21276.217907714141</v>
      </c>
    </row>
    <row r="85" spans="2:48" x14ac:dyDescent="0.2">
      <c r="B85" s="224">
        <v>33</v>
      </c>
      <c r="C85" s="229" t="s">
        <v>65</v>
      </c>
      <c r="D85" s="226">
        <v>20523.082256528844</v>
      </c>
      <c r="E85" s="227">
        <v>21689.434961117888</v>
      </c>
      <c r="F85" s="227">
        <v>22773.437425559303</v>
      </c>
      <c r="G85" s="227">
        <v>23842.620346357064</v>
      </c>
      <c r="H85" s="227">
        <v>24909.796098531529</v>
      </c>
      <c r="I85" s="227">
        <v>25977.917684245735</v>
      </c>
      <c r="J85" s="227">
        <v>27047.31793605617</v>
      </c>
      <c r="K85" s="227">
        <v>28118.122146819245</v>
      </c>
      <c r="L85" s="227">
        <v>29190.3660817661</v>
      </c>
      <c r="M85" s="227">
        <v>30264.083221916138</v>
      </c>
      <c r="N85" s="227">
        <v>31339.303706281506</v>
      </c>
      <c r="O85" s="227">
        <v>32416.058454644557</v>
      </c>
      <c r="P85" s="227">
        <v>33494.37882256828</v>
      </c>
      <c r="Q85" s="227">
        <v>34574.296820484888</v>
      </c>
      <c r="R85" s="227">
        <v>35655.84513687955</v>
      </c>
      <c r="S85" s="227">
        <v>36739.056995674342</v>
      </c>
      <c r="T85" s="227">
        <v>37823.966825236465</v>
      </c>
      <c r="U85" s="227">
        <v>38910.607705081442</v>
      </c>
      <c r="V85" s="227">
        <v>39999.021406629196</v>
      </c>
      <c r="W85" s="227">
        <v>41089.219242524516</v>
      </c>
      <c r="X85" s="227">
        <v>42181.336966800569</v>
      </c>
      <c r="Z85" s="224">
        <v>33</v>
      </c>
      <c r="AA85" s="229" t="s">
        <v>65</v>
      </c>
      <c r="AB85" s="226">
        <v>21340.516622806372</v>
      </c>
      <c r="AC85" s="227">
        <v>22553.325155619215</v>
      </c>
      <c r="AD85" s="227">
        <v>23680.50343821933</v>
      </c>
      <c r="AE85" s="227">
        <v>24792.271914752455</v>
      </c>
      <c r="AF85" s="227">
        <v>25901.953277136054</v>
      </c>
      <c r="AG85" s="227">
        <v>27012.618145609238</v>
      </c>
      <c r="AH85" s="227">
        <v>28124.612609449287</v>
      </c>
      <c r="AI85" s="227">
        <v>29238.066951927045</v>
      </c>
      <c r="AJ85" s="227">
        <v>30353.018362802854</v>
      </c>
      <c r="AK85" s="227">
        <v>31469.501656645054</v>
      </c>
      <c r="AL85" s="227">
        <v>32587.548172902701</v>
      </c>
      <c r="AM85" s="227">
        <v>33707.19006289306</v>
      </c>
      <c r="AN85" s="227">
        <v>34828.459931071171</v>
      </c>
      <c r="AO85" s="227">
        <v>35951.391062844792</v>
      </c>
      <c r="AP85" s="227">
        <v>37076.017448681465</v>
      </c>
      <c r="AQ85" s="227">
        <v>38202.373635812066</v>
      </c>
      <c r="AR85" s="227">
        <v>39330.495423885637</v>
      </c>
      <c r="AS85" s="227">
        <v>40460.417209974839</v>
      </c>
      <c r="AT85" s="227">
        <v>41592.182429255263</v>
      </c>
      <c r="AU85" s="227">
        <v>42725.802844954247</v>
      </c>
      <c r="AV85" s="227">
        <v>43861.419618188258</v>
      </c>
    </row>
    <row r="86" spans="2:48" x14ac:dyDescent="0.2">
      <c r="B86" s="224">
        <v>34</v>
      </c>
      <c r="C86" s="229" t="s">
        <v>66</v>
      </c>
      <c r="D86" s="226">
        <v>5188.4330202118472</v>
      </c>
      <c r="E86" s="227">
        <v>5436.8498759901868</v>
      </c>
      <c r="F86" s="227">
        <v>5723.6403938179355</v>
      </c>
      <c r="G86" s="227">
        <v>6014.1744859648934</v>
      </c>
      <c r="H86" s="227">
        <v>6308.2425932982787</v>
      </c>
      <c r="I86" s="227">
        <v>6606.3393328229777</v>
      </c>
      <c r="J86" s="227">
        <v>6908.3574167155612</v>
      </c>
      <c r="K86" s="227">
        <v>7214.3005501244579</v>
      </c>
      <c r="L86" s="227">
        <v>7524.1517351293014</v>
      </c>
      <c r="M86" s="227">
        <v>7837.9046336604279</v>
      </c>
      <c r="N86" s="227">
        <v>8155.5549325926331</v>
      </c>
      <c r="O86" s="227">
        <v>8477.1022791699197</v>
      </c>
      <c r="P86" s="227">
        <v>8802.5495447865978</v>
      </c>
      <c r="Q86" s="227">
        <v>9131.9027994183089</v>
      </c>
      <c r="R86" s="227">
        <v>9465.1711721124302</v>
      </c>
      <c r="S86" s="227">
        <v>9802.3665904037953</v>
      </c>
      <c r="T86" s="227">
        <v>10143.504249627753</v>
      </c>
      <c r="U86" s="227">
        <v>10488.600241340191</v>
      </c>
      <c r="V86" s="227">
        <v>10837.680425945766</v>
      </c>
      <c r="W86" s="227">
        <v>11190.745144287919</v>
      </c>
      <c r="X86" s="227">
        <v>11547.909588900027</v>
      </c>
      <c r="Z86" s="224">
        <v>34</v>
      </c>
      <c r="AA86" s="229" t="s">
        <v>66</v>
      </c>
      <c r="AB86" s="226">
        <v>5395.0883074068852</v>
      </c>
      <c r="AC86" s="227">
        <v>5653.3996065508754</v>
      </c>
      <c r="AD86" s="227">
        <v>5951.6129907037057</v>
      </c>
      <c r="AE86" s="227">
        <v>6253.7190557408749</v>
      </c>
      <c r="AF86" s="227">
        <v>6559.4998957893476</v>
      </c>
      <c r="AG86" s="227">
        <v>6869.4698284493143</v>
      </c>
      <c r="AH86" s="227">
        <v>7183.5172926233417</v>
      </c>
      <c r="AI86" s="227">
        <v>7501.6461410359179</v>
      </c>
      <c r="AJ86" s="227">
        <v>7823.8386987395024</v>
      </c>
      <c r="AK86" s="227">
        <v>8150.0883752191239</v>
      </c>
      <c r="AL86" s="227">
        <v>8480.3906855577989</v>
      </c>
      <c r="AM86" s="227">
        <v>8814.7452629492582</v>
      </c>
      <c r="AN86" s="227">
        <v>9153.1550931554502</v>
      </c>
      <c r="AO86" s="227">
        <v>9495.6264879191367</v>
      </c>
      <c r="AP86" s="227">
        <v>9842.1689398976687</v>
      </c>
      <c r="AQ86" s="227">
        <v>10192.794851699578</v>
      </c>
      <c r="AR86" s="227">
        <v>10547.520023890425</v>
      </c>
      <c r="AS86" s="227">
        <v>10906.361188952773</v>
      </c>
      <c r="AT86" s="227">
        <v>11269.345237311187</v>
      </c>
      <c r="AU86" s="227">
        <v>11636.472523384909</v>
      </c>
      <c r="AV86" s="227">
        <v>12007.862827825915</v>
      </c>
    </row>
    <row r="87" spans="2:48" x14ac:dyDescent="0.2">
      <c r="B87" s="224">
        <v>35</v>
      </c>
      <c r="C87" s="228" t="s">
        <v>67</v>
      </c>
      <c r="D87" s="226">
        <v>4248.7710560699652</v>
      </c>
      <c r="E87" s="227">
        <v>4378.8646494271979</v>
      </c>
      <c r="F87" s="227">
        <v>4530.701147359181</v>
      </c>
      <c r="G87" s="227">
        <v>4692.8310101216603</v>
      </c>
      <c r="H87" s="227">
        <v>4856.2978346374057</v>
      </c>
      <c r="I87" s="227">
        <v>5021.9680664388779</v>
      </c>
      <c r="J87" s="227">
        <v>5191.7900632428327</v>
      </c>
      <c r="K87" s="227">
        <v>5365.621610121817</v>
      </c>
      <c r="L87" s="227">
        <v>5543.6115858549274</v>
      </c>
      <c r="M87" s="227">
        <v>5725.8378895969217</v>
      </c>
      <c r="N87" s="227">
        <v>5912.3993821466911</v>
      </c>
      <c r="O87" s="227">
        <v>6103.3923277393833</v>
      </c>
      <c r="P87" s="227">
        <v>6298.9165043355115</v>
      </c>
      <c r="Q87" s="227">
        <v>6499.073699946036</v>
      </c>
      <c r="R87" s="227">
        <v>6703.9681366711975</v>
      </c>
      <c r="S87" s="227">
        <v>6913.706521369143</v>
      </c>
      <c r="T87" s="227">
        <v>7128.3977225719882</v>
      </c>
      <c r="U87" s="227">
        <v>7348.1543912316165</v>
      </c>
      <c r="V87" s="227">
        <v>7573.086854045283</v>
      </c>
      <c r="W87" s="227">
        <v>7803.3273124995239</v>
      </c>
      <c r="X87" s="227">
        <v>8038.9352962815647</v>
      </c>
      <c r="Z87" s="224">
        <v>35</v>
      </c>
      <c r="AA87" s="228" t="s">
        <v>67</v>
      </c>
      <c r="AB87" s="226">
        <v>4279.7445970687158</v>
      </c>
      <c r="AC87" s="227">
        <v>4410.786572721523</v>
      </c>
      <c r="AD87" s="227">
        <v>4563.729958723432</v>
      </c>
      <c r="AE87" s="227">
        <v>4727.0417481854474</v>
      </c>
      <c r="AF87" s="227">
        <v>4891.7002458519128</v>
      </c>
      <c r="AG87" s="227">
        <v>5058.5782136432181</v>
      </c>
      <c r="AH87" s="227">
        <v>5229.6382128038722</v>
      </c>
      <c r="AI87" s="227">
        <v>5404.7369916596035</v>
      </c>
      <c r="AJ87" s="227">
        <v>5584.024514315809</v>
      </c>
      <c r="AK87" s="227">
        <v>5767.5792478120829</v>
      </c>
      <c r="AL87" s="227">
        <v>5955.5007736425414</v>
      </c>
      <c r="AM87" s="227">
        <v>6147.8860578086042</v>
      </c>
      <c r="AN87" s="227">
        <v>6344.8356056521161</v>
      </c>
      <c r="AO87" s="227">
        <v>6546.4519472186421</v>
      </c>
      <c r="AP87" s="227">
        <v>6752.8400643875302</v>
      </c>
      <c r="AQ87" s="227">
        <v>6964.1074419099241</v>
      </c>
      <c r="AR87" s="227">
        <v>7180.3637419695378</v>
      </c>
      <c r="AS87" s="227">
        <v>7401.7224367436947</v>
      </c>
      <c r="AT87" s="227">
        <v>7628.2946572112733</v>
      </c>
      <c r="AU87" s="227">
        <v>7860.2135686076463</v>
      </c>
      <c r="AV87" s="227">
        <v>8097.539134591455</v>
      </c>
    </row>
    <row r="88" spans="2:48" x14ac:dyDescent="0.2">
      <c r="B88" s="224">
        <v>36</v>
      </c>
      <c r="C88" s="229" t="s">
        <v>68</v>
      </c>
      <c r="D88" s="226">
        <v>5482.4181355294741</v>
      </c>
      <c r="E88" s="227">
        <v>5772.2896737929495</v>
      </c>
      <c r="F88" s="227">
        <v>6061.0540793805085</v>
      </c>
      <c r="G88" s="227">
        <v>6349.2366628102582</v>
      </c>
      <c r="H88" s="227">
        <v>6636.5726078275184</v>
      </c>
      <c r="I88" s="227">
        <v>6921.690932289951</v>
      </c>
      <c r="J88" s="227">
        <v>7204.692582246028</v>
      </c>
      <c r="K88" s="227">
        <v>7485.497732980024</v>
      </c>
      <c r="L88" s="227">
        <v>7764.0708328342425</v>
      </c>
      <c r="M88" s="227">
        <v>8040.363853888628</v>
      </c>
      <c r="N88" s="227">
        <v>8314.3307950474045</v>
      </c>
      <c r="O88" s="227">
        <v>8585.9239447243835</v>
      </c>
      <c r="P88" s="227">
        <v>8855.0948107676741</v>
      </c>
      <c r="Q88" s="227">
        <v>9121.7938691298459</v>
      </c>
      <c r="R88" s="227">
        <v>9385.9705569009911</v>
      </c>
      <c r="S88" s="227">
        <v>9647.573427683883</v>
      </c>
      <c r="T88" s="227">
        <v>9906.5493847673479</v>
      </c>
      <c r="U88" s="227">
        <v>10162.846585772582</v>
      </c>
      <c r="V88" s="227">
        <v>10416.402990678571</v>
      </c>
      <c r="W88" s="227">
        <v>10667.190990023393</v>
      </c>
      <c r="X88" s="227">
        <v>10915.040778495766</v>
      </c>
      <c r="Z88" s="224">
        <v>36</v>
      </c>
      <c r="AA88" s="229" t="s">
        <v>68</v>
      </c>
      <c r="AB88" s="226">
        <v>5522.3849637374851</v>
      </c>
      <c r="AC88" s="227">
        <v>5814.3696655148997</v>
      </c>
      <c r="AD88" s="227">
        <v>6105.2391636191924</v>
      </c>
      <c r="AE88" s="227">
        <v>6395.5225980821433</v>
      </c>
      <c r="AF88" s="227">
        <v>6684.9532221385807</v>
      </c>
      <c r="AG88" s="227">
        <v>6972.1500591863451</v>
      </c>
      <c r="AH88" s="227">
        <v>7257.2147911706015</v>
      </c>
      <c r="AI88" s="227">
        <v>7540.0670114534496</v>
      </c>
      <c r="AJ88" s="227">
        <v>7820.6709092056044</v>
      </c>
      <c r="AK88" s="227">
        <v>8098.9781063834753</v>
      </c>
      <c r="AL88" s="227">
        <v>8374.9422665432994</v>
      </c>
      <c r="AM88" s="227">
        <v>8648.5153302814215</v>
      </c>
      <c r="AN88" s="227">
        <v>8919.6484519381702</v>
      </c>
      <c r="AO88" s="227">
        <v>9188.2917464358034</v>
      </c>
      <c r="AP88" s="227">
        <v>9454.3942822607969</v>
      </c>
      <c r="AQ88" s="227">
        <v>9717.9042379717011</v>
      </c>
      <c r="AR88" s="227">
        <v>9978.7681297823019</v>
      </c>
      <c r="AS88" s="227">
        <v>10236.933737382866</v>
      </c>
      <c r="AT88" s="227">
        <v>10492.338568480614</v>
      </c>
      <c r="AU88" s="227">
        <v>10744.954812340666</v>
      </c>
      <c r="AV88" s="227">
        <v>10994.611425770998</v>
      </c>
    </row>
    <row r="89" spans="2:48" x14ac:dyDescent="0.2">
      <c r="B89" s="224">
        <v>39</v>
      </c>
      <c r="C89" s="229" t="s">
        <v>69</v>
      </c>
      <c r="D89" s="226">
        <v>17022.243163015839</v>
      </c>
      <c r="E89" s="227">
        <v>17933.842357805883</v>
      </c>
      <c r="F89" s="227">
        <v>18881.089046642206</v>
      </c>
      <c r="G89" s="227">
        <v>19821.653480611127</v>
      </c>
      <c r="H89" s="227">
        <v>20761.072448163344</v>
      </c>
      <c r="I89" s="227">
        <v>21697.636527644347</v>
      </c>
      <c r="J89" s="227">
        <v>22631.503092023828</v>
      </c>
      <c r="K89" s="227">
        <v>23562.562735460149</v>
      </c>
      <c r="L89" s="227">
        <v>24490.771958785866</v>
      </c>
      <c r="M89" s="227">
        <v>25416.068931690061</v>
      </c>
      <c r="N89" s="227">
        <v>26338.395025831487</v>
      </c>
      <c r="O89" s="227">
        <v>27257.689271502473</v>
      </c>
      <c r="P89" s="227">
        <v>28173.889740994655</v>
      </c>
      <c r="Q89" s="227">
        <v>29086.93318325518</v>
      </c>
      <c r="R89" s="227">
        <v>29996.755003877803</v>
      </c>
      <c r="S89" s="227">
        <v>30903.289554080315</v>
      </c>
      <c r="T89" s="227">
        <v>31806.468785825688</v>
      </c>
      <c r="U89" s="227">
        <v>32706.227391736575</v>
      </c>
      <c r="V89" s="227">
        <v>33602.482593089378</v>
      </c>
      <c r="W89" s="227">
        <v>34495.212953617993</v>
      </c>
      <c r="X89" s="227">
        <v>35384.14802786208</v>
      </c>
      <c r="Z89" s="224">
        <v>39</v>
      </c>
      <c r="AA89" s="229" t="s">
        <v>69</v>
      </c>
      <c r="AB89" s="226">
        <v>17146.335315674231</v>
      </c>
      <c r="AC89" s="227">
        <v>18064.580068594285</v>
      </c>
      <c r="AD89" s="227">
        <v>19018.732185792222</v>
      </c>
      <c r="AE89" s="227">
        <v>19966.153334484778</v>
      </c>
      <c r="AF89" s="227">
        <v>20912.42066631046</v>
      </c>
      <c r="AG89" s="227">
        <v>21855.812297930879</v>
      </c>
      <c r="AH89" s="227">
        <v>22796.486749564676</v>
      </c>
      <c r="AI89" s="227">
        <v>23734.333817801642</v>
      </c>
      <c r="AJ89" s="227">
        <v>24669.309686365414</v>
      </c>
      <c r="AK89" s="227">
        <v>25601.352074202085</v>
      </c>
      <c r="AL89" s="227">
        <v>26530.401925569779</v>
      </c>
      <c r="AM89" s="227">
        <v>27456.397826291737</v>
      </c>
      <c r="AN89" s="227">
        <v>28379.277397206508</v>
      </c>
      <c r="AO89" s="227">
        <v>29298.976926161125</v>
      </c>
      <c r="AP89" s="227">
        <v>30215.431347856069</v>
      </c>
      <c r="AQ89" s="227">
        <v>31128.574534929561</v>
      </c>
      <c r="AR89" s="227">
        <v>32038.337943274346</v>
      </c>
      <c r="AS89" s="227">
        <v>32944.655789422344</v>
      </c>
      <c r="AT89" s="227">
        <v>33847.444691192999</v>
      </c>
      <c r="AU89" s="227">
        <v>34746.683056049878</v>
      </c>
      <c r="AV89" s="227">
        <v>35642.098466985182</v>
      </c>
    </row>
    <row r="90" spans="2:48" x14ac:dyDescent="0.2">
      <c r="B90" s="224">
        <v>40</v>
      </c>
      <c r="C90" s="229" t="s">
        <v>70</v>
      </c>
      <c r="D90" s="226">
        <v>6210.8608324875777</v>
      </c>
      <c r="E90" s="227">
        <v>6603.989953164255</v>
      </c>
      <c r="F90" s="227">
        <v>6996.5118018577714</v>
      </c>
      <c r="G90" s="227">
        <v>7389.1405364169195</v>
      </c>
      <c r="H90" s="227">
        <v>7781.7870666611534</v>
      </c>
      <c r="I90" s="227">
        <v>8174.5021029289128</v>
      </c>
      <c r="J90" s="227">
        <v>8567.3456930370867</v>
      </c>
      <c r="K90" s="227">
        <v>8960.3117316867992</v>
      </c>
      <c r="L90" s="227">
        <v>9353.40492949082</v>
      </c>
      <c r="M90" s="227">
        <v>9746.6273212119668</v>
      </c>
      <c r="N90" s="227">
        <v>10139.981692757146</v>
      </c>
      <c r="O90" s="227">
        <v>10533.470705325304</v>
      </c>
      <c r="P90" s="227">
        <v>10927.097120992843</v>
      </c>
      <c r="Q90" s="227">
        <v>11320.863746605435</v>
      </c>
      <c r="R90" s="227">
        <v>11714.773448593158</v>
      </c>
      <c r="S90" s="227">
        <v>12108.829154532683</v>
      </c>
      <c r="T90" s="227">
        <v>12503.033839070973</v>
      </c>
      <c r="U90" s="227">
        <v>12897.390588287079</v>
      </c>
      <c r="V90" s="227">
        <v>13291.902353565822</v>
      </c>
      <c r="W90" s="227">
        <v>13686.572918952143</v>
      </c>
      <c r="X90" s="227">
        <v>14081.403128847376</v>
      </c>
      <c r="Z90" s="224">
        <v>40</v>
      </c>
      <c r="AA90" s="229" t="s">
        <v>70</v>
      </c>
      <c r="AB90" s="226">
        <v>6256.1380079564124</v>
      </c>
      <c r="AC90" s="227">
        <v>6652.1330399228236</v>
      </c>
      <c r="AD90" s="227">
        <v>7047.5163728933176</v>
      </c>
      <c r="AE90" s="227">
        <v>7443.0073709273975</v>
      </c>
      <c r="AF90" s="227">
        <v>7838.5162943771156</v>
      </c>
      <c r="AG90" s="227">
        <v>8234.0942232592643</v>
      </c>
      <c r="AH90" s="227">
        <v>8629.8016431393298</v>
      </c>
      <c r="AI90" s="227">
        <v>9025.632404210799</v>
      </c>
      <c r="AJ90" s="227">
        <v>9421.5912514268075</v>
      </c>
      <c r="AK90" s="227">
        <v>9817.6802343836043</v>
      </c>
      <c r="AL90" s="227">
        <v>10213.902159297346</v>
      </c>
      <c r="AM90" s="227">
        <v>10610.25970676713</v>
      </c>
      <c r="AN90" s="227">
        <v>11006.755659004884</v>
      </c>
      <c r="AO90" s="227">
        <v>11403.39284331819</v>
      </c>
      <c r="AP90" s="227">
        <v>11800.174147033405</v>
      </c>
      <c r="AQ90" s="227">
        <v>12197.102519069227</v>
      </c>
      <c r="AR90" s="227">
        <v>12594.180955757805</v>
      </c>
      <c r="AS90" s="227">
        <v>12991.412565675695</v>
      </c>
      <c r="AT90" s="227">
        <v>13388.800321723318</v>
      </c>
      <c r="AU90" s="227">
        <v>13786.348035531313</v>
      </c>
      <c r="AV90" s="227">
        <v>14184.056557656675</v>
      </c>
    </row>
    <row r="91" spans="2:48" x14ac:dyDescent="0.2">
      <c r="B91" s="224">
        <v>45</v>
      </c>
      <c r="C91" s="229" t="s">
        <v>71</v>
      </c>
      <c r="D91" s="226">
        <v>0</v>
      </c>
      <c r="E91" s="227">
        <v>0</v>
      </c>
      <c r="F91" s="227">
        <v>0</v>
      </c>
      <c r="G91" s="227">
        <v>0</v>
      </c>
      <c r="H91" s="227">
        <v>0</v>
      </c>
      <c r="I91" s="227">
        <v>0</v>
      </c>
      <c r="J91" s="227">
        <v>0</v>
      </c>
      <c r="K91" s="227">
        <v>0</v>
      </c>
      <c r="L91" s="227">
        <v>0</v>
      </c>
      <c r="M91" s="227">
        <v>0</v>
      </c>
      <c r="N91" s="227">
        <v>0</v>
      </c>
      <c r="O91" s="227">
        <v>0</v>
      </c>
      <c r="P91" s="227">
        <v>0</v>
      </c>
      <c r="Q91" s="227">
        <v>0</v>
      </c>
      <c r="R91" s="227">
        <v>0</v>
      </c>
      <c r="S91" s="227">
        <v>0</v>
      </c>
      <c r="T91" s="227">
        <v>0</v>
      </c>
      <c r="U91" s="227">
        <v>0</v>
      </c>
      <c r="V91" s="227">
        <v>0</v>
      </c>
      <c r="W91" s="227">
        <v>0</v>
      </c>
      <c r="X91" s="227">
        <v>0</v>
      </c>
      <c r="Z91" s="224">
        <v>45</v>
      </c>
      <c r="AA91" s="229" t="s">
        <v>71</v>
      </c>
      <c r="AB91" s="226">
        <v>0</v>
      </c>
      <c r="AC91" s="227">
        <v>0</v>
      </c>
      <c r="AD91" s="227">
        <v>0</v>
      </c>
      <c r="AE91" s="227">
        <v>0</v>
      </c>
      <c r="AF91" s="227">
        <v>0</v>
      </c>
      <c r="AG91" s="227">
        <v>0</v>
      </c>
      <c r="AH91" s="227">
        <v>0</v>
      </c>
      <c r="AI91" s="227">
        <v>0</v>
      </c>
      <c r="AJ91" s="227">
        <v>0</v>
      </c>
      <c r="AK91" s="227">
        <v>0</v>
      </c>
      <c r="AL91" s="227">
        <v>0</v>
      </c>
      <c r="AM91" s="227">
        <v>0</v>
      </c>
      <c r="AN91" s="227">
        <v>0</v>
      </c>
      <c r="AO91" s="227">
        <v>0</v>
      </c>
      <c r="AP91" s="227">
        <v>0</v>
      </c>
      <c r="AQ91" s="227">
        <v>0</v>
      </c>
      <c r="AR91" s="227">
        <v>0</v>
      </c>
      <c r="AS91" s="227">
        <v>0</v>
      </c>
      <c r="AT91" s="227">
        <v>0</v>
      </c>
      <c r="AU91" s="227">
        <v>0</v>
      </c>
      <c r="AV91" s="227">
        <v>0</v>
      </c>
    </row>
    <row r="92" spans="2:48" ht="13.5" thickBot="1" x14ac:dyDescent="0.25">
      <c r="B92" s="224">
        <v>46</v>
      </c>
      <c r="C92" s="230" t="s">
        <v>72</v>
      </c>
      <c r="D92" s="226">
        <v>0</v>
      </c>
      <c r="E92" s="227">
        <v>0</v>
      </c>
      <c r="F92" s="227">
        <v>0</v>
      </c>
      <c r="G92" s="227">
        <v>0</v>
      </c>
      <c r="H92" s="227">
        <v>0</v>
      </c>
      <c r="I92" s="227">
        <v>0</v>
      </c>
      <c r="J92" s="227">
        <v>0</v>
      </c>
      <c r="K92" s="227">
        <v>0</v>
      </c>
      <c r="L92" s="227">
        <v>0</v>
      </c>
      <c r="M92" s="227">
        <v>0</v>
      </c>
      <c r="N92" s="227">
        <v>0</v>
      </c>
      <c r="O92" s="227">
        <v>0</v>
      </c>
      <c r="P92" s="227">
        <v>0</v>
      </c>
      <c r="Q92" s="227">
        <v>0</v>
      </c>
      <c r="R92" s="227">
        <v>0</v>
      </c>
      <c r="S92" s="227">
        <v>0</v>
      </c>
      <c r="T92" s="227">
        <v>0</v>
      </c>
      <c r="U92" s="227">
        <v>0</v>
      </c>
      <c r="V92" s="227">
        <v>0</v>
      </c>
      <c r="W92" s="227">
        <v>0</v>
      </c>
      <c r="X92" s="227">
        <v>0</v>
      </c>
      <c r="Z92" s="224">
        <v>46</v>
      </c>
      <c r="AA92" s="230" t="s">
        <v>72</v>
      </c>
      <c r="AB92" s="226">
        <v>0</v>
      </c>
      <c r="AC92" s="227">
        <v>0</v>
      </c>
      <c r="AD92" s="227">
        <v>0</v>
      </c>
      <c r="AE92" s="227">
        <v>0</v>
      </c>
      <c r="AF92" s="227">
        <v>0</v>
      </c>
      <c r="AG92" s="227">
        <v>0</v>
      </c>
      <c r="AH92" s="227">
        <v>0</v>
      </c>
      <c r="AI92" s="227">
        <v>0</v>
      </c>
      <c r="AJ92" s="227">
        <v>0</v>
      </c>
      <c r="AK92" s="227">
        <v>0</v>
      </c>
      <c r="AL92" s="227">
        <v>0</v>
      </c>
      <c r="AM92" s="227">
        <v>0</v>
      </c>
      <c r="AN92" s="227">
        <v>0</v>
      </c>
      <c r="AO92" s="227">
        <v>0</v>
      </c>
      <c r="AP92" s="227">
        <v>0</v>
      </c>
      <c r="AQ92" s="227">
        <v>0</v>
      </c>
      <c r="AR92" s="227">
        <v>0</v>
      </c>
      <c r="AS92" s="227">
        <v>0</v>
      </c>
      <c r="AT92" s="227">
        <v>0</v>
      </c>
      <c r="AU92" s="227">
        <v>0</v>
      </c>
      <c r="AV92" s="227">
        <v>0</v>
      </c>
    </row>
    <row r="93" spans="2:48" ht="13.5" thickBot="1" x14ac:dyDescent="0.25">
      <c r="B93" s="231"/>
      <c r="C93" s="232" t="s">
        <v>73</v>
      </c>
      <c r="D93" s="233">
        <f t="shared" ref="D93:X93" si="10">+SUM(D69:D91)</f>
        <v>2156711.7309484752</v>
      </c>
      <c r="E93" s="233">
        <f t="shared" si="10"/>
        <v>2206655.1120918365</v>
      </c>
      <c r="F93" s="233">
        <f t="shared" si="10"/>
        <v>2255917.8398112701</v>
      </c>
      <c r="G93" s="233">
        <f t="shared" si="10"/>
        <v>2306282.1931376732</v>
      </c>
      <c r="H93" s="233">
        <f t="shared" si="10"/>
        <v>2356235.5870131999</v>
      </c>
      <c r="I93" s="233">
        <f t="shared" si="10"/>
        <v>2406842.1213704571</v>
      </c>
      <c r="J93" s="233">
        <f t="shared" si="10"/>
        <v>2457870.7393368343</v>
      </c>
      <c r="K93" s="233">
        <f t="shared" si="10"/>
        <v>2509340.3058959534</v>
      </c>
      <c r="L93" s="233">
        <f t="shared" si="10"/>
        <v>2561304.1418471737</v>
      </c>
      <c r="M93" s="233">
        <f t="shared" si="10"/>
        <v>2613737.5651193489</v>
      </c>
      <c r="N93" s="233">
        <f t="shared" si="10"/>
        <v>2666668.0123181418</v>
      </c>
      <c r="O93" s="233">
        <f t="shared" si="10"/>
        <v>2720099.1094009341</v>
      </c>
      <c r="P93" s="233">
        <f t="shared" si="10"/>
        <v>2774042.3771153241</v>
      </c>
      <c r="Q93" s="233">
        <f t="shared" si="10"/>
        <v>2828508.5542845959</v>
      </c>
      <c r="R93" s="233">
        <f t="shared" si="10"/>
        <v>2883507.7772211875</v>
      </c>
      <c r="S93" s="233">
        <f t="shared" si="10"/>
        <v>2939051.1975054718</v>
      </c>
      <c r="T93" s="233">
        <f t="shared" si="10"/>
        <v>2995149.9010394602</v>
      </c>
      <c r="U93" s="233">
        <f t="shared" si="10"/>
        <v>3051814.667825989</v>
      </c>
      <c r="V93" s="233">
        <f t="shared" si="10"/>
        <v>3108916.5220421702</v>
      </c>
      <c r="W93" s="233">
        <f t="shared" si="10"/>
        <v>3166886.749376521</v>
      </c>
      <c r="X93" s="233">
        <f t="shared" si="10"/>
        <v>3225344.2989139087</v>
      </c>
      <c r="Z93" s="231"/>
      <c r="AA93" s="232" t="s">
        <v>73</v>
      </c>
      <c r="AB93" s="233">
        <f t="shared" ref="AB93:AV93" si="11">+SUM(AB69:AB91)</f>
        <v>2209114.4090885241</v>
      </c>
      <c r="AC93" s="233">
        <f t="shared" si="11"/>
        <v>2260420.6117015406</v>
      </c>
      <c r="AD93" s="233">
        <f t="shared" si="11"/>
        <v>2311017.8765117084</v>
      </c>
      <c r="AE93" s="233">
        <f t="shared" si="11"/>
        <v>2362764.9215418203</v>
      </c>
      <c r="AF93" s="233">
        <f t="shared" si="11"/>
        <v>2414081.5482157343</v>
      </c>
      <c r="AG93" s="233">
        <f t="shared" si="11"/>
        <v>2466069.9019060032</v>
      </c>
      <c r="AH93" s="233">
        <f t="shared" si="11"/>
        <v>2518489.9314272269</v>
      </c>
      <c r="AI93" s="233">
        <f t="shared" si="11"/>
        <v>2571360.9550065324</v>
      </c>
      <c r="AJ93" s="233">
        <f t="shared" si="11"/>
        <v>2624738.2884857892</v>
      </c>
      <c r="AK93" s="233">
        <f t="shared" si="11"/>
        <v>2678596.1006524623</v>
      </c>
      <c r="AL93" s="233">
        <f t="shared" si="11"/>
        <v>2732962.7635102919</v>
      </c>
      <c r="AM93" s="233">
        <f t="shared" si="11"/>
        <v>2787841.8848056863</v>
      </c>
      <c r="AN93" s="233">
        <f t="shared" si="11"/>
        <v>2843245.2791119479</v>
      </c>
      <c r="AO93" s="233">
        <f t="shared" si="11"/>
        <v>2899183.9445783561</v>
      </c>
      <c r="AP93" s="233">
        <f t="shared" si="11"/>
        <v>2955668.2493602531</v>
      </c>
      <c r="AQ93" s="233">
        <f t="shared" si="11"/>
        <v>3012709.614663274</v>
      </c>
      <c r="AR93" s="233">
        <f t="shared" si="11"/>
        <v>3070319.386913992</v>
      </c>
      <c r="AS93" s="233">
        <f t="shared" si="11"/>
        <v>3128508.6026643948</v>
      </c>
      <c r="AT93" s="233">
        <f t="shared" si="11"/>
        <v>3187143.9019097597</v>
      </c>
      <c r="AU93" s="233">
        <f t="shared" si="11"/>
        <v>3246670.7759628692</v>
      </c>
      <c r="AV93" s="233">
        <f t="shared" si="11"/>
        <v>3306695.1611657087</v>
      </c>
    </row>
    <row r="94" spans="2:48" x14ac:dyDescent="0.2">
      <c r="B94" s="235"/>
      <c r="C94" s="235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Z94" s="235"/>
      <c r="AA94" s="235"/>
      <c r="AB94" s="235"/>
      <c r="AC94" s="236"/>
      <c r="AD94" s="236"/>
      <c r="AE94" s="236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  <c r="AR94" s="236"/>
      <c r="AS94" s="236"/>
      <c r="AT94" s="236"/>
      <c r="AU94" s="236"/>
      <c r="AV94" s="236"/>
    </row>
    <row r="95" spans="2:48" x14ac:dyDescent="0.2">
      <c r="B95" s="235"/>
      <c r="C95" s="235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Z95" s="235"/>
      <c r="AA95" s="235"/>
      <c r="AB95" s="236"/>
      <c r="AC95" s="236"/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  <c r="AT95" s="236"/>
      <c r="AU95" s="236"/>
      <c r="AV95" s="236"/>
    </row>
    <row r="96" spans="2:48" x14ac:dyDescent="0.2">
      <c r="B96" s="221" t="s">
        <v>191</v>
      </c>
      <c r="Z96" s="221" t="s">
        <v>86</v>
      </c>
    </row>
    <row r="97" spans="2:48" ht="13.5" thickBot="1" x14ac:dyDescent="0.25"/>
    <row r="98" spans="2:48" ht="13.5" thickBot="1" x14ac:dyDescent="0.25">
      <c r="B98" s="222" t="s">
        <v>37</v>
      </c>
      <c r="C98" s="223" t="s">
        <v>38</v>
      </c>
      <c r="D98" s="90">
        <f>+D68</f>
        <v>2024</v>
      </c>
      <c r="E98" s="90">
        <f t="shared" ref="E98:X98" si="12">+D98+1</f>
        <v>2025</v>
      </c>
      <c r="F98" s="90">
        <f t="shared" si="12"/>
        <v>2026</v>
      </c>
      <c r="G98" s="90">
        <f t="shared" si="12"/>
        <v>2027</v>
      </c>
      <c r="H98" s="90">
        <f t="shared" si="12"/>
        <v>2028</v>
      </c>
      <c r="I98" s="90">
        <f t="shared" si="12"/>
        <v>2029</v>
      </c>
      <c r="J98" s="90">
        <f t="shared" si="12"/>
        <v>2030</v>
      </c>
      <c r="K98" s="90">
        <f t="shared" si="12"/>
        <v>2031</v>
      </c>
      <c r="L98" s="90">
        <f t="shared" si="12"/>
        <v>2032</v>
      </c>
      <c r="M98" s="90">
        <f t="shared" si="12"/>
        <v>2033</v>
      </c>
      <c r="N98" s="90">
        <f t="shared" si="12"/>
        <v>2034</v>
      </c>
      <c r="O98" s="90">
        <f t="shared" si="12"/>
        <v>2035</v>
      </c>
      <c r="P98" s="90">
        <f t="shared" si="12"/>
        <v>2036</v>
      </c>
      <c r="Q98" s="90">
        <f t="shared" si="12"/>
        <v>2037</v>
      </c>
      <c r="R98" s="90">
        <f t="shared" si="12"/>
        <v>2038</v>
      </c>
      <c r="S98" s="90">
        <f t="shared" si="12"/>
        <v>2039</v>
      </c>
      <c r="T98" s="90">
        <f t="shared" si="12"/>
        <v>2040</v>
      </c>
      <c r="U98" s="90">
        <f t="shared" si="12"/>
        <v>2041</v>
      </c>
      <c r="V98" s="90">
        <f t="shared" si="12"/>
        <v>2042</v>
      </c>
      <c r="W98" s="90">
        <f t="shared" si="12"/>
        <v>2043</v>
      </c>
      <c r="X98" s="90">
        <f t="shared" si="12"/>
        <v>2044</v>
      </c>
      <c r="Z98" s="222" t="s">
        <v>37</v>
      </c>
      <c r="AA98" s="223" t="s">
        <v>38</v>
      </c>
      <c r="AB98" s="90">
        <f t="shared" ref="AB98:AV98" si="13">+D98</f>
        <v>2024</v>
      </c>
      <c r="AC98" s="90">
        <f t="shared" si="13"/>
        <v>2025</v>
      </c>
      <c r="AD98" s="90">
        <f t="shared" si="13"/>
        <v>2026</v>
      </c>
      <c r="AE98" s="90">
        <f t="shared" si="13"/>
        <v>2027</v>
      </c>
      <c r="AF98" s="90">
        <f t="shared" si="13"/>
        <v>2028</v>
      </c>
      <c r="AG98" s="90">
        <f t="shared" si="13"/>
        <v>2029</v>
      </c>
      <c r="AH98" s="90">
        <f t="shared" si="13"/>
        <v>2030</v>
      </c>
      <c r="AI98" s="90">
        <f t="shared" si="13"/>
        <v>2031</v>
      </c>
      <c r="AJ98" s="90">
        <f t="shared" si="13"/>
        <v>2032</v>
      </c>
      <c r="AK98" s="90">
        <f t="shared" si="13"/>
        <v>2033</v>
      </c>
      <c r="AL98" s="90">
        <f t="shared" si="13"/>
        <v>2034</v>
      </c>
      <c r="AM98" s="90">
        <f t="shared" si="13"/>
        <v>2035</v>
      </c>
      <c r="AN98" s="90">
        <f t="shared" si="13"/>
        <v>2036</v>
      </c>
      <c r="AO98" s="90">
        <f t="shared" si="13"/>
        <v>2037</v>
      </c>
      <c r="AP98" s="90">
        <f t="shared" si="13"/>
        <v>2038</v>
      </c>
      <c r="AQ98" s="90">
        <f t="shared" si="13"/>
        <v>2039</v>
      </c>
      <c r="AR98" s="90">
        <f t="shared" si="13"/>
        <v>2040</v>
      </c>
      <c r="AS98" s="90">
        <f t="shared" si="13"/>
        <v>2041</v>
      </c>
      <c r="AT98" s="90">
        <f t="shared" si="13"/>
        <v>2042</v>
      </c>
      <c r="AU98" s="90">
        <f t="shared" si="13"/>
        <v>2043</v>
      </c>
      <c r="AV98" s="90">
        <f t="shared" si="13"/>
        <v>2044</v>
      </c>
    </row>
    <row r="99" spans="2:48" x14ac:dyDescent="0.2">
      <c r="B99" s="224">
        <v>6</v>
      </c>
      <c r="C99" s="225" t="s">
        <v>46</v>
      </c>
      <c r="D99" s="226">
        <v>300890.59369112144</v>
      </c>
      <c r="E99" s="227">
        <v>305256.63739085314</v>
      </c>
      <c r="F99" s="227">
        <v>308729.87075638975</v>
      </c>
      <c r="G99" s="227">
        <v>311986.51341259992</v>
      </c>
      <c r="H99" s="227">
        <v>315212.68515204423</v>
      </c>
      <c r="I99" s="227">
        <v>318486.81577167643</v>
      </c>
      <c r="J99" s="227">
        <v>321819.7922425227</v>
      </c>
      <c r="K99" s="227">
        <v>325218.86447647685</v>
      </c>
      <c r="L99" s="227">
        <v>328686.61927642423</v>
      </c>
      <c r="M99" s="227">
        <v>332225.04552339244</v>
      </c>
      <c r="N99" s="227">
        <v>335835.73000717338</v>
      </c>
      <c r="O99" s="227">
        <v>339520.20803847746</v>
      </c>
      <c r="P99" s="227">
        <v>343280.00405894598</v>
      </c>
      <c r="Q99" s="227">
        <v>347116.66339140298</v>
      </c>
      <c r="R99" s="227">
        <v>351031.76059591229</v>
      </c>
      <c r="S99" s="227">
        <v>355026.89421915042</v>
      </c>
      <c r="T99" s="227">
        <v>359103.72281104326</v>
      </c>
      <c r="U99" s="227">
        <v>363263.83040671208</v>
      </c>
      <c r="V99" s="227">
        <v>367509.25627135742</v>
      </c>
      <c r="W99" s="227">
        <v>371840.42938672582</v>
      </c>
      <c r="X99" s="227">
        <v>376264.33168733452</v>
      </c>
      <c r="Z99" s="224">
        <v>6</v>
      </c>
      <c r="AA99" s="225" t="s">
        <v>46</v>
      </c>
      <c r="AB99" s="226">
        <v>306204.32157570677</v>
      </c>
      <c r="AC99" s="227">
        <v>310647.46960717539</v>
      </c>
      <c r="AD99" s="227">
        <v>314182.04027394764</v>
      </c>
      <c r="AE99" s="227">
        <v>317496.19523946638</v>
      </c>
      <c r="AF99" s="227">
        <v>320779.34117182955</v>
      </c>
      <c r="AG99" s="227">
        <v>324111.29293820454</v>
      </c>
      <c r="AH99" s="227">
        <v>327503.1297735257</v>
      </c>
      <c r="AI99" s="227">
        <v>330962.22962313157</v>
      </c>
      <c r="AJ99" s="227">
        <v>334491.22497284628</v>
      </c>
      <c r="AK99" s="227">
        <v>338092.13982733525</v>
      </c>
      <c r="AL99" s="227">
        <v>341766.58899910003</v>
      </c>
      <c r="AM99" s="227">
        <v>345516.13491243683</v>
      </c>
      <c r="AN99" s="227">
        <v>349342.32893062703</v>
      </c>
      <c r="AO99" s="227">
        <v>353246.74366689537</v>
      </c>
      <c r="AP99" s="227">
        <v>357230.9814880357</v>
      </c>
      <c r="AQ99" s="227">
        <v>361296.66917106067</v>
      </c>
      <c r="AR99" s="227">
        <v>365445.49455588654</v>
      </c>
      <c r="AS99" s="227">
        <v>369679.06965169485</v>
      </c>
      <c r="AT99" s="227">
        <v>373999.46973711002</v>
      </c>
      <c r="AU99" s="227">
        <v>378407.13136969478</v>
      </c>
      <c r="AV99" s="227">
        <v>382909.1597849328</v>
      </c>
    </row>
    <row r="100" spans="2:48" x14ac:dyDescent="0.2">
      <c r="B100" s="224">
        <v>8</v>
      </c>
      <c r="C100" s="228" t="s">
        <v>48</v>
      </c>
      <c r="D100" s="226">
        <v>0</v>
      </c>
      <c r="E100" s="227">
        <v>0</v>
      </c>
      <c r="F100" s="227">
        <v>0</v>
      </c>
      <c r="G100" s="227">
        <v>0</v>
      </c>
      <c r="H100" s="227">
        <v>0</v>
      </c>
      <c r="I100" s="227">
        <v>0</v>
      </c>
      <c r="J100" s="227">
        <v>0</v>
      </c>
      <c r="K100" s="227">
        <v>0</v>
      </c>
      <c r="L100" s="227">
        <v>0</v>
      </c>
      <c r="M100" s="227">
        <v>0</v>
      </c>
      <c r="N100" s="227">
        <v>0</v>
      </c>
      <c r="O100" s="227">
        <v>0</v>
      </c>
      <c r="P100" s="227">
        <v>0</v>
      </c>
      <c r="Q100" s="227">
        <v>0</v>
      </c>
      <c r="R100" s="227">
        <v>0</v>
      </c>
      <c r="S100" s="227">
        <v>0</v>
      </c>
      <c r="T100" s="227">
        <v>0</v>
      </c>
      <c r="U100" s="227">
        <v>0</v>
      </c>
      <c r="V100" s="227">
        <v>0</v>
      </c>
      <c r="W100" s="227">
        <v>0</v>
      </c>
      <c r="X100" s="227">
        <v>0</v>
      </c>
      <c r="Z100" s="224">
        <v>8</v>
      </c>
      <c r="AA100" s="228" t="s">
        <v>48</v>
      </c>
      <c r="AB100" s="226">
        <v>0</v>
      </c>
      <c r="AC100" s="227">
        <v>0</v>
      </c>
      <c r="AD100" s="227">
        <v>0</v>
      </c>
      <c r="AE100" s="227">
        <v>0</v>
      </c>
      <c r="AF100" s="227">
        <v>0</v>
      </c>
      <c r="AG100" s="227">
        <v>0</v>
      </c>
      <c r="AH100" s="227">
        <v>0</v>
      </c>
      <c r="AI100" s="227">
        <v>0</v>
      </c>
      <c r="AJ100" s="227">
        <v>0</v>
      </c>
      <c r="AK100" s="227">
        <v>0</v>
      </c>
      <c r="AL100" s="227">
        <v>0</v>
      </c>
      <c r="AM100" s="227">
        <v>0</v>
      </c>
      <c r="AN100" s="227">
        <v>0</v>
      </c>
      <c r="AO100" s="227">
        <v>0</v>
      </c>
      <c r="AP100" s="227">
        <v>0</v>
      </c>
      <c r="AQ100" s="227">
        <v>0</v>
      </c>
      <c r="AR100" s="227">
        <v>0</v>
      </c>
      <c r="AS100" s="227">
        <v>0</v>
      </c>
      <c r="AT100" s="227">
        <v>0</v>
      </c>
      <c r="AU100" s="227">
        <v>0</v>
      </c>
      <c r="AV100" s="227">
        <v>0</v>
      </c>
    </row>
    <row r="101" spans="2:48" x14ac:dyDescent="0.2">
      <c r="B101" s="224">
        <v>9</v>
      </c>
      <c r="C101" s="229" t="s">
        <v>49</v>
      </c>
      <c r="D101" s="226">
        <v>4956.3874571384022</v>
      </c>
      <c r="E101" s="227">
        <v>5067.8132353400779</v>
      </c>
      <c r="F101" s="227">
        <v>5187.3734477290036</v>
      </c>
      <c r="G101" s="227">
        <v>5308.3609338919614</v>
      </c>
      <c r="H101" s="227">
        <v>5430.7116052718729</v>
      </c>
      <c r="I101" s="227">
        <v>5555.7126750048492</v>
      </c>
      <c r="J101" s="227">
        <v>5683.2325052723436</v>
      </c>
      <c r="K101" s="227">
        <v>5813.3688290911396</v>
      </c>
      <c r="L101" s="227">
        <v>5946.1632741077919</v>
      </c>
      <c r="M101" s="227">
        <v>6081.6732199655871</v>
      </c>
      <c r="N101" s="227">
        <v>6219.9534055727145</v>
      </c>
      <c r="O101" s="227">
        <v>6361.0606646729557</v>
      </c>
      <c r="P101" s="227">
        <v>6505.0527471358519</v>
      </c>
      <c r="Q101" s="227">
        <v>6651.9886303013172</v>
      </c>
      <c r="R101" s="227">
        <v>6801.9285482958539</v>
      </c>
      <c r="S101" s="227">
        <v>6954.9337076193206</v>
      </c>
      <c r="T101" s="227">
        <v>7111.0675926065678</v>
      </c>
      <c r="U101" s="227">
        <v>7270.3909741470488</v>
      </c>
      <c r="V101" s="227">
        <v>7432.9815295890312</v>
      </c>
      <c r="W101" s="227">
        <v>7598.8573340816974</v>
      </c>
      <c r="X101" s="227">
        <v>7768.2792292523282</v>
      </c>
      <c r="Z101" s="224">
        <v>9</v>
      </c>
      <c r="AA101" s="229" t="s">
        <v>49</v>
      </c>
      <c r="AB101" s="226">
        <v>5043.9172596314675</v>
      </c>
      <c r="AC101" s="227">
        <v>5157.3108170761816</v>
      </c>
      <c r="AD101" s="227">
        <v>5278.9824628158967</v>
      </c>
      <c r="AE101" s="227">
        <v>5402.1065879844928</v>
      </c>
      <c r="AF101" s="227">
        <v>5526.6179722209754</v>
      </c>
      <c r="AG101" s="227">
        <v>5653.8265608454358</v>
      </c>
      <c r="AH101" s="227">
        <v>5783.5983913154523</v>
      </c>
      <c r="AI101" s="227">
        <v>5916.0329226128888</v>
      </c>
      <c r="AJ101" s="227">
        <v>6051.1725175285364</v>
      </c>
      <c r="AK101" s="227">
        <v>6189.0755690301776</v>
      </c>
      <c r="AL101" s="227">
        <v>6329.7977827151281</v>
      </c>
      <c r="AM101" s="227">
        <v>6473.3969960110808</v>
      </c>
      <c r="AN101" s="227">
        <v>6619.931978650271</v>
      </c>
      <c r="AO101" s="227">
        <v>6769.4627495124387</v>
      </c>
      <c r="AP101" s="227">
        <v>6922.0506064587607</v>
      </c>
      <c r="AQ101" s="227">
        <v>7077.7578368958775</v>
      </c>
      <c r="AR101" s="227">
        <v>7236.6490462920019</v>
      </c>
      <c r="AS101" s="227">
        <v>7398.7860787504869</v>
      </c>
      <c r="AT101" s="227">
        <v>7564.2479834015749</v>
      </c>
      <c r="AU101" s="227">
        <v>7733.0531546015791</v>
      </c>
      <c r="AV101" s="227">
        <v>7905.4670404409235</v>
      </c>
    </row>
    <row r="102" spans="2:48" x14ac:dyDescent="0.2">
      <c r="B102" s="224">
        <v>10</v>
      </c>
      <c r="C102" s="229" t="s">
        <v>50</v>
      </c>
      <c r="D102" s="226">
        <v>577839.09843692533</v>
      </c>
      <c r="E102" s="227">
        <v>584183.30139340297</v>
      </c>
      <c r="F102" s="227">
        <v>590649.80238901079</v>
      </c>
      <c r="G102" s="227">
        <v>597136.2542677765</v>
      </c>
      <c r="H102" s="227">
        <v>603695.60736203531</v>
      </c>
      <c r="I102" s="227">
        <v>610397.2303693766</v>
      </c>
      <c r="J102" s="227">
        <v>617233.80403842428</v>
      </c>
      <c r="K102" s="227">
        <v>624210.67318652431</v>
      </c>
      <c r="L102" s="227">
        <v>631330.04423264123</v>
      </c>
      <c r="M102" s="227">
        <v>638594.99996724306</v>
      </c>
      <c r="N102" s="227">
        <v>646008.47337777296</v>
      </c>
      <c r="O102" s="227">
        <v>653573.51185927563</v>
      </c>
      <c r="P102" s="227">
        <v>661293.2113971411</v>
      </c>
      <c r="Q102" s="227">
        <v>669170.7338691171</v>
      </c>
      <c r="R102" s="227">
        <v>677209.30870167923</v>
      </c>
      <c r="S102" s="227">
        <v>685412.2166604033</v>
      </c>
      <c r="T102" s="227">
        <v>693782.86375320877</v>
      </c>
      <c r="U102" s="227">
        <v>702324.49831459345</v>
      </c>
      <c r="V102" s="227">
        <v>711041.32270616258</v>
      </c>
      <c r="W102" s="227">
        <v>719934.15783772618</v>
      </c>
      <c r="X102" s="227">
        <v>729017.57049397659</v>
      </c>
      <c r="Z102" s="224">
        <v>10</v>
      </c>
      <c r="AA102" s="229" t="s">
        <v>50</v>
      </c>
      <c r="AB102" s="226">
        <v>589014.50660069613</v>
      </c>
      <c r="AC102" s="227">
        <v>595481.40644235152</v>
      </c>
      <c r="AD102" s="227">
        <v>602072.96956721344</v>
      </c>
      <c r="AE102" s="227">
        <v>608684.86942531518</v>
      </c>
      <c r="AF102" s="227">
        <v>615371.08040841704</v>
      </c>
      <c r="AG102" s="227">
        <v>622202.31280472106</v>
      </c>
      <c r="AH102" s="227">
        <v>629171.10580852686</v>
      </c>
      <c r="AI102" s="227">
        <v>636282.907605952</v>
      </c>
      <c r="AJ102" s="227">
        <v>643539.96728810074</v>
      </c>
      <c r="AK102" s="227">
        <v>650945.42726660997</v>
      </c>
      <c r="AL102" s="227">
        <v>658502.27725289925</v>
      </c>
      <c r="AM102" s="227">
        <v>666213.62357863411</v>
      </c>
      <c r="AN102" s="227">
        <v>674082.62210556201</v>
      </c>
      <c r="AO102" s="227">
        <v>682112.49586214614</v>
      </c>
      <c r="AP102" s="227">
        <v>690306.53673197015</v>
      </c>
      <c r="AQ102" s="227">
        <v>698668.08893061569</v>
      </c>
      <c r="AR102" s="227">
        <v>707200.62433819531</v>
      </c>
      <c r="AS102" s="227">
        <v>715907.45411199739</v>
      </c>
      <c r="AT102" s="227">
        <v>724792.86188729969</v>
      </c>
      <c r="AU102" s="227">
        <v>733857.68445030705</v>
      </c>
      <c r="AV102" s="227">
        <v>743116.77030733076</v>
      </c>
    </row>
    <row r="103" spans="2:48" x14ac:dyDescent="0.2">
      <c r="B103" s="224">
        <v>13</v>
      </c>
      <c r="C103" s="229" t="s">
        <v>52</v>
      </c>
      <c r="D103" s="226">
        <v>0</v>
      </c>
      <c r="E103" s="227">
        <v>0</v>
      </c>
      <c r="F103" s="227">
        <v>0</v>
      </c>
      <c r="G103" s="227">
        <v>0</v>
      </c>
      <c r="H103" s="227">
        <v>0</v>
      </c>
      <c r="I103" s="227">
        <v>0</v>
      </c>
      <c r="J103" s="227">
        <v>0</v>
      </c>
      <c r="K103" s="227">
        <v>0</v>
      </c>
      <c r="L103" s="227">
        <v>0</v>
      </c>
      <c r="M103" s="227">
        <v>0</v>
      </c>
      <c r="N103" s="227">
        <v>0</v>
      </c>
      <c r="O103" s="227">
        <v>0</v>
      </c>
      <c r="P103" s="227">
        <v>0</v>
      </c>
      <c r="Q103" s="227">
        <v>0</v>
      </c>
      <c r="R103" s="227">
        <v>0</v>
      </c>
      <c r="S103" s="227">
        <v>0</v>
      </c>
      <c r="T103" s="227">
        <v>0</v>
      </c>
      <c r="U103" s="227">
        <v>0</v>
      </c>
      <c r="V103" s="227">
        <v>0</v>
      </c>
      <c r="W103" s="227">
        <v>0</v>
      </c>
      <c r="X103" s="227">
        <v>0</v>
      </c>
      <c r="Z103" s="224">
        <v>13</v>
      </c>
      <c r="AA103" s="229" t="s">
        <v>52</v>
      </c>
      <c r="AB103" s="226">
        <v>0</v>
      </c>
      <c r="AC103" s="227">
        <v>0</v>
      </c>
      <c r="AD103" s="227">
        <v>0</v>
      </c>
      <c r="AE103" s="227">
        <v>0</v>
      </c>
      <c r="AF103" s="227">
        <v>0</v>
      </c>
      <c r="AG103" s="227">
        <v>0</v>
      </c>
      <c r="AH103" s="227">
        <v>0</v>
      </c>
      <c r="AI103" s="227">
        <v>0</v>
      </c>
      <c r="AJ103" s="227">
        <v>0</v>
      </c>
      <c r="AK103" s="227">
        <v>0</v>
      </c>
      <c r="AL103" s="227">
        <v>0</v>
      </c>
      <c r="AM103" s="227">
        <v>0</v>
      </c>
      <c r="AN103" s="227">
        <v>0</v>
      </c>
      <c r="AO103" s="227">
        <v>0</v>
      </c>
      <c r="AP103" s="227">
        <v>0</v>
      </c>
      <c r="AQ103" s="227">
        <v>0</v>
      </c>
      <c r="AR103" s="227">
        <v>0</v>
      </c>
      <c r="AS103" s="227">
        <v>0</v>
      </c>
      <c r="AT103" s="227">
        <v>0</v>
      </c>
      <c r="AU103" s="227">
        <v>0</v>
      </c>
      <c r="AV103" s="227">
        <v>0</v>
      </c>
    </row>
    <row r="104" spans="2:48" x14ac:dyDescent="0.2">
      <c r="B104" s="224">
        <v>14</v>
      </c>
      <c r="C104" s="229" t="s">
        <v>53</v>
      </c>
      <c r="D104" s="226">
        <v>9456.1511221766286</v>
      </c>
      <c r="E104" s="227">
        <v>9565.6127175433103</v>
      </c>
      <c r="F104" s="227">
        <v>9667.8872640125155</v>
      </c>
      <c r="G104" s="227">
        <v>9770.4691069597302</v>
      </c>
      <c r="H104" s="227">
        <v>9874.2213220446647</v>
      </c>
      <c r="I104" s="227">
        <v>9980.2228186548346</v>
      </c>
      <c r="J104" s="227">
        <v>10088.359125700754</v>
      </c>
      <c r="K104" s="227">
        <v>10198.714466133091</v>
      </c>
      <c r="L104" s="227">
        <v>10311.323820897267</v>
      </c>
      <c r="M104" s="227">
        <v>10426.235930635467</v>
      </c>
      <c r="N104" s="227">
        <v>10543.497192678968</v>
      </c>
      <c r="O104" s="227">
        <v>10663.155807276707</v>
      </c>
      <c r="P104" s="227">
        <v>10785.260744952331</v>
      </c>
      <c r="Q104" s="227">
        <v>10909.86201808152</v>
      </c>
      <c r="R104" s="227">
        <v>11037.010707387382</v>
      </c>
      <c r="S104" s="227">
        <v>11166.758706414079</v>
      </c>
      <c r="T104" s="227">
        <v>11299.159886567999</v>
      </c>
      <c r="U104" s="227">
        <v>11434.265637583732</v>
      </c>
      <c r="V104" s="227">
        <v>11572.142391204628</v>
      </c>
      <c r="W104" s="227">
        <v>11712.803281663786</v>
      </c>
      <c r="X104" s="227">
        <v>11856.478230586205</v>
      </c>
      <c r="Z104" s="224">
        <v>14</v>
      </c>
      <c r="AA104" s="229" t="s">
        <v>53</v>
      </c>
      <c r="AB104" s="226">
        <v>9639.0330848795256</v>
      </c>
      <c r="AC104" s="227">
        <v>9750.611667500596</v>
      </c>
      <c r="AD104" s="227">
        <v>9854.8642036985129</v>
      </c>
      <c r="AE104" s="227">
        <v>9959.4299794883264</v>
      </c>
      <c r="AF104" s="227">
        <v>10065.188762413009</v>
      </c>
      <c r="AG104" s="227">
        <v>10173.240327967616</v>
      </c>
      <c r="AH104" s="227">
        <v>10283.467991191808</v>
      </c>
      <c r="AI104" s="227">
        <v>10395.957603908102</v>
      </c>
      <c r="AJ104" s="227">
        <v>10510.744823593421</v>
      </c>
      <c r="AK104" s="227">
        <v>10627.87933353396</v>
      </c>
      <c r="AL104" s="227">
        <v>10747.408428385379</v>
      </c>
      <c r="AM104" s="227">
        <v>10869.381240589439</v>
      </c>
      <c r="AN104" s="227">
        <v>10993.84768775971</v>
      </c>
      <c r="AO104" s="227">
        <v>11120.858749511213</v>
      </c>
      <c r="AP104" s="227">
        <v>11250.466494468254</v>
      </c>
      <c r="AQ104" s="227">
        <v>11382.723819796123</v>
      </c>
      <c r="AR104" s="227">
        <v>11517.685638774221</v>
      </c>
      <c r="AS104" s="227">
        <v>11655.404335014602</v>
      </c>
      <c r="AT104" s="227">
        <v>11795.947625050525</v>
      </c>
      <c r="AU104" s="227">
        <v>11939.328897131165</v>
      </c>
      <c r="AV104" s="227">
        <v>12085.782519565744</v>
      </c>
    </row>
    <row r="105" spans="2:48" x14ac:dyDescent="0.2">
      <c r="B105" s="224">
        <v>18</v>
      </c>
      <c r="C105" s="229" t="s">
        <v>55</v>
      </c>
      <c r="D105" s="226">
        <v>332056.78915646242</v>
      </c>
      <c r="E105" s="227">
        <v>341659.35974488087</v>
      </c>
      <c r="F105" s="227">
        <v>350959.43808432738</v>
      </c>
      <c r="G105" s="227">
        <v>360678.84612494241</v>
      </c>
      <c r="H105" s="227">
        <v>370199.50298318919</v>
      </c>
      <c r="I105" s="227">
        <v>379863.98940381303</v>
      </c>
      <c r="J105" s="227">
        <v>389586.9763911441</v>
      </c>
      <c r="K105" s="227">
        <v>399371.97330181597</v>
      </c>
      <c r="L105" s="227">
        <v>409236.28410056041</v>
      </c>
      <c r="M105" s="227">
        <v>419168.76072087319</v>
      </c>
      <c r="N105" s="227">
        <v>429177.29645208648</v>
      </c>
      <c r="O105" s="227">
        <v>439261.07919579395</v>
      </c>
      <c r="P105" s="227">
        <v>449422.12724193395</v>
      </c>
      <c r="Q105" s="227">
        <v>459662.13945527875</v>
      </c>
      <c r="R105" s="227">
        <v>469982.54014422034</v>
      </c>
      <c r="S105" s="227">
        <v>480385.08984477806</v>
      </c>
      <c r="T105" s="227">
        <v>490871.43630567723</v>
      </c>
      <c r="U105" s="227">
        <v>501443.21751226461</v>
      </c>
      <c r="V105" s="227">
        <v>512102.53953319381</v>
      </c>
      <c r="W105" s="227">
        <v>522849.7779900743</v>
      </c>
      <c r="X105" s="227">
        <v>533692.34421416104</v>
      </c>
      <c r="Z105" s="224">
        <v>18</v>
      </c>
      <c r="AA105" s="229" t="s">
        <v>55</v>
      </c>
      <c r="AB105" s="226">
        <v>342194.74648330681</v>
      </c>
      <c r="AC105" s="227">
        <v>352132.01160072425</v>
      </c>
      <c r="AD105" s="227">
        <v>361755.47162770911</v>
      </c>
      <c r="AE105" s="227">
        <v>371816.6717282657</v>
      </c>
      <c r="AF105" s="227">
        <v>381671.0070333255</v>
      </c>
      <c r="AG105" s="227">
        <v>391674.08599505574</v>
      </c>
      <c r="AH105" s="227">
        <v>401737.21015638654</v>
      </c>
      <c r="AI105" s="227">
        <v>411863.99624458206</v>
      </c>
      <c r="AJ105" s="227">
        <v>422072.42439604289</v>
      </c>
      <c r="AK105" s="227">
        <v>432350.88453342521</v>
      </c>
      <c r="AL105" s="227">
        <v>442707.56722953002</v>
      </c>
      <c r="AM105" s="227">
        <v>453141.61027272901</v>
      </c>
      <c r="AN105" s="227">
        <v>463655.09428853</v>
      </c>
      <c r="AO105" s="227">
        <v>474249.76737093308</v>
      </c>
      <c r="AP105" s="227">
        <v>484927.09172884852</v>
      </c>
      <c r="AQ105" s="227">
        <v>495688.8788911436</v>
      </c>
      <c r="AR105" s="227">
        <v>506536.82237128343</v>
      </c>
      <c r="AS105" s="227">
        <v>517472.60647866182</v>
      </c>
      <c r="AT105" s="227">
        <v>528498.3965668896</v>
      </c>
      <c r="AU105" s="227">
        <v>539614.57880976936</v>
      </c>
      <c r="AV105" s="227">
        <v>550828.77326582989</v>
      </c>
    </row>
    <row r="106" spans="2:48" x14ac:dyDescent="0.2">
      <c r="B106" s="224">
        <v>20</v>
      </c>
      <c r="C106" s="229" t="s">
        <v>56</v>
      </c>
      <c r="D106" s="226">
        <v>0</v>
      </c>
      <c r="E106" s="227">
        <v>0</v>
      </c>
      <c r="F106" s="227">
        <v>0</v>
      </c>
      <c r="G106" s="227">
        <v>0</v>
      </c>
      <c r="H106" s="227">
        <v>0</v>
      </c>
      <c r="I106" s="227">
        <v>0</v>
      </c>
      <c r="J106" s="227">
        <v>0</v>
      </c>
      <c r="K106" s="227">
        <v>0</v>
      </c>
      <c r="L106" s="227">
        <v>0</v>
      </c>
      <c r="M106" s="227">
        <v>0</v>
      </c>
      <c r="N106" s="227">
        <v>0</v>
      </c>
      <c r="O106" s="227">
        <v>0</v>
      </c>
      <c r="P106" s="227">
        <v>0</v>
      </c>
      <c r="Q106" s="227">
        <v>0</v>
      </c>
      <c r="R106" s="227">
        <v>0</v>
      </c>
      <c r="S106" s="227">
        <v>0</v>
      </c>
      <c r="T106" s="227">
        <v>0</v>
      </c>
      <c r="U106" s="227">
        <v>0</v>
      </c>
      <c r="V106" s="227">
        <v>0</v>
      </c>
      <c r="W106" s="227">
        <v>0</v>
      </c>
      <c r="X106" s="227">
        <v>0</v>
      </c>
      <c r="Z106" s="224">
        <v>20</v>
      </c>
      <c r="AA106" s="229" t="s">
        <v>56</v>
      </c>
      <c r="AB106" s="226">
        <v>0</v>
      </c>
      <c r="AC106" s="227">
        <v>0</v>
      </c>
      <c r="AD106" s="227">
        <v>0</v>
      </c>
      <c r="AE106" s="227">
        <v>0</v>
      </c>
      <c r="AF106" s="227">
        <v>0</v>
      </c>
      <c r="AG106" s="227">
        <v>0</v>
      </c>
      <c r="AH106" s="227">
        <v>0</v>
      </c>
      <c r="AI106" s="227">
        <v>0</v>
      </c>
      <c r="AJ106" s="227">
        <v>0</v>
      </c>
      <c r="AK106" s="227">
        <v>0</v>
      </c>
      <c r="AL106" s="227">
        <v>0</v>
      </c>
      <c r="AM106" s="227">
        <v>0</v>
      </c>
      <c r="AN106" s="227">
        <v>0</v>
      </c>
      <c r="AO106" s="227">
        <v>0</v>
      </c>
      <c r="AP106" s="227">
        <v>0</v>
      </c>
      <c r="AQ106" s="227">
        <v>0</v>
      </c>
      <c r="AR106" s="227">
        <v>0</v>
      </c>
      <c r="AS106" s="227">
        <v>0</v>
      </c>
      <c r="AT106" s="227">
        <v>0</v>
      </c>
      <c r="AU106" s="227">
        <v>0</v>
      </c>
      <c r="AV106" s="227">
        <v>0</v>
      </c>
    </row>
    <row r="107" spans="2:48" x14ac:dyDescent="0.2">
      <c r="B107" s="224">
        <v>21</v>
      </c>
      <c r="C107" s="229" t="s">
        <v>57</v>
      </c>
      <c r="D107" s="226">
        <v>8575.9594511910691</v>
      </c>
      <c r="E107" s="227">
        <v>8983.3712720520653</v>
      </c>
      <c r="F107" s="227">
        <v>9362.3846844087711</v>
      </c>
      <c r="G107" s="227">
        <v>9741.3980173470536</v>
      </c>
      <c r="H107" s="227">
        <v>10120.411350285111</v>
      </c>
      <c r="I107" s="227">
        <v>10499.424683223167</v>
      </c>
      <c r="J107" s="227">
        <v>10878.438016161228</v>
      </c>
      <c r="K107" s="227">
        <v>11257.451349099287</v>
      </c>
      <c r="L107" s="227">
        <v>11636.464682037344</v>
      </c>
      <c r="M107" s="227">
        <v>12015.478014975404</v>
      </c>
      <c r="N107" s="227">
        <v>12394.491347913463</v>
      </c>
      <c r="O107" s="227">
        <v>12773.504680851522</v>
      </c>
      <c r="P107" s="227">
        <v>13152.51801378958</v>
      </c>
      <c r="Q107" s="227">
        <v>13531.531346727639</v>
      </c>
      <c r="R107" s="227">
        <v>13910.544679665696</v>
      </c>
      <c r="S107" s="227">
        <v>14289.558012603755</v>
      </c>
      <c r="T107" s="227">
        <v>14668.571345541815</v>
      </c>
      <c r="U107" s="227">
        <v>15047.584678479874</v>
      </c>
      <c r="V107" s="227">
        <v>15426.598011417931</v>
      </c>
      <c r="W107" s="227">
        <v>15805.611344355992</v>
      </c>
      <c r="X107" s="227">
        <v>16184.624677294047</v>
      </c>
      <c r="Z107" s="224">
        <v>21</v>
      </c>
      <c r="AA107" s="229" t="s">
        <v>57</v>
      </c>
      <c r="AB107" s="226">
        <v>8917.5399161320111</v>
      </c>
      <c r="AC107" s="227">
        <v>9341.1789498179005</v>
      </c>
      <c r="AD107" s="227">
        <v>9735.2884663887744</v>
      </c>
      <c r="AE107" s="227">
        <v>10129.397900377986</v>
      </c>
      <c r="AF107" s="227">
        <v>10523.507334366966</v>
      </c>
      <c r="AG107" s="227">
        <v>10917.616768355949</v>
      </c>
      <c r="AH107" s="227">
        <v>11311.726202344929</v>
      </c>
      <c r="AI107" s="227">
        <v>11705.835636333912</v>
      </c>
      <c r="AJ107" s="227">
        <v>12099.945070322892</v>
      </c>
      <c r="AK107" s="227">
        <v>12494.054504311875</v>
      </c>
      <c r="AL107" s="227">
        <v>12888.163938300855</v>
      </c>
      <c r="AM107" s="227">
        <v>13282.273372289836</v>
      </c>
      <c r="AN107" s="227">
        <v>13676.382806278818</v>
      </c>
      <c r="AO107" s="227">
        <v>14070.4922402678</v>
      </c>
      <c r="AP107" s="227">
        <v>14464.601674256781</v>
      </c>
      <c r="AQ107" s="227">
        <v>14858.711108245763</v>
      </c>
      <c r="AR107" s="227">
        <v>15252.820542234744</v>
      </c>
      <c r="AS107" s="227">
        <v>15646.929976223728</v>
      </c>
      <c r="AT107" s="227">
        <v>16041.039410212708</v>
      </c>
      <c r="AU107" s="227">
        <v>16435.148844201693</v>
      </c>
      <c r="AV107" s="227">
        <v>16829.258278190671</v>
      </c>
    </row>
    <row r="108" spans="2:48" x14ac:dyDescent="0.2">
      <c r="B108" s="224">
        <v>22</v>
      </c>
      <c r="C108" s="229" t="s">
        <v>58</v>
      </c>
      <c r="D108" s="226">
        <v>33569.159614482604</v>
      </c>
      <c r="E108" s="227">
        <v>34692.980350154154</v>
      </c>
      <c r="F108" s="227">
        <v>35850.550390102442</v>
      </c>
      <c r="G108" s="227">
        <v>37009.481371359143</v>
      </c>
      <c r="H108" s="227">
        <v>38172.635632176229</v>
      </c>
      <c r="I108" s="227">
        <v>39343.815238891679</v>
      </c>
      <c r="J108" s="227">
        <v>40522.616886152566</v>
      </c>
      <c r="K108" s="227">
        <v>41709.339891720665</v>
      </c>
      <c r="L108" s="227">
        <v>42904.109477063546</v>
      </c>
      <c r="M108" s="227">
        <v>44107.099551091742</v>
      </c>
      <c r="N108" s="227">
        <v>45318.475768257274</v>
      </c>
      <c r="O108" s="227">
        <v>46538.410190784612</v>
      </c>
      <c r="P108" s="227">
        <v>47767.077637922739</v>
      </c>
      <c r="Q108" s="227">
        <v>49004.656646402458</v>
      </c>
      <c r="R108" s="227">
        <v>50251.329566953878</v>
      </c>
      <c r="S108" s="227">
        <v>51507.281653119731</v>
      </c>
      <c r="T108" s="227">
        <v>52772.705214144466</v>
      </c>
      <c r="U108" s="227">
        <v>54047.783719702784</v>
      </c>
      <c r="V108" s="227">
        <v>55332.754260295187</v>
      </c>
      <c r="W108" s="227">
        <v>56627.663962580511</v>
      </c>
      <c r="X108" s="227">
        <v>57933.332913276419</v>
      </c>
      <c r="Z108" s="224">
        <v>22</v>
      </c>
      <c r="AA108" s="229" t="s">
        <v>58</v>
      </c>
      <c r="AB108" s="226">
        <v>34906.219241927451</v>
      </c>
      <c r="AC108" s="227">
        <v>36074.801757500805</v>
      </c>
      <c r="AD108" s="227">
        <v>37278.477812140241</v>
      </c>
      <c r="AE108" s="227">
        <v>38483.56901438038</v>
      </c>
      <c r="AF108" s="227">
        <v>39693.051709405823</v>
      </c>
      <c r="AG108" s="227">
        <v>40910.879399856749</v>
      </c>
      <c r="AH108" s="227">
        <v>42136.632716728025</v>
      </c>
      <c r="AI108" s="227">
        <v>43370.622899607886</v>
      </c>
      <c r="AJ108" s="227">
        <v>44612.980157534999</v>
      </c>
      <c r="AK108" s="227">
        <v>45863.885326211719</v>
      </c>
      <c r="AL108" s="227">
        <v>47123.51065810697</v>
      </c>
      <c r="AM108" s="227">
        <v>48392.035068683588</v>
      </c>
      <c r="AN108" s="227">
        <v>49669.640340241203</v>
      </c>
      <c r="AO108" s="227">
        <v>50956.512120628686</v>
      </c>
      <c r="AP108" s="227">
        <v>52252.840023605604</v>
      </c>
      <c r="AQ108" s="227">
        <v>53558.81668136346</v>
      </c>
      <c r="AR108" s="227">
        <v>54874.642062823805</v>
      </c>
      <c r="AS108" s="227">
        <v>56200.506945258545</v>
      </c>
      <c r="AT108" s="227">
        <v>57536.657862482745</v>
      </c>
      <c r="AU108" s="227">
        <v>58883.143818210076</v>
      </c>
      <c r="AV108" s="227">
        <v>60240.817563212222</v>
      </c>
    </row>
    <row r="109" spans="2:48" x14ac:dyDescent="0.2">
      <c r="B109" s="224">
        <v>23</v>
      </c>
      <c r="C109" s="229" t="s">
        <v>59</v>
      </c>
      <c r="D109" s="226">
        <v>75942.152182366452</v>
      </c>
      <c r="E109" s="227">
        <v>80001.298375843937</v>
      </c>
      <c r="F109" s="227">
        <v>84072.206310280453</v>
      </c>
      <c r="G109" s="227">
        <v>88145.061614810314</v>
      </c>
      <c r="H109" s="227">
        <v>92225.149349450672</v>
      </c>
      <c r="I109" s="227">
        <v>96319.22511600022</v>
      </c>
      <c r="J109" s="227">
        <v>100426.57945158763</v>
      </c>
      <c r="K109" s="227">
        <v>104547.73549569807</v>
      </c>
      <c r="L109" s="227">
        <v>108682.91100242661</v>
      </c>
      <c r="M109" s="227">
        <v>112832.40908051767</v>
      </c>
      <c r="N109" s="227">
        <v>116996.51832202553</v>
      </c>
      <c r="O109" s="227">
        <v>121175.53851786006</v>
      </c>
      <c r="P109" s="227">
        <v>125369.77425360543</v>
      </c>
      <c r="Q109" s="227">
        <v>129579.53659414785</v>
      </c>
      <c r="R109" s="227">
        <v>133805.14324867885</v>
      </c>
      <c r="S109" s="227">
        <v>138046.91698502371</v>
      </c>
      <c r="T109" s="227">
        <v>142305.19286058514</v>
      </c>
      <c r="U109" s="227">
        <v>146580.29054518198</v>
      </c>
      <c r="V109" s="227">
        <v>150872.62307980016</v>
      </c>
      <c r="W109" s="227">
        <v>155182.2727362602</v>
      </c>
      <c r="X109" s="227">
        <v>159510.66709260497</v>
      </c>
      <c r="Z109" s="224">
        <v>23</v>
      </c>
      <c r="AA109" s="229" t="s">
        <v>59</v>
      </c>
      <c r="AB109" s="226">
        <v>76551.7730487136</v>
      </c>
      <c r="AC109" s="227">
        <v>80640.514258197669</v>
      </c>
      <c r="AD109" s="227">
        <v>84741.0991114762</v>
      </c>
      <c r="AE109" s="227">
        <v>88843.645531176197</v>
      </c>
      <c r="AF109" s="227">
        <v>92953.477105402068</v>
      </c>
      <c r="AG109" s="227">
        <v>97077.398684289743</v>
      </c>
      <c r="AH109" s="227">
        <v>101214.69563298357</v>
      </c>
      <c r="AI109" s="227">
        <v>105365.89490465552</v>
      </c>
      <c r="AJ109" s="227">
        <v>109531.21584082817</v>
      </c>
      <c r="AK109" s="227">
        <v>113710.9637599085</v>
      </c>
      <c r="AL109" s="227">
        <v>117905.4293577869</v>
      </c>
      <c r="AM109" s="227">
        <v>122114.91461084917</v>
      </c>
      <c r="AN109" s="227">
        <v>126339.72632510809</v>
      </c>
      <c r="AO109" s="227">
        <v>130580.17783311303</v>
      </c>
      <c r="AP109" s="227">
        <v>134836.58916015556</v>
      </c>
      <c r="AQ109" s="227">
        <v>139109.28542703841</v>
      </c>
      <c r="AR109" s="227">
        <v>143398.60413373273</v>
      </c>
      <c r="AS109" s="227">
        <v>147704.86728045021</v>
      </c>
      <c r="AT109" s="227">
        <v>152028.49091924573</v>
      </c>
      <c r="AU109" s="227">
        <v>156369.55792170137</v>
      </c>
      <c r="AV109" s="227">
        <v>160729.50627290402</v>
      </c>
    </row>
    <row r="110" spans="2:48" x14ac:dyDescent="0.2">
      <c r="B110" s="224">
        <v>26</v>
      </c>
      <c r="C110" s="229" t="s">
        <v>60</v>
      </c>
      <c r="D110" s="226">
        <v>4994.968997812236</v>
      </c>
      <c r="E110" s="227">
        <v>5093.0421873427404</v>
      </c>
      <c r="F110" s="227">
        <v>5191.1153768732411</v>
      </c>
      <c r="G110" s="227">
        <v>5387.2617559342543</v>
      </c>
      <c r="H110" s="227">
        <v>5387.2617559342543</v>
      </c>
      <c r="I110" s="227">
        <v>5485.334945464755</v>
      </c>
      <c r="J110" s="227">
        <v>5583.4081349952603</v>
      </c>
      <c r="K110" s="227">
        <v>5681.4813245257656</v>
      </c>
      <c r="L110" s="227">
        <v>5779.5545140562708</v>
      </c>
      <c r="M110" s="227">
        <v>5877.6277035867706</v>
      </c>
      <c r="N110" s="227">
        <v>6073.774082647783</v>
      </c>
      <c r="O110" s="227">
        <v>6171.8472721782855</v>
      </c>
      <c r="P110" s="227">
        <v>6171.8472721782855</v>
      </c>
      <c r="Q110" s="227">
        <v>6269.9204617087889</v>
      </c>
      <c r="R110" s="227">
        <v>6367.993651239296</v>
      </c>
      <c r="S110" s="227">
        <v>6466.0668407697967</v>
      </c>
      <c r="T110" s="227">
        <v>6564.1400303003047</v>
      </c>
      <c r="U110" s="227">
        <v>6662.21321983081</v>
      </c>
      <c r="V110" s="227">
        <v>6662.21321983081</v>
      </c>
      <c r="W110" s="227">
        <v>6858.359598891815</v>
      </c>
      <c r="X110" s="227">
        <v>6781.7792456100533</v>
      </c>
      <c r="Z110" s="224">
        <v>26</v>
      </c>
      <c r="AA110" s="229" t="s">
        <v>60</v>
      </c>
      <c r="AB110" s="226">
        <v>5159.8029747400387</v>
      </c>
      <c r="AC110" s="227">
        <v>5261.1125795250473</v>
      </c>
      <c r="AD110" s="227">
        <v>5362.4221843100604</v>
      </c>
      <c r="AE110" s="227">
        <v>5565.0413938800857</v>
      </c>
      <c r="AF110" s="227">
        <v>5565.0413938800857</v>
      </c>
      <c r="AG110" s="227">
        <v>5666.3509986650906</v>
      </c>
      <c r="AH110" s="227">
        <v>5767.6606034501019</v>
      </c>
      <c r="AI110" s="227">
        <v>5868.9702082351105</v>
      </c>
      <c r="AJ110" s="227">
        <v>5970.2798130201245</v>
      </c>
      <c r="AK110" s="227">
        <v>6071.589417805134</v>
      </c>
      <c r="AL110" s="227">
        <v>6274.2086273751565</v>
      </c>
      <c r="AM110" s="227">
        <v>6375.5182321601687</v>
      </c>
      <c r="AN110" s="227">
        <v>6375.5182321601687</v>
      </c>
      <c r="AO110" s="227">
        <v>6476.8278369451782</v>
      </c>
      <c r="AP110" s="227">
        <v>6578.1374417301895</v>
      </c>
      <c r="AQ110" s="227">
        <v>6679.447046515199</v>
      </c>
      <c r="AR110" s="227">
        <v>6780.7566513002121</v>
      </c>
      <c r="AS110" s="227">
        <v>6882.0662560852243</v>
      </c>
      <c r="AT110" s="227">
        <v>6882.0662560852243</v>
      </c>
      <c r="AU110" s="227">
        <v>7084.6854656552459</v>
      </c>
      <c r="AV110" s="227">
        <v>7005.5779607151899</v>
      </c>
    </row>
    <row r="111" spans="2:48" x14ac:dyDescent="0.2">
      <c r="B111" s="224">
        <v>28</v>
      </c>
      <c r="C111" s="229" t="s">
        <v>61</v>
      </c>
      <c r="D111" s="226">
        <v>4561.33291478516</v>
      </c>
      <c r="E111" s="227">
        <v>4638.0804700061817</v>
      </c>
      <c r="F111" s="227">
        <v>4639.012879125863</v>
      </c>
      <c r="G111" s="227">
        <v>4639.024207001572</v>
      </c>
      <c r="H111" s="227">
        <v>4639.0243446243876</v>
      </c>
      <c r="I111" s="227">
        <v>4639.0243462963726</v>
      </c>
      <c r="J111" s="227">
        <v>4639.0243463166844</v>
      </c>
      <c r="K111" s="227">
        <v>4639.0243463169318</v>
      </c>
      <c r="L111" s="227">
        <v>4639.0243463169345</v>
      </c>
      <c r="M111" s="227">
        <v>4639.0243463169345</v>
      </c>
      <c r="N111" s="227">
        <v>4639.0243463169345</v>
      </c>
      <c r="O111" s="227">
        <v>4639.0243463169345</v>
      </c>
      <c r="P111" s="227">
        <v>4639.0243463169345</v>
      </c>
      <c r="Q111" s="227">
        <v>4639.0243463169345</v>
      </c>
      <c r="R111" s="227">
        <v>4639.0243463169345</v>
      </c>
      <c r="S111" s="227">
        <v>4639.0243463169345</v>
      </c>
      <c r="T111" s="227">
        <v>4639.0243463169345</v>
      </c>
      <c r="U111" s="227">
        <v>4639.0243463169345</v>
      </c>
      <c r="V111" s="227">
        <v>4639.0243463169345</v>
      </c>
      <c r="W111" s="227">
        <v>4639.0243463169345</v>
      </c>
      <c r="X111" s="227">
        <v>4639.0243463169345</v>
      </c>
      <c r="Z111" s="224">
        <v>28</v>
      </c>
      <c r="AA111" s="229" t="s">
        <v>61</v>
      </c>
      <c r="AB111" s="226">
        <v>4641.8860540602655</v>
      </c>
      <c r="AC111" s="227">
        <v>4719.9889711064907</v>
      </c>
      <c r="AD111" s="227">
        <v>4720.9378465712261</v>
      </c>
      <c r="AE111" s="227">
        <v>4720.9493744972197</v>
      </c>
      <c r="AF111" s="227">
        <v>4720.9495145504534</v>
      </c>
      <c r="AG111" s="227">
        <v>4720.9495162519661</v>
      </c>
      <c r="AH111" s="227">
        <v>4720.949516272638</v>
      </c>
      <c r="AI111" s="227">
        <v>4720.9495162728881</v>
      </c>
      <c r="AJ111" s="227">
        <v>4720.9495162728917</v>
      </c>
      <c r="AK111" s="227">
        <v>4720.9495162728917</v>
      </c>
      <c r="AL111" s="227">
        <v>4720.9495162728917</v>
      </c>
      <c r="AM111" s="227">
        <v>4720.9495162728917</v>
      </c>
      <c r="AN111" s="227">
        <v>4720.9495162728917</v>
      </c>
      <c r="AO111" s="227">
        <v>4720.9495162728917</v>
      </c>
      <c r="AP111" s="227">
        <v>4720.9495162728917</v>
      </c>
      <c r="AQ111" s="227">
        <v>4720.9495162728917</v>
      </c>
      <c r="AR111" s="227">
        <v>4720.9495162728917</v>
      </c>
      <c r="AS111" s="227">
        <v>4720.9495162728917</v>
      </c>
      <c r="AT111" s="227">
        <v>4720.9495162728917</v>
      </c>
      <c r="AU111" s="227">
        <v>4720.9495162728917</v>
      </c>
      <c r="AV111" s="227">
        <v>4720.9495162728917</v>
      </c>
    </row>
    <row r="112" spans="2:48" x14ac:dyDescent="0.2">
      <c r="B112" s="224">
        <v>29</v>
      </c>
      <c r="C112" s="229" t="s">
        <v>62</v>
      </c>
      <c r="D112" s="226">
        <v>4851.6230411193565</v>
      </c>
      <c r="E112" s="227">
        <v>4922.3982697536894</v>
      </c>
      <c r="F112" s="227">
        <v>5034.9514080580975</v>
      </c>
      <c r="G112" s="227">
        <v>5131.0016473216892</v>
      </c>
      <c r="H112" s="227">
        <v>5233.5714542088099</v>
      </c>
      <c r="I112" s="227">
        <v>5333.5656678343248</v>
      </c>
      <c r="J112" s="227">
        <v>5434.5773846186012</v>
      </c>
      <c r="K112" s="227">
        <v>5535.1871308380669</v>
      </c>
      <c r="L112" s="227">
        <v>5635.9556778765609</v>
      </c>
      <c r="M112" s="227">
        <v>5736.6614897241425</v>
      </c>
      <c r="N112" s="227">
        <v>5837.3920854752514</v>
      </c>
      <c r="O112" s="227">
        <v>5938.1128902005421</v>
      </c>
      <c r="P112" s="227">
        <v>6038.8375629277571</v>
      </c>
      <c r="Q112" s="227">
        <v>6139.5607075782236</v>
      </c>
      <c r="R112" s="227">
        <v>6240.2844559043342</v>
      </c>
      <c r="S112" s="227">
        <v>6341.007965744855</v>
      </c>
      <c r="T112" s="227">
        <v>6441.7315698005032</v>
      </c>
      <c r="U112" s="227">
        <v>6542.4551366359137</v>
      </c>
      <c r="V112" s="227">
        <v>6643.1787181753962</v>
      </c>
      <c r="W112" s="227">
        <v>6743.9022939059496</v>
      </c>
      <c r="X112" s="227">
        <v>6844.6258719313546</v>
      </c>
      <c r="Z112" s="224">
        <v>29</v>
      </c>
      <c r="AA112" s="229" t="s">
        <v>62</v>
      </c>
      <c r="AB112" s="226">
        <v>5044.8631868471402</v>
      </c>
      <c r="AC112" s="227">
        <v>5118.4573928379796</v>
      </c>
      <c r="AD112" s="227">
        <v>5235.4935226410535</v>
      </c>
      <c r="AE112" s="227">
        <v>5335.3694429345114</v>
      </c>
      <c r="AF112" s="227">
        <v>5442.0246052299481</v>
      </c>
      <c r="AG112" s="227">
        <v>5546.001588384167</v>
      </c>
      <c r="AH112" s="227">
        <v>5651.0366018479608</v>
      </c>
      <c r="AI112" s="227">
        <v>5755.6536342593472</v>
      </c>
      <c r="AJ112" s="227">
        <v>5860.4357925263848</v>
      </c>
      <c r="AK112" s="227">
        <v>5965.1527168598568</v>
      </c>
      <c r="AL112" s="227">
        <v>6069.8954122397299</v>
      </c>
      <c r="AM112" s="227">
        <v>6174.6279266172287</v>
      </c>
      <c r="AN112" s="227">
        <v>6279.3644630591707</v>
      </c>
      <c r="AO112" s="227">
        <v>6384.0994105610653</v>
      </c>
      <c r="AP112" s="227">
        <v>6488.8349857830035</v>
      </c>
      <c r="AQ112" s="227">
        <v>6593.5703130204729</v>
      </c>
      <c r="AR112" s="227">
        <v>6698.3057382256566</v>
      </c>
      <c r="AS112" s="227">
        <v>6803.0411247281236</v>
      </c>
      <c r="AT112" s="227">
        <v>6907.7765265203225</v>
      </c>
      <c r="AU112" s="227">
        <v>7012.5119222722233</v>
      </c>
      <c r="AV112" s="227">
        <v>7117.2473204103799</v>
      </c>
    </row>
    <row r="113" spans="2:48" x14ac:dyDescent="0.2">
      <c r="B113" s="224">
        <v>31</v>
      </c>
      <c r="C113" s="229" t="s">
        <v>63</v>
      </c>
      <c r="D113" s="226">
        <v>6443.2529706850428</v>
      </c>
      <c r="E113" s="227">
        <v>6643.508037845043</v>
      </c>
      <c r="F113" s="227">
        <v>6800.9613888821732</v>
      </c>
      <c r="G113" s="227">
        <v>6942.9917971231625</v>
      </c>
      <c r="H113" s="227">
        <v>7081.3157069041999</v>
      </c>
      <c r="I113" s="227">
        <v>7220.7769631796482</v>
      </c>
      <c r="J113" s="227">
        <v>7362.4400979935072</v>
      </c>
      <c r="K113" s="227">
        <v>7506.8032678891786</v>
      </c>
      <c r="L113" s="227">
        <v>7654.0467694439621</v>
      </c>
      <c r="M113" s="227">
        <v>7804.2781550338805</v>
      </c>
      <c r="N113" s="227">
        <v>7957.5730565987942</v>
      </c>
      <c r="O113" s="227">
        <v>8113.9994188613109</v>
      </c>
      <c r="P113" s="227">
        <v>8273.6229300787782</v>
      </c>
      <c r="Q113" s="227">
        <v>8436.5095261083516</v>
      </c>
      <c r="R113" s="227">
        <v>8602.7261605514814</v>
      </c>
      <c r="S113" s="227">
        <v>8772.3407695316637</v>
      </c>
      <c r="T113" s="227">
        <v>8945.4236593393107</v>
      </c>
      <c r="U113" s="227">
        <v>9122.0425582185726</v>
      </c>
      <c r="V113" s="227">
        <v>9302.2821970474324</v>
      </c>
      <c r="W113" s="227">
        <v>9486.1680066356894</v>
      </c>
      <c r="X113" s="227">
        <v>9673.9691571076364</v>
      </c>
      <c r="Z113" s="224">
        <v>31</v>
      </c>
      <c r="AA113" s="229" t="s">
        <v>63</v>
      </c>
      <c r="AB113" s="226">
        <v>6699.8877365074286</v>
      </c>
      <c r="AC113" s="227">
        <v>6908.1189629924129</v>
      </c>
      <c r="AD113" s="227">
        <v>7071.8436810013536</v>
      </c>
      <c r="AE113" s="227">
        <v>7219.5311604025783</v>
      </c>
      <c r="AF113" s="227">
        <v>7363.3645115101963</v>
      </c>
      <c r="AG113" s="227">
        <v>7508.3805096230935</v>
      </c>
      <c r="AH113" s="227">
        <v>7655.6860870965857</v>
      </c>
      <c r="AI113" s="227">
        <v>7805.7992420492037</v>
      </c>
      <c r="AJ113" s="227">
        <v>7958.9074522709161</v>
      </c>
      <c r="AK113" s="227">
        <v>8115.1225539488823</v>
      </c>
      <c r="AL113" s="227">
        <v>8274.5231914431242</v>
      </c>
      <c r="AM113" s="227">
        <v>8437.1800157145572</v>
      </c>
      <c r="AN113" s="227">
        <v>8603.1613313838152</v>
      </c>
      <c r="AO113" s="227">
        <v>8772.5357005332498</v>
      </c>
      <c r="AP113" s="227">
        <v>8945.3727435262463</v>
      </c>
      <c r="AQ113" s="227">
        <v>9121.74310238211</v>
      </c>
      <c r="AR113" s="227">
        <v>9301.7198836907955</v>
      </c>
      <c r="AS113" s="227">
        <v>9485.373513312421</v>
      </c>
      <c r="AT113" s="227">
        <v>9672.7920969558309</v>
      </c>
      <c r="AU113" s="227">
        <v>9864.0020783399887</v>
      </c>
      <c r="AV113" s="227">
        <v>10059.283348635228</v>
      </c>
    </row>
    <row r="114" spans="2:48" x14ac:dyDescent="0.2">
      <c r="B114" s="224">
        <v>32</v>
      </c>
      <c r="C114" s="229" t="s">
        <v>64</v>
      </c>
      <c r="D114" s="226">
        <v>11453.50038061021</v>
      </c>
      <c r="E114" s="227">
        <v>11849.267986000983</v>
      </c>
      <c r="F114" s="227">
        <v>12118.360908731895</v>
      </c>
      <c r="G114" s="227">
        <v>12388.47426604381</v>
      </c>
      <c r="H114" s="227">
        <v>12661.60512680391</v>
      </c>
      <c r="I114" s="227">
        <v>12940.618461457003</v>
      </c>
      <c r="J114" s="227">
        <v>13225.261138527581</v>
      </c>
      <c r="K114" s="227">
        <v>13515.742279567348</v>
      </c>
      <c r="L114" s="227">
        <v>13812.157181689381</v>
      </c>
      <c r="M114" s="227">
        <v>14114.633318026717</v>
      </c>
      <c r="N114" s="227">
        <v>14423.293028269261</v>
      </c>
      <c r="O114" s="227">
        <v>14738.263133479131</v>
      </c>
      <c r="P114" s="227">
        <v>15059.672547734681</v>
      </c>
      <c r="Q114" s="227">
        <v>15387.652919411243</v>
      </c>
      <c r="R114" s="227">
        <v>15722.338677309675</v>
      </c>
      <c r="S114" s="227">
        <v>16063.866529812312</v>
      </c>
      <c r="T114" s="227">
        <v>16412.377840635585</v>
      </c>
      <c r="U114" s="227">
        <v>16768.009593202834</v>
      </c>
      <c r="V114" s="227">
        <v>17130.929960066966</v>
      </c>
      <c r="W114" s="227">
        <v>17501.199648433125</v>
      </c>
      <c r="X114" s="227">
        <v>17879.322920966471</v>
      </c>
      <c r="Z114" s="224">
        <v>32</v>
      </c>
      <c r="AA114" s="229" t="s">
        <v>64</v>
      </c>
      <c r="AB114" s="226">
        <v>11909.693300769919</v>
      </c>
      <c r="AC114" s="227">
        <v>12321.2243298834</v>
      </c>
      <c r="AD114" s="227">
        <v>12601.035223726683</v>
      </c>
      <c r="AE114" s="227">
        <v>12881.907196060332</v>
      </c>
      <c r="AF114" s="227">
        <v>13165.91685900451</v>
      </c>
      <c r="AG114" s="227">
        <v>13456.043294776833</v>
      </c>
      <c r="AH114" s="227">
        <v>13752.023289675139</v>
      </c>
      <c r="AI114" s="227">
        <v>14054.074294562517</v>
      </c>
      <c r="AJ114" s="227">
        <v>14362.295402236072</v>
      </c>
      <c r="AK114" s="227">
        <v>14676.819163083723</v>
      </c>
      <c r="AL114" s="227">
        <v>14997.772789585229</v>
      </c>
      <c r="AM114" s="227">
        <v>15325.288154085605</v>
      </c>
      <c r="AN114" s="227">
        <v>15659.49930531095</v>
      </c>
      <c r="AO114" s="227">
        <v>16000.543135191392</v>
      </c>
      <c r="AP114" s="227">
        <v>16348.559426826912</v>
      </c>
      <c r="AQ114" s="227">
        <v>16703.690333694743</v>
      </c>
      <c r="AR114" s="227">
        <v>17066.082850028102</v>
      </c>
      <c r="AS114" s="227">
        <v>17435.879415300107</v>
      </c>
      <c r="AT114" s="227">
        <v>17813.254900376436</v>
      </c>
      <c r="AU114" s="227">
        <v>18198.272430430206</v>
      </c>
      <c r="AV114" s="227">
        <v>18591.456352908568</v>
      </c>
    </row>
    <row r="115" spans="2:48" x14ac:dyDescent="0.2">
      <c r="B115" s="224">
        <v>33</v>
      </c>
      <c r="C115" s="229" t="s">
        <v>65</v>
      </c>
      <c r="D115" s="226">
        <v>15511.411123853019</v>
      </c>
      <c r="E115" s="227">
        <v>16393.140960406126</v>
      </c>
      <c r="F115" s="227">
        <v>17212.099391627842</v>
      </c>
      <c r="G115" s="227">
        <v>18019.757952636661</v>
      </c>
      <c r="H115" s="227">
        <v>18825.887421549938</v>
      </c>
      <c r="I115" s="227">
        <v>19632.727645474759</v>
      </c>
      <c r="J115" s="227">
        <v>20440.533366583557</v>
      </c>
      <c r="K115" s="227">
        <v>21249.399578826149</v>
      </c>
      <c r="L115" s="227">
        <v>22059.353427284095</v>
      </c>
      <c r="M115" s="227">
        <v>22870.420211601941</v>
      </c>
      <c r="N115" s="227">
        <v>23682.622705825866</v>
      </c>
      <c r="O115" s="227">
        <v>24495.984268362598</v>
      </c>
      <c r="P115" s="227">
        <v>25310.528587218058</v>
      </c>
      <c r="Q115" s="227">
        <v>26126.279844797267</v>
      </c>
      <c r="R115" s="227">
        <v>26943.262735955184</v>
      </c>
      <c r="S115" s="227">
        <v>27761.502359357859</v>
      </c>
      <c r="T115" s="227">
        <v>28581.02472619963</v>
      </c>
      <c r="U115" s="227">
        <v>29401.854818453161</v>
      </c>
      <c r="V115" s="227">
        <v>30224.024224335259</v>
      </c>
      <c r="W115" s="227">
        <v>31047.54136598677</v>
      </c>
      <c r="X115" s="227">
        <v>31872.509306147815</v>
      </c>
      <c r="Z115" s="224">
        <v>33</v>
      </c>
      <c r="AA115" s="229" t="s">
        <v>65</v>
      </c>
      <c r="AB115" s="226">
        <v>16129.230628916092</v>
      </c>
      <c r="AC115" s="227">
        <v>17046.079764859092</v>
      </c>
      <c r="AD115" s="227">
        <v>17897.657310396371</v>
      </c>
      <c r="AE115" s="227">
        <v>18737.484911890184</v>
      </c>
      <c r="AF115" s="227">
        <v>19575.722517550275</v>
      </c>
      <c r="AG115" s="227">
        <v>20414.699187594015</v>
      </c>
      <c r="AH115" s="227">
        <v>21254.679810574569</v>
      </c>
      <c r="AI115" s="227">
        <v>22095.763164050801</v>
      </c>
      <c r="AJ115" s="227">
        <v>22937.977474292813</v>
      </c>
      <c r="AK115" s="227">
        <v>23781.349048630043</v>
      </c>
      <c r="AL115" s="227">
        <v>24625.901568198922</v>
      </c>
      <c r="AM115" s="227">
        <v>25471.659321771473</v>
      </c>
      <c r="AN115" s="227">
        <v>26318.646940846949</v>
      </c>
      <c r="AO115" s="227">
        <v>27166.889571015556</v>
      </c>
      <c r="AP115" s="227">
        <v>28016.412890728268</v>
      </c>
      <c r="AQ115" s="227">
        <v>28867.242998331065</v>
      </c>
      <c r="AR115" s="227">
        <v>29719.406941044177</v>
      </c>
      <c r="AS115" s="227">
        <v>30572.93069587215</v>
      </c>
      <c r="AT115" s="227">
        <v>31427.847109190523</v>
      </c>
      <c r="AU115" s="227">
        <v>32284.164938594022</v>
      </c>
      <c r="AV115" s="227">
        <v>33141.991351811688</v>
      </c>
    </row>
    <row r="116" spans="2:48" x14ac:dyDescent="0.2">
      <c r="B116" s="224">
        <v>34</v>
      </c>
      <c r="C116" s="229" t="s">
        <v>66</v>
      </c>
      <c r="D116" s="226">
        <v>1290.2450925506387</v>
      </c>
      <c r="E116" s="227">
        <v>1357.6029782090595</v>
      </c>
      <c r="F116" s="227">
        <v>1431.399752500128</v>
      </c>
      <c r="G116" s="227">
        <v>1506.149262787902</v>
      </c>
      <c r="H116" s="227">
        <v>1581.836232371305</v>
      </c>
      <c r="I116" s="227">
        <v>1658.5806334031602</v>
      </c>
      <c r="J116" s="227">
        <v>1736.3520446712123</v>
      </c>
      <c r="K116" s="227">
        <v>1815.1513126337152</v>
      </c>
      <c r="L116" s="227">
        <v>1894.9732630469377</v>
      </c>
      <c r="M116" s="227">
        <v>1975.8157160731098</v>
      </c>
      <c r="N116" s="227">
        <v>2057.6770174564508</v>
      </c>
      <c r="O116" s="227">
        <v>2140.5565937062997</v>
      </c>
      <c r="P116" s="227">
        <v>2224.454741751229</v>
      </c>
      <c r="Q116" s="227">
        <v>2309.3726216234759</v>
      </c>
      <c r="R116" s="227">
        <v>2395.3122184444082</v>
      </c>
      <c r="S116" s="227">
        <v>2482.2762619071173</v>
      </c>
      <c r="T116" s="227">
        <v>2570.2683854363449</v>
      </c>
      <c r="U116" s="227">
        <v>2659.2923509638827</v>
      </c>
      <c r="V116" s="227">
        <v>2749.3549688932694</v>
      </c>
      <c r="W116" s="227">
        <v>2840.4545022178368</v>
      </c>
      <c r="X116" s="227">
        <v>2932.6266420489101</v>
      </c>
      <c r="Z116" s="224">
        <v>34</v>
      </c>
      <c r="AA116" s="229" t="s">
        <v>66</v>
      </c>
      <c r="AB116" s="226">
        <v>1341.6355545869305</v>
      </c>
      <c r="AC116" s="227">
        <v>1411.6763048311261</v>
      </c>
      <c r="AD116" s="227">
        <v>1488.4124046422082</v>
      </c>
      <c r="AE116" s="227">
        <v>1566.1391879247442</v>
      </c>
      <c r="AF116" s="227">
        <v>1644.8407695066542</v>
      </c>
      <c r="AG116" s="227">
        <v>1724.641900031608</v>
      </c>
      <c r="AH116" s="227">
        <v>1805.5109466104675</v>
      </c>
      <c r="AI116" s="227">
        <v>1887.4487894159163</v>
      </c>
      <c r="AJ116" s="227">
        <v>1970.4500481140972</v>
      </c>
      <c r="AK116" s="227">
        <v>2054.5124560443019</v>
      </c>
      <c r="AL116" s="227">
        <v>2139.6342930617411</v>
      </c>
      <c r="AM116" s="227">
        <v>2225.8149628336209</v>
      </c>
      <c r="AN116" s="227">
        <v>2313.0547741151804</v>
      </c>
      <c r="AO116" s="227">
        <v>2401.3549331427384</v>
      </c>
      <c r="AP116" s="227">
        <v>2490.7175041050491</v>
      </c>
      <c r="AQ116" s="227">
        <v>2581.1453254188777</v>
      </c>
      <c r="AR116" s="227">
        <v>2672.6421752282749</v>
      </c>
      <c r="AS116" s="227">
        <v>2765.2119653027744</v>
      </c>
      <c r="AT116" s="227">
        <v>2858.8617773042884</v>
      </c>
      <c r="AU116" s="227">
        <v>2953.5898050411729</v>
      </c>
      <c r="AV116" s="227">
        <v>3049.4331612017177</v>
      </c>
    </row>
    <row r="117" spans="2:48" x14ac:dyDescent="0.2">
      <c r="B117" s="224">
        <v>35</v>
      </c>
      <c r="C117" s="228" t="s">
        <v>67</v>
      </c>
      <c r="D117" s="226">
        <v>5368.1043048985812</v>
      </c>
      <c r="E117" s="227">
        <v>5561.2365545592602</v>
      </c>
      <c r="F117" s="227">
        <v>5762.111932891451</v>
      </c>
      <c r="G117" s="227">
        <v>5977.317988644415</v>
      </c>
      <c r="H117" s="227">
        <v>6194.1223759650593</v>
      </c>
      <c r="I117" s="227">
        <v>6414.0325547825505</v>
      </c>
      <c r="J117" s="227">
        <v>6639.5050592562138</v>
      </c>
      <c r="K117" s="227">
        <v>6870.3216713289976</v>
      </c>
      <c r="L117" s="227">
        <v>7106.6881869352756</v>
      </c>
      <c r="M117" s="227">
        <v>7348.7062621366058</v>
      </c>
      <c r="N117" s="227">
        <v>7596.5079592881384</v>
      </c>
      <c r="O117" s="227">
        <v>7850.2212600315197</v>
      </c>
      <c r="P117" s="227">
        <v>8109.979001900223</v>
      </c>
      <c r="Q117" s="227">
        <v>8375.9166707124896</v>
      </c>
      <c r="R117" s="227">
        <v>8648.1730127825231</v>
      </c>
      <c r="S117" s="227">
        <v>8926.8901073285433</v>
      </c>
      <c r="T117" s="227">
        <v>9212.212864750034</v>
      </c>
      <c r="U117" s="227">
        <v>9504.2914755939892</v>
      </c>
      <c r="V117" s="227">
        <v>9803.2721345284754</v>
      </c>
      <c r="W117" s="227">
        <v>10109.333746886117</v>
      </c>
      <c r="X117" s="227">
        <v>10422.544459064755</v>
      </c>
      <c r="Z117" s="224">
        <v>35</v>
      </c>
      <c r="AA117" s="228" t="s">
        <v>67</v>
      </c>
      <c r="AB117" s="226">
        <v>5407.2377852812924</v>
      </c>
      <c r="AC117" s="227">
        <v>5601.7779690419966</v>
      </c>
      <c r="AD117" s="227">
        <v>5804.11772888223</v>
      </c>
      <c r="AE117" s="227">
        <v>6020.8926367816321</v>
      </c>
      <c r="AF117" s="227">
        <v>6239.2775280858459</v>
      </c>
      <c r="AG117" s="227">
        <v>6460.7908521069148</v>
      </c>
      <c r="AH117" s="227">
        <v>6687.9070511381933</v>
      </c>
      <c r="AI117" s="227">
        <v>6920.4063163129867</v>
      </c>
      <c r="AJ117" s="227">
        <v>7158.4959438180331</v>
      </c>
      <c r="AK117" s="227">
        <v>7402.2783307875816</v>
      </c>
      <c r="AL117" s="227">
        <v>7651.8865023113513</v>
      </c>
      <c r="AM117" s="227">
        <v>7907.4493730171489</v>
      </c>
      <c r="AN117" s="227">
        <v>8169.1007488240739</v>
      </c>
      <c r="AO117" s="227">
        <v>8436.9771032419867</v>
      </c>
      <c r="AP117" s="227">
        <v>8711.2181940457049</v>
      </c>
      <c r="AQ117" s="227">
        <v>8991.9671362109675</v>
      </c>
      <c r="AR117" s="227">
        <v>9279.3698965340627</v>
      </c>
      <c r="AS117" s="227">
        <v>9573.5777604510713</v>
      </c>
      <c r="AT117" s="227">
        <v>9874.7379883891899</v>
      </c>
      <c r="AU117" s="227">
        <v>10183.030789900913</v>
      </c>
      <c r="AV117" s="227">
        <v>10498.524808171338</v>
      </c>
    </row>
    <row r="118" spans="2:48" x14ac:dyDescent="0.2">
      <c r="B118" s="224">
        <v>36</v>
      </c>
      <c r="C118" s="229" t="s">
        <v>68</v>
      </c>
      <c r="D118" s="226">
        <v>1884.3069686282481</v>
      </c>
      <c r="E118" s="227">
        <v>1980.6854078246297</v>
      </c>
      <c r="F118" s="227">
        <v>2076.7581923043181</v>
      </c>
      <c r="G118" s="227">
        <v>2172.6192255892588</v>
      </c>
      <c r="H118" s="227">
        <v>2268.2177265556152</v>
      </c>
      <c r="I118" s="227">
        <v>2363.080391941829</v>
      </c>
      <c r="J118" s="227">
        <v>2457.2389892079705</v>
      </c>
      <c r="K118" s="227">
        <v>2550.6674672105382</v>
      </c>
      <c r="L118" s="227">
        <v>2643.3538824066432</v>
      </c>
      <c r="M118" s="227">
        <v>2735.2822999399746</v>
      </c>
      <c r="N118" s="227">
        <v>2826.4374187602298</v>
      </c>
      <c r="O118" s="227">
        <v>2916.8033793929708</v>
      </c>
      <c r="P118" s="227">
        <v>3006.3640603062408</v>
      </c>
      <c r="Q118" s="227">
        <v>3095.1029973594223</v>
      </c>
      <c r="R118" s="227">
        <v>3183.0033817681674</v>
      </c>
      <c r="S118" s="227">
        <v>3270.0481075919115</v>
      </c>
      <c r="T118" s="227">
        <v>3356.2195338472402</v>
      </c>
      <c r="U118" s="227">
        <v>3441.5003834378135</v>
      </c>
      <c r="V118" s="227">
        <v>3525.870196433028</v>
      </c>
      <c r="W118" s="227">
        <v>3609.3191494145408</v>
      </c>
      <c r="X118" s="227">
        <v>3691.7933724423174</v>
      </c>
      <c r="Z118" s="224">
        <v>36</v>
      </c>
      <c r="AA118" s="229" t="s">
        <v>68</v>
      </c>
      <c r="AB118" s="226">
        <v>1898.0435664295485</v>
      </c>
      <c r="AC118" s="227">
        <v>1995.1246044476716</v>
      </c>
      <c r="AD118" s="227">
        <v>2091.8977595262168</v>
      </c>
      <c r="AE118" s="227">
        <v>2188.457619743805</v>
      </c>
      <c r="AF118" s="227">
        <v>2284.7530337822059</v>
      </c>
      <c r="AG118" s="227">
        <v>2380.3072479990851</v>
      </c>
      <c r="AH118" s="227">
        <v>2475.152261439297</v>
      </c>
      <c r="AI118" s="227">
        <v>2569.2618330465025</v>
      </c>
      <c r="AJ118" s="227">
        <v>2662.6239322093879</v>
      </c>
      <c r="AK118" s="227">
        <v>2755.2225079065374</v>
      </c>
      <c r="AL118" s="227">
        <v>2847.0421475429921</v>
      </c>
      <c r="AM118" s="227">
        <v>2938.0668760287458</v>
      </c>
      <c r="AN118" s="227">
        <v>3028.2804543058728</v>
      </c>
      <c r="AO118" s="227">
        <v>3117.666298210173</v>
      </c>
      <c r="AP118" s="227">
        <v>3206.2074764212575</v>
      </c>
      <c r="AQ118" s="227">
        <v>3293.8867582962566</v>
      </c>
      <c r="AR118" s="227">
        <v>3380.6863742489868</v>
      </c>
      <c r="AS118" s="227">
        <v>3466.5889212330753</v>
      </c>
      <c r="AT118" s="227">
        <v>3551.573790165025</v>
      </c>
      <c r="AU118" s="227">
        <v>3635.6310860137733</v>
      </c>
      <c r="AV118" s="227">
        <v>3718.7065461274219</v>
      </c>
    </row>
    <row r="119" spans="2:48" x14ac:dyDescent="0.2">
      <c r="B119" s="224">
        <v>39</v>
      </c>
      <c r="C119" s="229" t="s">
        <v>69</v>
      </c>
      <c r="D119" s="226">
        <v>7183.5104058384986</v>
      </c>
      <c r="E119" s="227">
        <v>7596.7161395487592</v>
      </c>
      <c r="F119" s="227">
        <v>8003.4505240700228</v>
      </c>
      <c r="G119" s="227">
        <v>8408.1097273003907</v>
      </c>
      <c r="H119" s="227">
        <v>8812.1345213391396</v>
      </c>
      <c r="I119" s="227">
        <v>9214.9336952998929</v>
      </c>
      <c r="J119" s="227">
        <v>9616.5680843787559</v>
      </c>
      <c r="K119" s="227">
        <v>10016.992169163334</v>
      </c>
      <c r="L119" s="227">
        <v>10416.18676130373</v>
      </c>
      <c r="M119" s="227">
        <v>10814.125302382419</v>
      </c>
      <c r="N119" s="227">
        <v>11210.782477535975</v>
      </c>
      <c r="O119" s="227">
        <v>11606.131997346009</v>
      </c>
      <c r="P119" s="227">
        <v>12000.147149983006</v>
      </c>
      <c r="Q119" s="227">
        <v>12392.800655867874</v>
      </c>
      <c r="R119" s="227">
        <v>12784.064652705823</v>
      </c>
      <c r="S119" s="227">
        <v>13173.910834208649</v>
      </c>
      <c r="T119" s="227">
        <v>13562.309817857838</v>
      </c>
      <c r="U119" s="227">
        <v>13949.233564557724</v>
      </c>
      <c r="V119" s="227">
        <v>14334.64587035009</v>
      </c>
      <c r="W119" s="227">
        <v>14718.53944689618</v>
      </c>
      <c r="X119" s="227">
        <v>15100.789380445072</v>
      </c>
      <c r="Z119" s="224">
        <v>39</v>
      </c>
      <c r="AA119" s="229" t="s">
        <v>69</v>
      </c>
      <c r="AB119" s="226">
        <v>7235.8781966970655</v>
      </c>
      <c r="AC119" s="227">
        <v>7652.0962002060724</v>
      </c>
      <c r="AD119" s="227">
        <v>8061.7956783904938</v>
      </c>
      <c r="AE119" s="227">
        <v>8469.4048472124159</v>
      </c>
      <c r="AF119" s="227">
        <v>8876.3749819996974</v>
      </c>
      <c r="AG119" s="227">
        <v>9282.1105619386326</v>
      </c>
      <c r="AH119" s="227">
        <v>9686.6728657138756</v>
      </c>
      <c r="AI119" s="227">
        <v>10090.016042076537</v>
      </c>
      <c r="AJ119" s="227">
        <v>10492.120762793629</v>
      </c>
      <c r="AK119" s="227">
        <v>10892.960275836791</v>
      </c>
      <c r="AL119" s="227">
        <v>11292.509081797212</v>
      </c>
      <c r="AM119" s="227">
        <v>11690.740699606658</v>
      </c>
      <c r="AN119" s="227">
        <v>12087.628222706388</v>
      </c>
      <c r="AO119" s="227">
        <v>12483.144172649156</v>
      </c>
      <c r="AP119" s="227">
        <v>12877.260484024046</v>
      </c>
      <c r="AQ119" s="227">
        <v>13269.948644190028</v>
      </c>
      <c r="AR119" s="227">
        <v>13661.179056430021</v>
      </c>
      <c r="AS119" s="227">
        <v>14050.923477243348</v>
      </c>
      <c r="AT119" s="227">
        <v>14439.145438744938</v>
      </c>
      <c r="AU119" s="227">
        <v>14825.837599464057</v>
      </c>
      <c r="AV119" s="227">
        <v>15210.87413502852</v>
      </c>
    </row>
    <row r="120" spans="2:48" x14ac:dyDescent="0.2">
      <c r="B120" s="224">
        <v>40</v>
      </c>
      <c r="C120" s="229" t="s">
        <v>70</v>
      </c>
      <c r="D120" s="226">
        <v>2084.8302790392372</v>
      </c>
      <c r="E120" s="227">
        <v>2218.8644889600655</v>
      </c>
      <c r="F120" s="227">
        <v>2352.6863544169673</v>
      </c>
      <c r="G120" s="227">
        <v>2486.5426471509536</v>
      </c>
      <c r="H120" s="227">
        <v>2620.4060359249311</v>
      </c>
      <c r="I120" s="227">
        <v>2754.2911123571948</v>
      </c>
      <c r="J120" s="227">
        <v>2888.2200556056314</v>
      </c>
      <c r="K120" s="227">
        <v>3022.1906938143834</v>
      </c>
      <c r="L120" s="227">
        <v>3156.2046536915964</v>
      </c>
      <c r="M120" s="227">
        <v>3290.2626227499804</v>
      </c>
      <c r="N120" s="227">
        <v>3424.365551462281</v>
      </c>
      <c r="O120" s="227">
        <v>3558.5143460041945</v>
      </c>
      <c r="P120" s="227">
        <v>3692.7099473816979</v>
      </c>
      <c r="Q120" s="227">
        <v>3826.9533117289984</v>
      </c>
      <c r="R120" s="227">
        <v>3961.24541552132</v>
      </c>
      <c r="S120" s="227">
        <v>4095.5872560059229</v>
      </c>
      <c r="T120" s="227">
        <v>4229.9798466613274</v>
      </c>
      <c r="U120" s="227">
        <v>4364.424238166207</v>
      </c>
      <c r="V120" s="227">
        <v>4498.9214382766877</v>
      </c>
      <c r="W120" s="227">
        <v>4633.4727268409233</v>
      </c>
      <c r="X120" s="227">
        <v>4768.078427444394</v>
      </c>
      <c r="Z120" s="224">
        <v>40</v>
      </c>
      <c r="AA120" s="229" t="s">
        <v>70</v>
      </c>
      <c r="AB120" s="226">
        <v>2100.0286917734338</v>
      </c>
      <c r="AC120" s="227">
        <v>2235.0400110845849</v>
      </c>
      <c r="AD120" s="227">
        <v>2369.8374379406673</v>
      </c>
      <c r="AE120" s="227">
        <v>2504.6695430486843</v>
      </c>
      <c r="AF120" s="227">
        <v>2639.5087959268235</v>
      </c>
      <c r="AG120" s="227">
        <v>2774.3698945662786</v>
      </c>
      <c r="AH120" s="227">
        <v>2909.2751798109962</v>
      </c>
      <c r="AI120" s="227">
        <v>3044.2224639722908</v>
      </c>
      <c r="AJ120" s="227">
        <v>3179.2133856170076</v>
      </c>
      <c r="AK120" s="227">
        <v>3314.2486372698277</v>
      </c>
      <c r="AL120" s="227">
        <v>3449.3291763324419</v>
      </c>
      <c r="AM120" s="227">
        <v>3584.4559155865654</v>
      </c>
      <c r="AN120" s="227">
        <v>3719.6298028981109</v>
      </c>
      <c r="AO120" s="227">
        <v>3854.8518013715029</v>
      </c>
      <c r="AP120" s="227">
        <v>3990.1228946004717</v>
      </c>
      <c r="AQ120" s="227">
        <v>4125.4440871022061</v>
      </c>
      <c r="AR120" s="227">
        <v>4260.8163997434885</v>
      </c>
      <c r="AS120" s="227">
        <v>4396.2408908624384</v>
      </c>
      <c r="AT120" s="227">
        <v>4531.7185755617247</v>
      </c>
      <c r="AU120" s="227">
        <v>4667.2507430195928</v>
      </c>
      <c r="AV120" s="227">
        <v>4802.837719180463</v>
      </c>
    </row>
    <row r="121" spans="2:48" x14ac:dyDescent="0.2">
      <c r="B121" s="224">
        <v>45</v>
      </c>
      <c r="C121" s="229" t="s">
        <v>71</v>
      </c>
      <c r="D121" s="226">
        <v>0</v>
      </c>
      <c r="E121" s="227">
        <v>0</v>
      </c>
      <c r="F121" s="227">
        <v>0</v>
      </c>
      <c r="G121" s="227">
        <v>0</v>
      </c>
      <c r="H121" s="227">
        <v>0</v>
      </c>
      <c r="I121" s="227">
        <v>0</v>
      </c>
      <c r="J121" s="227">
        <v>0</v>
      </c>
      <c r="K121" s="227">
        <v>0</v>
      </c>
      <c r="L121" s="227">
        <v>0</v>
      </c>
      <c r="M121" s="227">
        <v>0</v>
      </c>
      <c r="N121" s="227">
        <v>0</v>
      </c>
      <c r="O121" s="227">
        <v>0</v>
      </c>
      <c r="P121" s="227">
        <v>0</v>
      </c>
      <c r="Q121" s="227">
        <v>0</v>
      </c>
      <c r="R121" s="227">
        <v>0</v>
      </c>
      <c r="S121" s="227">
        <v>0</v>
      </c>
      <c r="T121" s="227">
        <v>0</v>
      </c>
      <c r="U121" s="227">
        <v>0</v>
      </c>
      <c r="V121" s="227">
        <v>0</v>
      </c>
      <c r="W121" s="227">
        <v>0</v>
      </c>
      <c r="X121" s="227">
        <v>0</v>
      </c>
      <c r="Z121" s="224">
        <v>45</v>
      </c>
      <c r="AA121" s="229" t="s">
        <v>71</v>
      </c>
      <c r="AB121" s="226">
        <v>0</v>
      </c>
      <c r="AC121" s="227">
        <v>0</v>
      </c>
      <c r="AD121" s="227">
        <v>0</v>
      </c>
      <c r="AE121" s="227">
        <v>0</v>
      </c>
      <c r="AF121" s="227">
        <v>0</v>
      </c>
      <c r="AG121" s="227">
        <v>0</v>
      </c>
      <c r="AH121" s="227">
        <v>0</v>
      </c>
      <c r="AI121" s="227">
        <v>0</v>
      </c>
      <c r="AJ121" s="227">
        <v>0</v>
      </c>
      <c r="AK121" s="227">
        <v>0</v>
      </c>
      <c r="AL121" s="227">
        <v>0</v>
      </c>
      <c r="AM121" s="227">
        <v>0</v>
      </c>
      <c r="AN121" s="227">
        <v>0</v>
      </c>
      <c r="AO121" s="227">
        <v>0</v>
      </c>
      <c r="AP121" s="227">
        <v>0</v>
      </c>
      <c r="AQ121" s="227">
        <v>0</v>
      </c>
      <c r="AR121" s="227">
        <v>0</v>
      </c>
      <c r="AS121" s="227">
        <v>0</v>
      </c>
      <c r="AT121" s="227">
        <v>0</v>
      </c>
      <c r="AU121" s="227">
        <v>0</v>
      </c>
      <c r="AV121" s="227">
        <v>0</v>
      </c>
    </row>
    <row r="122" spans="2:48" ht="13.5" thickBot="1" x14ac:dyDescent="0.25">
      <c r="B122" s="224">
        <v>46</v>
      </c>
      <c r="C122" s="230" t="s">
        <v>72</v>
      </c>
      <c r="D122" s="226">
        <v>0</v>
      </c>
      <c r="E122" s="227">
        <v>0</v>
      </c>
      <c r="F122" s="227">
        <v>0</v>
      </c>
      <c r="G122" s="227">
        <v>0</v>
      </c>
      <c r="H122" s="227">
        <v>0</v>
      </c>
      <c r="I122" s="227">
        <v>0</v>
      </c>
      <c r="J122" s="227">
        <v>0</v>
      </c>
      <c r="K122" s="227">
        <v>0</v>
      </c>
      <c r="L122" s="227">
        <v>0</v>
      </c>
      <c r="M122" s="227">
        <v>0</v>
      </c>
      <c r="N122" s="227">
        <v>0</v>
      </c>
      <c r="O122" s="227">
        <v>0</v>
      </c>
      <c r="P122" s="227">
        <v>0</v>
      </c>
      <c r="Q122" s="227">
        <v>0</v>
      </c>
      <c r="R122" s="227">
        <v>0</v>
      </c>
      <c r="S122" s="227">
        <v>0</v>
      </c>
      <c r="T122" s="227">
        <v>0</v>
      </c>
      <c r="U122" s="227">
        <v>0</v>
      </c>
      <c r="V122" s="227">
        <v>0</v>
      </c>
      <c r="W122" s="227">
        <v>0</v>
      </c>
      <c r="X122" s="227">
        <v>0</v>
      </c>
      <c r="Z122" s="224">
        <v>46</v>
      </c>
      <c r="AA122" s="230" t="s">
        <v>72</v>
      </c>
      <c r="AB122" s="226">
        <v>0</v>
      </c>
      <c r="AC122" s="227">
        <v>0</v>
      </c>
      <c r="AD122" s="227">
        <v>0</v>
      </c>
      <c r="AE122" s="227">
        <v>0</v>
      </c>
      <c r="AF122" s="227">
        <v>0</v>
      </c>
      <c r="AG122" s="227">
        <v>0</v>
      </c>
      <c r="AH122" s="227">
        <v>0</v>
      </c>
      <c r="AI122" s="227">
        <v>0</v>
      </c>
      <c r="AJ122" s="227">
        <v>0</v>
      </c>
      <c r="AK122" s="227">
        <v>0</v>
      </c>
      <c r="AL122" s="227">
        <v>0</v>
      </c>
      <c r="AM122" s="227">
        <v>0</v>
      </c>
      <c r="AN122" s="227">
        <v>0</v>
      </c>
      <c r="AO122" s="227">
        <v>0</v>
      </c>
      <c r="AP122" s="227">
        <v>0</v>
      </c>
      <c r="AQ122" s="227">
        <v>0</v>
      </c>
      <c r="AR122" s="227">
        <v>0</v>
      </c>
      <c r="AS122" s="227">
        <v>0</v>
      </c>
      <c r="AT122" s="227">
        <v>0</v>
      </c>
      <c r="AU122" s="227">
        <v>0</v>
      </c>
      <c r="AV122" s="227">
        <v>0</v>
      </c>
    </row>
    <row r="123" spans="2:48" ht="13.5" thickBot="1" x14ac:dyDescent="0.25">
      <c r="B123" s="231"/>
      <c r="C123" s="232" t="s">
        <v>73</v>
      </c>
      <c r="D123" s="233">
        <f>+SUM(D99:D121)</f>
        <v>1408913.3775916845</v>
      </c>
      <c r="E123" s="233">
        <f t="shared" ref="E123:X123" si="14">+SUM(E99:E121)</f>
        <v>1437664.9179605271</v>
      </c>
      <c r="F123" s="233">
        <f t="shared" si="14"/>
        <v>1465102.4214357429</v>
      </c>
      <c r="G123" s="233">
        <f t="shared" si="14"/>
        <v>1492835.6353272214</v>
      </c>
      <c r="H123" s="233">
        <f t="shared" si="14"/>
        <v>1520236.3074586792</v>
      </c>
      <c r="I123" s="233">
        <f t="shared" si="14"/>
        <v>1548103.4024941325</v>
      </c>
      <c r="J123" s="233">
        <f t="shared" si="14"/>
        <v>1576262.9273591205</v>
      </c>
      <c r="K123" s="233">
        <f t="shared" si="14"/>
        <v>1604731.0822386737</v>
      </c>
      <c r="L123" s="233">
        <f t="shared" si="14"/>
        <v>1633531.4185302097</v>
      </c>
      <c r="M123" s="233">
        <f t="shared" si="14"/>
        <v>1662658.5394362672</v>
      </c>
      <c r="N123" s="233">
        <f t="shared" si="14"/>
        <v>1692223.8856031175</v>
      </c>
      <c r="O123" s="233">
        <f t="shared" si="14"/>
        <v>1722035.9278608724</v>
      </c>
      <c r="P123" s="233">
        <f t="shared" si="14"/>
        <v>1752102.2142432039</v>
      </c>
      <c r="Q123" s="233">
        <f t="shared" si="14"/>
        <v>1782626.2060146725</v>
      </c>
      <c r="R123" s="233">
        <f t="shared" si="14"/>
        <v>1813516.9949012927</v>
      </c>
      <c r="S123" s="233">
        <f t="shared" si="14"/>
        <v>1844782.1711676882</v>
      </c>
      <c r="T123" s="233">
        <f t="shared" si="14"/>
        <v>1876429.4323905203</v>
      </c>
      <c r="U123" s="233">
        <f t="shared" si="14"/>
        <v>1908466.2034740436</v>
      </c>
      <c r="V123" s="233">
        <f t="shared" si="14"/>
        <v>1940803.9350572755</v>
      </c>
      <c r="W123" s="233">
        <f t="shared" si="14"/>
        <v>1973738.8887058946</v>
      </c>
      <c r="X123" s="233">
        <f t="shared" si="14"/>
        <v>2006834.6916680122</v>
      </c>
      <c r="Z123" s="231"/>
      <c r="AA123" s="232" t="s">
        <v>73</v>
      </c>
      <c r="AB123" s="233">
        <f>+SUM(AB99:AB121)</f>
        <v>1440040.244887603</v>
      </c>
      <c r="AC123" s="233">
        <f t="shared" ref="AC123:AV123" si="15">+SUM(AC99:AC121)</f>
        <v>1469496.0021911606</v>
      </c>
      <c r="AD123" s="233">
        <f t="shared" si="15"/>
        <v>1497604.6443034187</v>
      </c>
      <c r="AE123" s="233">
        <f t="shared" si="15"/>
        <v>1526025.7327208307</v>
      </c>
      <c r="AF123" s="233">
        <f t="shared" si="15"/>
        <v>1554101.0460084071</v>
      </c>
      <c r="AG123" s="233">
        <f t="shared" si="15"/>
        <v>1582655.2990312348</v>
      </c>
      <c r="AH123" s="233">
        <f t="shared" si="15"/>
        <v>1611508.1208866325</v>
      </c>
      <c r="AI123" s="233">
        <f t="shared" si="15"/>
        <v>1640676.0429450383</v>
      </c>
      <c r="AJ123" s="233">
        <f t="shared" si="15"/>
        <v>1670183.424589969</v>
      </c>
      <c r="AK123" s="233">
        <f t="shared" si="15"/>
        <v>1700024.5147448124</v>
      </c>
      <c r="AL123" s="233">
        <f t="shared" si="15"/>
        <v>1730314.3959529852</v>
      </c>
      <c r="AM123" s="233">
        <f t="shared" si="15"/>
        <v>1760855.1210459175</v>
      </c>
      <c r="AN123" s="233">
        <f t="shared" si="15"/>
        <v>1791654.4082546406</v>
      </c>
      <c r="AO123" s="233">
        <f t="shared" si="15"/>
        <v>1822922.3500721427</v>
      </c>
      <c r="AP123" s="233">
        <f t="shared" si="15"/>
        <v>1854564.9514658633</v>
      </c>
      <c r="AQ123" s="233">
        <f t="shared" si="15"/>
        <v>1886589.9671275944</v>
      </c>
      <c r="AR123" s="233">
        <f t="shared" si="15"/>
        <v>1919005.2581719693</v>
      </c>
      <c r="AS123" s="233">
        <f t="shared" si="15"/>
        <v>1951818.4083947146</v>
      </c>
      <c r="AT123" s="233">
        <f t="shared" si="15"/>
        <v>1984937.8359672588</v>
      </c>
      <c r="AU123" s="233">
        <f t="shared" si="15"/>
        <v>2018669.5536406208</v>
      </c>
      <c r="AV123" s="233">
        <f t="shared" si="15"/>
        <v>2052562.4172528705</v>
      </c>
    </row>
    <row r="124" spans="2:48" x14ac:dyDescent="0.2"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  <c r="AV124" s="234"/>
    </row>
    <row r="125" spans="2:48" x14ac:dyDescent="0.2"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234"/>
      <c r="S125" s="234"/>
      <c r="T125" s="234"/>
      <c r="U125" s="234"/>
      <c r="V125" s="234"/>
      <c r="W125" s="234"/>
      <c r="X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  <c r="AU125" s="234"/>
      <c r="AV125" s="234"/>
    </row>
    <row r="126" spans="2:48" x14ac:dyDescent="0.2">
      <c r="B126" s="221" t="s">
        <v>190</v>
      </c>
      <c r="Z126" s="221" t="s">
        <v>87</v>
      </c>
    </row>
    <row r="127" spans="2:48" ht="13.5" thickBot="1" x14ac:dyDescent="0.25"/>
    <row r="128" spans="2:48" ht="13.5" thickBot="1" x14ac:dyDescent="0.25">
      <c r="B128" s="222" t="s">
        <v>37</v>
      </c>
      <c r="C128" s="223" t="s">
        <v>38</v>
      </c>
      <c r="D128" s="90">
        <f>+D98</f>
        <v>2024</v>
      </c>
      <c r="E128" s="90">
        <f t="shared" ref="E128:X128" si="16">+D128+1</f>
        <v>2025</v>
      </c>
      <c r="F128" s="90">
        <f t="shared" si="16"/>
        <v>2026</v>
      </c>
      <c r="G128" s="90">
        <f t="shared" si="16"/>
        <v>2027</v>
      </c>
      <c r="H128" s="90">
        <f t="shared" si="16"/>
        <v>2028</v>
      </c>
      <c r="I128" s="90">
        <f t="shared" si="16"/>
        <v>2029</v>
      </c>
      <c r="J128" s="90">
        <f t="shared" si="16"/>
        <v>2030</v>
      </c>
      <c r="K128" s="90">
        <f t="shared" si="16"/>
        <v>2031</v>
      </c>
      <c r="L128" s="90">
        <f t="shared" si="16"/>
        <v>2032</v>
      </c>
      <c r="M128" s="90">
        <f t="shared" si="16"/>
        <v>2033</v>
      </c>
      <c r="N128" s="90">
        <f t="shared" si="16"/>
        <v>2034</v>
      </c>
      <c r="O128" s="90">
        <f t="shared" si="16"/>
        <v>2035</v>
      </c>
      <c r="P128" s="90">
        <f t="shared" si="16"/>
        <v>2036</v>
      </c>
      <c r="Q128" s="90">
        <f t="shared" si="16"/>
        <v>2037</v>
      </c>
      <c r="R128" s="90">
        <f t="shared" si="16"/>
        <v>2038</v>
      </c>
      <c r="S128" s="90">
        <f t="shared" si="16"/>
        <v>2039</v>
      </c>
      <c r="T128" s="90">
        <f t="shared" si="16"/>
        <v>2040</v>
      </c>
      <c r="U128" s="90">
        <f t="shared" si="16"/>
        <v>2041</v>
      </c>
      <c r="V128" s="90">
        <f t="shared" si="16"/>
        <v>2042</v>
      </c>
      <c r="W128" s="90">
        <f t="shared" si="16"/>
        <v>2043</v>
      </c>
      <c r="X128" s="90">
        <f t="shared" si="16"/>
        <v>2044</v>
      </c>
      <c r="Z128" s="222" t="s">
        <v>37</v>
      </c>
      <c r="AA128" s="223" t="s">
        <v>38</v>
      </c>
      <c r="AB128" s="90">
        <f t="shared" ref="AB128:AV128" si="17">+D128</f>
        <v>2024</v>
      </c>
      <c r="AC128" s="90">
        <f t="shared" si="17"/>
        <v>2025</v>
      </c>
      <c r="AD128" s="90">
        <f t="shared" si="17"/>
        <v>2026</v>
      </c>
      <c r="AE128" s="90">
        <f t="shared" si="17"/>
        <v>2027</v>
      </c>
      <c r="AF128" s="90">
        <f t="shared" si="17"/>
        <v>2028</v>
      </c>
      <c r="AG128" s="90">
        <f t="shared" si="17"/>
        <v>2029</v>
      </c>
      <c r="AH128" s="90">
        <f t="shared" si="17"/>
        <v>2030</v>
      </c>
      <c r="AI128" s="90">
        <f t="shared" si="17"/>
        <v>2031</v>
      </c>
      <c r="AJ128" s="90">
        <f t="shared" si="17"/>
        <v>2032</v>
      </c>
      <c r="AK128" s="90">
        <f t="shared" si="17"/>
        <v>2033</v>
      </c>
      <c r="AL128" s="90">
        <f t="shared" si="17"/>
        <v>2034</v>
      </c>
      <c r="AM128" s="90">
        <f t="shared" si="17"/>
        <v>2035</v>
      </c>
      <c r="AN128" s="90">
        <f t="shared" si="17"/>
        <v>2036</v>
      </c>
      <c r="AO128" s="90">
        <f t="shared" si="17"/>
        <v>2037</v>
      </c>
      <c r="AP128" s="90">
        <f t="shared" si="17"/>
        <v>2038</v>
      </c>
      <c r="AQ128" s="90">
        <f t="shared" si="17"/>
        <v>2039</v>
      </c>
      <c r="AR128" s="90">
        <f t="shared" si="17"/>
        <v>2040</v>
      </c>
      <c r="AS128" s="90">
        <f t="shared" si="17"/>
        <v>2041</v>
      </c>
      <c r="AT128" s="90">
        <f t="shared" si="17"/>
        <v>2042</v>
      </c>
      <c r="AU128" s="90">
        <f t="shared" si="17"/>
        <v>2043</v>
      </c>
      <c r="AV128" s="90">
        <f t="shared" si="17"/>
        <v>2044</v>
      </c>
    </row>
    <row r="129" spans="2:48" x14ac:dyDescent="0.2">
      <c r="B129" s="224">
        <v>6</v>
      </c>
      <c r="C129" s="225" t="s">
        <v>46</v>
      </c>
      <c r="D129" s="226">
        <v>94295.417935463789</v>
      </c>
      <c r="E129" s="227">
        <v>95649.648012642647</v>
      </c>
      <c r="F129" s="227">
        <v>96725.481276441176</v>
      </c>
      <c r="G129" s="227">
        <v>97741.977113242116</v>
      </c>
      <c r="H129" s="227">
        <v>98751.669044915543</v>
      </c>
      <c r="I129" s="227">
        <v>99777.29007101302</v>
      </c>
      <c r="J129" s="227">
        <v>100821.6347726283</v>
      </c>
      <c r="K129" s="227">
        <v>101886.78618064022</v>
      </c>
      <c r="L129" s="227">
        <v>102973.49098552058</v>
      </c>
      <c r="M129" s="227">
        <v>104082.35247299747</v>
      </c>
      <c r="N129" s="227">
        <v>105213.86125554542</v>
      </c>
      <c r="O129" s="227">
        <v>106368.4963595373</v>
      </c>
      <c r="P129" s="227">
        <v>107546.73481840083</v>
      </c>
      <c r="Q129" s="227">
        <v>108749.06067973867</v>
      </c>
      <c r="R129" s="227">
        <v>109975.96731006565</v>
      </c>
      <c r="S129" s="227">
        <v>111227.95561255186</v>
      </c>
      <c r="T129" s="227">
        <v>112505.54542481234</v>
      </c>
      <c r="U129" s="227">
        <v>113809.23278906255</v>
      </c>
      <c r="V129" s="227">
        <v>115139.65816283048</v>
      </c>
      <c r="W129" s="227">
        <v>116496.95052420502</v>
      </c>
      <c r="X129" s="227">
        <v>117883.31891414846</v>
      </c>
      <c r="Z129" s="224">
        <v>6</v>
      </c>
      <c r="AA129" s="225" t="s">
        <v>46</v>
      </c>
      <c r="AB129" s="226">
        <v>95960.675016204099</v>
      </c>
      <c r="AC129" s="227">
        <v>97338.820796545857</v>
      </c>
      <c r="AD129" s="227">
        <v>98433.65327578313</v>
      </c>
      <c r="AE129" s="227">
        <v>99468.100429061931</v>
      </c>
      <c r="AF129" s="227">
        <v>100495.62352024873</v>
      </c>
      <c r="AG129" s="227">
        <v>101539.35701366725</v>
      </c>
      <c r="AH129" s="227">
        <v>102602.14484271299</v>
      </c>
      <c r="AI129" s="227">
        <v>103686.10682459029</v>
      </c>
      <c r="AJ129" s="227">
        <v>104792.00283632491</v>
      </c>
      <c r="AK129" s="227">
        <v>105920.44681767067</v>
      </c>
      <c r="AL129" s="227">
        <v>107071.9380453184</v>
      </c>
      <c r="AM129" s="227">
        <v>108246.96400524676</v>
      </c>
      <c r="AN129" s="227">
        <v>109446.0101552939</v>
      </c>
      <c r="AO129" s="227">
        <v>110669.56909134294</v>
      </c>
      <c r="AP129" s="227">
        <v>111918.14289276146</v>
      </c>
      <c r="AQ129" s="227">
        <v>113192.24130866966</v>
      </c>
      <c r="AR129" s="227">
        <v>114492.39335701453</v>
      </c>
      <c r="AS129" s="227">
        <v>115819.10384011739</v>
      </c>
      <c r="AT129" s="227">
        <v>117173.0245259862</v>
      </c>
      <c r="AU129" s="227">
        <v>118554.28667046248</v>
      </c>
      <c r="AV129" s="227">
        <v>119965.13832617235</v>
      </c>
    </row>
    <row r="130" spans="2:48" x14ac:dyDescent="0.2">
      <c r="B130" s="224">
        <v>8</v>
      </c>
      <c r="C130" s="228" t="s">
        <v>48</v>
      </c>
      <c r="D130" s="226">
        <v>0</v>
      </c>
      <c r="E130" s="227">
        <v>0</v>
      </c>
      <c r="F130" s="227">
        <v>0</v>
      </c>
      <c r="G130" s="227">
        <v>0</v>
      </c>
      <c r="H130" s="227">
        <v>0</v>
      </c>
      <c r="I130" s="227">
        <v>0</v>
      </c>
      <c r="J130" s="227">
        <v>0</v>
      </c>
      <c r="K130" s="227">
        <v>0</v>
      </c>
      <c r="L130" s="227">
        <v>0</v>
      </c>
      <c r="M130" s="227">
        <v>0</v>
      </c>
      <c r="N130" s="227">
        <v>0</v>
      </c>
      <c r="O130" s="227">
        <v>0</v>
      </c>
      <c r="P130" s="227">
        <v>0</v>
      </c>
      <c r="Q130" s="227">
        <v>0</v>
      </c>
      <c r="R130" s="227">
        <v>0</v>
      </c>
      <c r="S130" s="227">
        <v>0</v>
      </c>
      <c r="T130" s="227">
        <v>0</v>
      </c>
      <c r="U130" s="227">
        <v>0</v>
      </c>
      <c r="V130" s="227">
        <v>0</v>
      </c>
      <c r="W130" s="227">
        <v>0</v>
      </c>
      <c r="X130" s="227">
        <v>0</v>
      </c>
      <c r="Z130" s="224">
        <v>8</v>
      </c>
      <c r="AA130" s="228" t="s">
        <v>48</v>
      </c>
      <c r="AB130" s="226">
        <v>0</v>
      </c>
      <c r="AC130" s="227">
        <v>0</v>
      </c>
      <c r="AD130" s="227">
        <v>0</v>
      </c>
      <c r="AE130" s="227">
        <v>0</v>
      </c>
      <c r="AF130" s="227">
        <v>0</v>
      </c>
      <c r="AG130" s="227">
        <v>0</v>
      </c>
      <c r="AH130" s="227">
        <v>0</v>
      </c>
      <c r="AI130" s="227">
        <v>0</v>
      </c>
      <c r="AJ130" s="227">
        <v>0</v>
      </c>
      <c r="AK130" s="227">
        <v>0</v>
      </c>
      <c r="AL130" s="227">
        <v>0</v>
      </c>
      <c r="AM130" s="227">
        <v>0</v>
      </c>
      <c r="AN130" s="227">
        <v>0</v>
      </c>
      <c r="AO130" s="227">
        <v>0</v>
      </c>
      <c r="AP130" s="227">
        <v>0</v>
      </c>
      <c r="AQ130" s="227">
        <v>0</v>
      </c>
      <c r="AR130" s="227">
        <v>0</v>
      </c>
      <c r="AS130" s="227">
        <v>0</v>
      </c>
      <c r="AT130" s="227">
        <v>0</v>
      </c>
      <c r="AU130" s="227">
        <v>0</v>
      </c>
      <c r="AV130" s="227">
        <v>0</v>
      </c>
    </row>
    <row r="131" spans="2:48" x14ac:dyDescent="0.2">
      <c r="B131" s="224">
        <v>9</v>
      </c>
      <c r="C131" s="229" t="s">
        <v>49</v>
      </c>
      <c r="D131" s="226">
        <v>257.25289881567898</v>
      </c>
      <c r="E131" s="227">
        <v>263.28238380179482</v>
      </c>
      <c r="F131" s="227">
        <v>269.68159921192205</v>
      </c>
      <c r="G131" s="227">
        <v>276.14211664325614</v>
      </c>
      <c r="H131" s="227">
        <v>282.68179170881177</v>
      </c>
      <c r="I131" s="227">
        <v>289.36332436485657</v>
      </c>
      <c r="J131" s="227">
        <v>296.17942501101868</v>
      </c>
      <c r="K131" s="227">
        <v>303.13539682729748</v>
      </c>
      <c r="L131" s="227">
        <v>310.23344485450991</v>
      </c>
      <c r="M131" s="227">
        <v>317.47664124423102</v>
      </c>
      <c r="N131" s="227">
        <v>324.86791055799694</v>
      </c>
      <c r="O131" s="227">
        <v>332.41029096928986</v>
      </c>
      <c r="P131" s="227">
        <v>340.10686922268633</v>
      </c>
      <c r="Q131" s="227">
        <v>347.96079768737229</v>
      </c>
      <c r="R131" s="227">
        <v>355.9752962449607</v>
      </c>
      <c r="S131" s="227">
        <v>364.15363534282761</v>
      </c>
      <c r="T131" s="227">
        <v>372.49921270539846</v>
      </c>
      <c r="U131" s="227">
        <v>381.0152594546347</v>
      </c>
      <c r="V131" s="227">
        <v>389.70599457418791</v>
      </c>
      <c r="W131" s="227">
        <v>398.57212241378591</v>
      </c>
      <c r="X131" s="227">
        <v>407.6286283352174</v>
      </c>
      <c r="Z131" s="224">
        <v>9</v>
      </c>
      <c r="AA131" s="229" t="s">
        <v>49</v>
      </c>
      <c r="AB131" s="226">
        <v>261.79598500876369</v>
      </c>
      <c r="AC131" s="227">
        <v>267.93195069973456</v>
      </c>
      <c r="AD131" s="227">
        <v>274.44417625400462</v>
      </c>
      <c r="AE131" s="227">
        <v>281.0187864231761</v>
      </c>
      <c r="AF131" s="227">
        <v>287.67395215038937</v>
      </c>
      <c r="AG131" s="227">
        <v>294.47348067313987</v>
      </c>
      <c r="AH131" s="227">
        <v>301.4099536567133</v>
      </c>
      <c r="AI131" s="227">
        <v>308.4887679352675</v>
      </c>
      <c r="AJ131" s="227">
        <v>315.71216749064052</v>
      </c>
      <c r="AK131" s="227">
        <v>323.08327872860417</v>
      </c>
      <c r="AL131" s="227">
        <v>330.60507785845124</v>
      </c>
      <c r="AM131" s="227">
        <v>338.28065670780751</v>
      </c>
      <c r="AN131" s="227">
        <v>346.11315653315876</v>
      </c>
      <c r="AO131" s="227">
        <v>354.10578537453131</v>
      </c>
      <c r="AP131" s="227">
        <v>362.26181997664662</v>
      </c>
      <c r="AQ131" s="227">
        <v>370.58458854298186</v>
      </c>
      <c r="AR131" s="227">
        <v>379.07754880177583</v>
      </c>
      <c r="AS131" s="227">
        <v>387.74398893660333</v>
      </c>
      <c r="AT131" s="227">
        <v>396.58820243836817</v>
      </c>
      <c r="AU131" s="227">
        <v>405.61090609561342</v>
      </c>
      <c r="AV131" s="227">
        <v>414.82734991161726</v>
      </c>
    </row>
    <row r="132" spans="2:48" x14ac:dyDescent="0.2">
      <c r="B132" s="224">
        <v>10</v>
      </c>
      <c r="C132" s="229" t="s">
        <v>50</v>
      </c>
      <c r="D132" s="226">
        <v>222122.45595481808</v>
      </c>
      <c r="E132" s="227">
        <v>224650.31067963922</v>
      </c>
      <c r="F132" s="227">
        <v>227146.27113619138</v>
      </c>
      <c r="G132" s="227">
        <v>229650.52618925017</v>
      </c>
      <c r="H132" s="227">
        <v>232182.59105643537</v>
      </c>
      <c r="I132" s="227">
        <v>234769.48613668489</v>
      </c>
      <c r="J132" s="227">
        <v>237408.49716719054</v>
      </c>
      <c r="K132" s="227">
        <v>240101.65812549679</v>
      </c>
      <c r="L132" s="227">
        <v>242849.82819150746</v>
      </c>
      <c r="M132" s="227">
        <v>245654.1954496745</v>
      </c>
      <c r="N132" s="227">
        <v>248515.89256067487</v>
      </c>
      <c r="O132" s="227">
        <v>251436.09573419663</v>
      </c>
      <c r="P132" s="227">
        <v>254416.00008920429</v>
      </c>
      <c r="Q132" s="227">
        <v>257456.82615796488</v>
      </c>
      <c r="R132" s="227">
        <v>260559.82048627146</v>
      </c>
      <c r="S132" s="227">
        <v>263726.24971384351</v>
      </c>
      <c r="T132" s="227">
        <v>266957.427737088</v>
      </c>
      <c r="U132" s="227">
        <v>270254.61184079479</v>
      </c>
      <c r="V132" s="227">
        <v>273619.41096971347</v>
      </c>
      <c r="W132" s="227">
        <v>277052.19364419777</v>
      </c>
      <c r="X132" s="227">
        <v>280558.38229882473</v>
      </c>
      <c r="Z132" s="224">
        <v>10</v>
      </c>
      <c r="AA132" s="229" t="s">
        <v>50</v>
      </c>
      <c r="AB132" s="226">
        <v>226418.30425298412</v>
      </c>
      <c r="AC132" s="227">
        <v>228995.04768818335</v>
      </c>
      <c r="AD132" s="227">
        <v>231539.28001996528</v>
      </c>
      <c r="AE132" s="227">
        <v>234091.96736575008</v>
      </c>
      <c r="AF132" s="227">
        <v>236673.00236746675</v>
      </c>
      <c r="AG132" s="227">
        <v>239309.92799856834</v>
      </c>
      <c r="AH132" s="227">
        <v>241999.97750240404</v>
      </c>
      <c r="AI132" s="227">
        <v>244745.22419364375</v>
      </c>
      <c r="AJ132" s="227">
        <v>247546.5438687311</v>
      </c>
      <c r="AK132" s="227">
        <v>250405.14758967122</v>
      </c>
      <c r="AL132" s="227">
        <v>253322.18992279842</v>
      </c>
      <c r="AM132" s="227">
        <v>256298.86982569587</v>
      </c>
      <c r="AN132" s="227">
        <v>259336.4055309293</v>
      </c>
      <c r="AO132" s="227">
        <v>262436.04117585998</v>
      </c>
      <c r="AP132" s="227">
        <v>265599.04741447599</v>
      </c>
      <c r="AQ132" s="227">
        <v>268826.71538330906</v>
      </c>
      <c r="AR132" s="227">
        <v>272120.38438952347</v>
      </c>
      <c r="AS132" s="227">
        <v>275481.33603379596</v>
      </c>
      <c r="AT132" s="227">
        <v>278911.21037786803</v>
      </c>
      <c r="AU132" s="227">
        <v>282410.38306927634</v>
      </c>
      <c r="AV132" s="227">
        <v>285984.38141248428</v>
      </c>
    </row>
    <row r="133" spans="2:48" x14ac:dyDescent="0.2">
      <c r="B133" s="224">
        <v>13</v>
      </c>
      <c r="C133" s="229" t="s">
        <v>52</v>
      </c>
      <c r="D133" s="226">
        <v>0</v>
      </c>
      <c r="E133" s="227">
        <v>0</v>
      </c>
      <c r="F133" s="227">
        <v>0</v>
      </c>
      <c r="G133" s="227">
        <v>0</v>
      </c>
      <c r="H133" s="227">
        <v>0</v>
      </c>
      <c r="I133" s="227">
        <v>0</v>
      </c>
      <c r="J133" s="227">
        <v>0</v>
      </c>
      <c r="K133" s="227">
        <v>0</v>
      </c>
      <c r="L133" s="227">
        <v>0</v>
      </c>
      <c r="M133" s="227">
        <v>0</v>
      </c>
      <c r="N133" s="227">
        <v>0</v>
      </c>
      <c r="O133" s="227">
        <v>0</v>
      </c>
      <c r="P133" s="227">
        <v>0</v>
      </c>
      <c r="Q133" s="227">
        <v>0</v>
      </c>
      <c r="R133" s="227">
        <v>0</v>
      </c>
      <c r="S133" s="227">
        <v>0</v>
      </c>
      <c r="T133" s="227">
        <v>0</v>
      </c>
      <c r="U133" s="227">
        <v>0</v>
      </c>
      <c r="V133" s="227">
        <v>0</v>
      </c>
      <c r="W133" s="227">
        <v>0</v>
      </c>
      <c r="X133" s="227">
        <v>0</v>
      </c>
      <c r="Z133" s="224">
        <v>13</v>
      </c>
      <c r="AA133" s="229" t="s">
        <v>52</v>
      </c>
      <c r="AB133" s="226">
        <v>0</v>
      </c>
      <c r="AC133" s="227">
        <v>0</v>
      </c>
      <c r="AD133" s="227">
        <v>0</v>
      </c>
      <c r="AE133" s="227">
        <v>0</v>
      </c>
      <c r="AF133" s="227">
        <v>0</v>
      </c>
      <c r="AG133" s="227">
        <v>0</v>
      </c>
      <c r="AH133" s="227">
        <v>0</v>
      </c>
      <c r="AI133" s="227">
        <v>0</v>
      </c>
      <c r="AJ133" s="227">
        <v>0</v>
      </c>
      <c r="AK133" s="227">
        <v>0</v>
      </c>
      <c r="AL133" s="227">
        <v>0</v>
      </c>
      <c r="AM133" s="227">
        <v>0</v>
      </c>
      <c r="AN133" s="227">
        <v>0</v>
      </c>
      <c r="AO133" s="227">
        <v>0</v>
      </c>
      <c r="AP133" s="227">
        <v>0</v>
      </c>
      <c r="AQ133" s="227">
        <v>0</v>
      </c>
      <c r="AR133" s="227">
        <v>0</v>
      </c>
      <c r="AS133" s="227">
        <v>0</v>
      </c>
      <c r="AT133" s="227">
        <v>0</v>
      </c>
      <c r="AU133" s="227">
        <v>0</v>
      </c>
      <c r="AV133" s="227">
        <v>0</v>
      </c>
    </row>
    <row r="134" spans="2:48" x14ac:dyDescent="0.2">
      <c r="B134" s="224">
        <v>14</v>
      </c>
      <c r="C134" s="229" t="s">
        <v>53</v>
      </c>
      <c r="D134" s="226">
        <v>2304.6184181753738</v>
      </c>
      <c r="E134" s="227">
        <v>2331.0503013797311</v>
      </c>
      <c r="F134" s="227">
        <v>2355.8405271351107</v>
      </c>
      <c r="G134" s="227">
        <v>2380.7038132657813</v>
      </c>
      <c r="H134" s="227">
        <v>2405.8465053773193</v>
      </c>
      <c r="I134" s="227">
        <v>2431.5354398494892</v>
      </c>
      <c r="J134" s="227">
        <v>2457.7414369218736</v>
      </c>
      <c r="K134" s="227">
        <v>2484.4852758839475</v>
      </c>
      <c r="L134" s="227">
        <v>2511.7753397940523</v>
      </c>
      <c r="M134" s="227">
        <v>2539.6234647455613</v>
      </c>
      <c r="N134" s="227">
        <v>2568.0408886163514</v>
      </c>
      <c r="O134" s="227">
        <v>2597.0392939651579</v>
      </c>
      <c r="P134" s="227">
        <v>2626.630548076464</v>
      </c>
      <c r="Q134" s="227">
        <v>2656.8267710543173</v>
      </c>
      <c r="R134" s="227">
        <v>2687.640342463696</v>
      </c>
      <c r="S134" s="227">
        <v>2719.0838362092645</v>
      </c>
      <c r="T134" s="227">
        <v>2751.1703159535577</v>
      </c>
      <c r="U134" s="227">
        <v>2783.9122031498346</v>
      </c>
      <c r="V134" s="227">
        <v>2817.3257239323102</v>
      </c>
      <c r="W134" s="227">
        <v>2851.4135657902616</v>
      </c>
      <c r="X134" s="227">
        <v>2886.23333410961</v>
      </c>
      <c r="Z134" s="224">
        <v>14</v>
      </c>
      <c r="AA134" s="229" t="s">
        <v>53</v>
      </c>
      <c r="AB134" s="226">
        <v>2349.1897383828864</v>
      </c>
      <c r="AC134" s="227">
        <v>2376.1328142084149</v>
      </c>
      <c r="AD134" s="227">
        <v>2401.4024829299042</v>
      </c>
      <c r="AE134" s="227">
        <v>2426.7466250143411</v>
      </c>
      <c r="AF134" s="227">
        <v>2452.3755767913167</v>
      </c>
      <c r="AG134" s="227">
        <v>2478.5613352561786</v>
      </c>
      <c r="AH134" s="227">
        <v>2505.2741563119425</v>
      </c>
      <c r="AI134" s="227">
        <v>2532.5352211195418</v>
      </c>
      <c r="AJ134" s="227">
        <v>2560.3530748656694</v>
      </c>
      <c r="AK134" s="227">
        <v>2588.7397825537405</v>
      </c>
      <c r="AL134" s="227">
        <v>2617.7067994021918</v>
      </c>
      <c r="AM134" s="227">
        <v>2647.2660339104427</v>
      </c>
      <c r="AN134" s="227">
        <v>2677.4295828762624</v>
      </c>
      <c r="AO134" s="227">
        <v>2708.2098008065072</v>
      </c>
      <c r="AP134" s="227">
        <v>2739.6193066869437</v>
      </c>
      <c r="AQ134" s="227">
        <v>2771.6709176015502</v>
      </c>
      <c r="AR134" s="227">
        <v>2804.3779498640984</v>
      </c>
      <c r="AS134" s="227">
        <v>2837.7530651587513</v>
      </c>
      <c r="AT134" s="227">
        <v>2871.8128034331608</v>
      </c>
      <c r="AU134" s="227">
        <v>2906.5599041526448</v>
      </c>
      <c r="AV134" s="227">
        <v>2942.0530867912898</v>
      </c>
    </row>
    <row r="135" spans="2:48" x14ac:dyDescent="0.2">
      <c r="B135" s="224">
        <v>18</v>
      </c>
      <c r="C135" s="229" t="s">
        <v>55</v>
      </c>
      <c r="D135" s="226">
        <v>345199.32426713442</v>
      </c>
      <c r="E135" s="227">
        <v>355654.61641565536</v>
      </c>
      <c r="F135" s="227">
        <v>365895.83451513399</v>
      </c>
      <c r="G135" s="227">
        <v>376672.11787714303</v>
      </c>
      <c r="H135" s="227">
        <v>387204.41587466939</v>
      </c>
      <c r="I135" s="227">
        <v>397889.74792553223</v>
      </c>
      <c r="J135" s="227">
        <v>408626.92527955072</v>
      </c>
      <c r="K135" s="227">
        <v>419419.38710180379</v>
      </c>
      <c r="L135" s="227">
        <v>430287.4772412079</v>
      </c>
      <c r="M135" s="227">
        <v>441217.48559949809</v>
      </c>
      <c r="N135" s="227">
        <v>452218.43748589727</v>
      </c>
      <c r="O135" s="227">
        <v>463288.95806355553</v>
      </c>
      <c r="P135" s="227">
        <v>474431.04247684061</v>
      </c>
      <c r="Q135" s="227">
        <v>485646.29606133443</v>
      </c>
      <c r="R135" s="227">
        <v>496935.98757874017</v>
      </c>
      <c r="S135" s="227">
        <v>508301.78008252336</v>
      </c>
      <c r="T135" s="227">
        <v>519745.18529603438</v>
      </c>
      <c r="U135" s="227">
        <v>531267.7248722061</v>
      </c>
      <c r="V135" s="227">
        <v>542871.34909998998</v>
      </c>
      <c r="W135" s="227">
        <v>554556.40528230625</v>
      </c>
      <c r="X135" s="227">
        <v>566329.7586831738</v>
      </c>
      <c r="Z135" s="224">
        <v>18</v>
      </c>
      <c r="AA135" s="229" t="s">
        <v>55</v>
      </c>
      <c r="AB135" s="226">
        <v>356091.59259251173</v>
      </c>
      <c r="AC135" s="227">
        <v>366923.52655830717</v>
      </c>
      <c r="AD135" s="227">
        <v>377530.76710669283</v>
      </c>
      <c r="AE135" s="227">
        <v>388695.98946380516</v>
      </c>
      <c r="AF135" s="227">
        <v>399607.41581859783</v>
      </c>
      <c r="AG135" s="227">
        <v>410677.32394640701</v>
      </c>
      <c r="AH135" s="227">
        <v>421800.51738083479</v>
      </c>
      <c r="AI135" s="227">
        <v>432980.54641482304</v>
      </c>
      <c r="AJ135" s="227">
        <v>444238.55480477226</v>
      </c>
      <c r="AK135" s="227">
        <v>455560.27206696337</v>
      </c>
      <c r="AL135" s="227">
        <v>466955.0693756328</v>
      </c>
      <c r="AM135" s="227">
        <v>478421.50299458922</v>
      </c>
      <c r="AN135" s="227">
        <v>489961.63316791831</v>
      </c>
      <c r="AO135" s="227">
        <v>501577.11449939536</v>
      </c>
      <c r="AP135" s="227">
        <v>513269.25130120601</v>
      </c>
      <c r="AQ135" s="227">
        <v>525039.75764289557</v>
      </c>
      <c r="AR135" s="227">
        <v>536890.18965014943</v>
      </c>
      <c r="AS135" s="227">
        <v>548822.11453014764</v>
      </c>
      <c r="AT135" s="227">
        <v>560837.54067410622</v>
      </c>
      <c r="AU135" s="227">
        <v>572936.82570977591</v>
      </c>
      <c r="AV135" s="227">
        <v>585127.03953413176</v>
      </c>
    </row>
    <row r="136" spans="2:48" x14ac:dyDescent="0.2">
      <c r="B136" s="224">
        <v>20</v>
      </c>
      <c r="C136" s="229" t="s">
        <v>56</v>
      </c>
      <c r="D136" s="226">
        <v>0</v>
      </c>
      <c r="E136" s="227">
        <v>0</v>
      </c>
      <c r="F136" s="227">
        <v>0</v>
      </c>
      <c r="G136" s="227">
        <v>0</v>
      </c>
      <c r="H136" s="227">
        <v>0</v>
      </c>
      <c r="I136" s="227">
        <v>0</v>
      </c>
      <c r="J136" s="227">
        <v>0</v>
      </c>
      <c r="K136" s="227">
        <v>0</v>
      </c>
      <c r="L136" s="227">
        <v>0</v>
      </c>
      <c r="M136" s="227">
        <v>0</v>
      </c>
      <c r="N136" s="227">
        <v>0</v>
      </c>
      <c r="O136" s="227">
        <v>0</v>
      </c>
      <c r="P136" s="227">
        <v>0</v>
      </c>
      <c r="Q136" s="227">
        <v>0</v>
      </c>
      <c r="R136" s="227">
        <v>0</v>
      </c>
      <c r="S136" s="227">
        <v>0</v>
      </c>
      <c r="T136" s="227">
        <v>0</v>
      </c>
      <c r="U136" s="227">
        <v>0</v>
      </c>
      <c r="V136" s="227">
        <v>0</v>
      </c>
      <c r="W136" s="227">
        <v>0</v>
      </c>
      <c r="X136" s="227">
        <v>0</v>
      </c>
      <c r="Z136" s="224">
        <v>20</v>
      </c>
      <c r="AA136" s="229" t="s">
        <v>56</v>
      </c>
      <c r="AB136" s="226">
        <v>0</v>
      </c>
      <c r="AC136" s="227">
        <v>0</v>
      </c>
      <c r="AD136" s="227">
        <v>0</v>
      </c>
      <c r="AE136" s="227">
        <v>0</v>
      </c>
      <c r="AF136" s="227">
        <v>0</v>
      </c>
      <c r="AG136" s="227">
        <v>0</v>
      </c>
      <c r="AH136" s="227">
        <v>0</v>
      </c>
      <c r="AI136" s="227">
        <v>0</v>
      </c>
      <c r="AJ136" s="227">
        <v>0</v>
      </c>
      <c r="AK136" s="227">
        <v>0</v>
      </c>
      <c r="AL136" s="227">
        <v>0</v>
      </c>
      <c r="AM136" s="227">
        <v>0</v>
      </c>
      <c r="AN136" s="227">
        <v>0</v>
      </c>
      <c r="AO136" s="227">
        <v>0</v>
      </c>
      <c r="AP136" s="227">
        <v>0</v>
      </c>
      <c r="AQ136" s="227">
        <v>0</v>
      </c>
      <c r="AR136" s="227">
        <v>0</v>
      </c>
      <c r="AS136" s="227">
        <v>0</v>
      </c>
      <c r="AT136" s="227">
        <v>0</v>
      </c>
      <c r="AU136" s="227">
        <v>0</v>
      </c>
      <c r="AV136" s="227">
        <v>0</v>
      </c>
    </row>
    <row r="137" spans="2:48" x14ac:dyDescent="0.2">
      <c r="B137" s="224">
        <v>21</v>
      </c>
      <c r="C137" s="229" t="s">
        <v>57</v>
      </c>
      <c r="D137" s="226">
        <v>877.38664307812473</v>
      </c>
      <c r="E137" s="227">
        <v>919.08533046862806</v>
      </c>
      <c r="F137" s="227">
        <v>958.61750750685337</v>
      </c>
      <c r="G137" s="227">
        <v>998.14967848625895</v>
      </c>
      <c r="H137" s="227">
        <v>1037.6818494656472</v>
      </c>
      <c r="I137" s="227">
        <v>1077.2140204450361</v>
      </c>
      <c r="J137" s="227">
        <v>1116.7461914244245</v>
      </c>
      <c r="K137" s="227">
        <v>1156.2783624038129</v>
      </c>
      <c r="L137" s="227">
        <v>1195.8105333832013</v>
      </c>
      <c r="M137" s="227">
        <v>1235.34270436259</v>
      </c>
      <c r="N137" s="227">
        <v>1274.8748753419788</v>
      </c>
      <c r="O137" s="227">
        <v>1314.4070463213675</v>
      </c>
      <c r="P137" s="227">
        <v>1353.9392173007554</v>
      </c>
      <c r="Q137" s="227">
        <v>1393.4713882801443</v>
      </c>
      <c r="R137" s="227">
        <v>1433.0035592595329</v>
      </c>
      <c r="S137" s="227">
        <v>1472.5357302389211</v>
      </c>
      <c r="T137" s="227">
        <v>1512.0679012183102</v>
      </c>
      <c r="U137" s="227">
        <v>1551.6000721976986</v>
      </c>
      <c r="V137" s="227">
        <v>1591.132243177087</v>
      </c>
      <c r="W137" s="227">
        <v>1630.6644141564757</v>
      </c>
      <c r="X137" s="227">
        <v>1670.1965851358641</v>
      </c>
      <c r="Z137" s="224">
        <v>21</v>
      </c>
      <c r="AA137" s="229" t="s">
        <v>57</v>
      </c>
      <c r="AB137" s="226">
        <v>912.33295307192657</v>
      </c>
      <c r="AC137" s="227">
        <v>955.69249918119351</v>
      </c>
      <c r="AD137" s="227">
        <v>996.7992428308512</v>
      </c>
      <c r="AE137" s="227">
        <v>1037.9059801803664</v>
      </c>
      <c r="AF137" s="227">
        <v>1079.0127175298639</v>
      </c>
      <c r="AG137" s="227">
        <v>1120.1194548793615</v>
      </c>
      <c r="AH137" s="227">
        <v>1161.2261922288594</v>
      </c>
      <c r="AI137" s="227">
        <v>1202.3329295783569</v>
      </c>
      <c r="AJ137" s="227">
        <v>1243.4396669278544</v>
      </c>
      <c r="AK137" s="227">
        <v>1284.5464042773519</v>
      </c>
      <c r="AL137" s="227">
        <v>1325.6531416268497</v>
      </c>
      <c r="AM137" s="227">
        <v>1366.7598789763476</v>
      </c>
      <c r="AN137" s="227">
        <v>1407.8666163258447</v>
      </c>
      <c r="AO137" s="227">
        <v>1448.9733536753422</v>
      </c>
      <c r="AP137" s="227">
        <v>1490.0800910248399</v>
      </c>
      <c r="AQ137" s="227">
        <v>1531.1868283743379</v>
      </c>
      <c r="AR137" s="227">
        <v>1572.2935657238359</v>
      </c>
      <c r="AS137" s="227">
        <v>1613.4003030733329</v>
      </c>
      <c r="AT137" s="227">
        <v>1654.5070404228306</v>
      </c>
      <c r="AU137" s="227">
        <v>1695.6137777723279</v>
      </c>
      <c r="AV137" s="227">
        <v>1736.7205151218254</v>
      </c>
    </row>
    <row r="138" spans="2:48" x14ac:dyDescent="0.2">
      <c r="B138" s="224">
        <v>22</v>
      </c>
      <c r="C138" s="229" t="s">
        <v>58</v>
      </c>
      <c r="D138" s="226">
        <v>6828.6110632999262</v>
      </c>
      <c r="E138" s="227">
        <v>7056.8637753871344</v>
      </c>
      <c r="F138" s="227">
        <v>7292.8609828907965</v>
      </c>
      <c r="G138" s="227">
        <v>7529.1844097389649</v>
      </c>
      <c r="H138" s="227">
        <v>7766.2825664718002</v>
      </c>
      <c r="I138" s="227">
        <v>8005.022593110999</v>
      </c>
      <c r="J138" s="227">
        <v>8245.3133521756736</v>
      </c>
      <c r="K138" s="227">
        <v>8487.2180461722655</v>
      </c>
      <c r="L138" s="227">
        <v>8730.7616089661915</v>
      </c>
      <c r="M138" s="227">
        <v>8975.9796101289794</v>
      </c>
      <c r="N138" s="227">
        <v>9222.9057538109901</v>
      </c>
      <c r="O138" s="227">
        <v>9471.5750965057723</v>
      </c>
      <c r="P138" s="227">
        <v>9722.0232442079905</v>
      </c>
      <c r="Q138" s="227">
        <v>9974.2865631452078</v>
      </c>
      <c r="R138" s="227">
        <v>10228.40219588479</v>
      </c>
      <c r="S138" s="227">
        <v>10484.407875395236</v>
      </c>
      <c r="T138" s="227">
        <v>10742.342775956511</v>
      </c>
      <c r="U138" s="227">
        <v>11002.244254789401</v>
      </c>
      <c r="V138" s="227">
        <v>11264.160656183216</v>
      </c>
      <c r="W138" s="227">
        <v>11528.101376739671</v>
      </c>
      <c r="X138" s="227">
        <v>11794.233789981241</v>
      </c>
      <c r="Z138" s="224">
        <v>22</v>
      </c>
      <c r="AA138" s="229" t="s">
        <v>58</v>
      </c>
      <c r="AB138" s="226">
        <v>7100.5946419511638</v>
      </c>
      <c r="AC138" s="227">
        <v>7337.938659560803</v>
      </c>
      <c r="AD138" s="227">
        <v>7583.3356358393421</v>
      </c>
      <c r="AE138" s="227">
        <v>7829.0718247788654</v>
      </c>
      <c r="AF138" s="227">
        <v>8075.6136010943674</v>
      </c>
      <c r="AG138" s="227">
        <v>8323.8626429946071</v>
      </c>
      <c r="AH138" s="227">
        <v>8573.7241829928298</v>
      </c>
      <c r="AI138" s="227">
        <v>8825.2639409513085</v>
      </c>
      <c r="AJ138" s="227">
        <v>9078.5078438513156</v>
      </c>
      <c r="AK138" s="227">
        <v>9333.4928780004193</v>
      </c>
      <c r="AL138" s="227">
        <v>9590.2540899852866</v>
      </c>
      <c r="AM138" s="227">
        <v>9848.8279325995954</v>
      </c>
      <c r="AN138" s="227">
        <v>10109.251430024795</v>
      </c>
      <c r="AO138" s="227">
        <v>10371.562396955282</v>
      </c>
      <c r="AP138" s="227">
        <v>10635.799455346885</v>
      </c>
      <c r="AQ138" s="227">
        <v>10902.001841072231</v>
      </c>
      <c r="AR138" s="227">
        <v>11170.210288722856</v>
      </c>
      <c r="AS138" s="227">
        <v>11440.463643457659</v>
      </c>
      <c r="AT138" s="227">
        <v>11712.812175118997</v>
      </c>
      <c r="AU138" s="227">
        <v>11987.265654575218</v>
      </c>
      <c r="AV138" s="227">
        <v>12263.99812183619</v>
      </c>
    </row>
    <row r="139" spans="2:48" x14ac:dyDescent="0.2">
      <c r="B139" s="224">
        <v>23</v>
      </c>
      <c r="C139" s="229" t="s">
        <v>59</v>
      </c>
      <c r="D139" s="226">
        <v>43002.415807814257</v>
      </c>
      <c r="E139" s="227">
        <v>45353.058662058895</v>
      </c>
      <c r="F139" s="227">
        <v>47710.682554603729</v>
      </c>
      <c r="G139" s="227">
        <v>50069.418819699968</v>
      </c>
      <c r="H139" s="227">
        <v>52432.331635522307</v>
      </c>
      <c r="I139" s="227">
        <v>54803.352060811012</v>
      </c>
      <c r="J139" s="227">
        <v>57182.060578186647</v>
      </c>
      <c r="K139" s="227">
        <v>59568.762379556611</v>
      </c>
      <c r="L139" s="227">
        <v>61963.582999029015</v>
      </c>
      <c r="M139" s="227">
        <v>64366.698118858185</v>
      </c>
      <c r="N139" s="227">
        <v>66778.274830686263</v>
      </c>
      <c r="O139" s="227">
        <v>69198.486758622865</v>
      </c>
      <c r="P139" s="227">
        <v>71627.510291606712</v>
      </c>
      <c r="Q139" s="227">
        <v>74065.525573194886</v>
      </c>
      <c r="R139" s="227">
        <v>76512.716596939921</v>
      </c>
      <c r="S139" s="227">
        <v>78969.270274653769</v>
      </c>
      <c r="T139" s="227">
        <v>81435.380680097471</v>
      </c>
      <c r="U139" s="227">
        <v>83911.232800553582</v>
      </c>
      <c r="V139" s="227">
        <v>86397.066380842138</v>
      </c>
      <c r="W139" s="227">
        <v>88892.92693763251</v>
      </c>
      <c r="X139" s="227">
        <v>91399.649340721109</v>
      </c>
      <c r="Z139" s="224">
        <v>23</v>
      </c>
      <c r="AA139" s="229" t="s">
        <v>59</v>
      </c>
      <c r="AB139" s="226">
        <v>43315.903419053204</v>
      </c>
      <c r="AC139" s="227">
        <v>45683.682459705306</v>
      </c>
      <c r="AD139" s="227">
        <v>48058.493430426774</v>
      </c>
      <c r="AE139" s="227">
        <v>50434.424882895561</v>
      </c>
      <c r="AF139" s="227">
        <v>52814.563333145255</v>
      </c>
      <c r="AG139" s="227">
        <v>55202.868497334253</v>
      </c>
      <c r="AH139" s="227">
        <v>57598.917799801602</v>
      </c>
      <c r="AI139" s="227">
        <v>60003.018657303604</v>
      </c>
      <c r="AJ139" s="227">
        <v>62415.297519091895</v>
      </c>
      <c r="AK139" s="227">
        <v>64835.931348144644</v>
      </c>
      <c r="AL139" s="227">
        <v>67265.088454201992</v>
      </c>
      <c r="AM139" s="227">
        <v>69702.943727093254</v>
      </c>
      <c r="AN139" s="227">
        <v>72149.674841632499</v>
      </c>
      <c r="AO139" s="227">
        <v>74605.463254623493</v>
      </c>
      <c r="AP139" s="227">
        <v>77070.49430093159</v>
      </c>
      <c r="AQ139" s="227">
        <v>79544.956254956007</v>
      </c>
      <c r="AR139" s="227">
        <v>82029.04460525536</v>
      </c>
      <c r="AS139" s="227">
        <v>84522.945687669562</v>
      </c>
      <c r="AT139" s="227">
        <v>87026.900994758485</v>
      </c>
      <c r="AU139" s="227">
        <v>89540.956375007809</v>
      </c>
      <c r="AV139" s="227">
        <v>92065.952784415</v>
      </c>
    </row>
    <row r="140" spans="2:48" x14ac:dyDescent="0.2">
      <c r="B140" s="224">
        <v>26</v>
      </c>
      <c r="C140" s="229" t="s">
        <v>60</v>
      </c>
      <c r="D140" s="226">
        <v>3705.0771545262382</v>
      </c>
      <c r="E140" s="227">
        <v>3777.8240993341337</v>
      </c>
      <c r="F140" s="227">
        <v>3850.5710441420274</v>
      </c>
      <c r="G140" s="227">
        <v>3923.3179889499238</v>
      </c>
      <c r="H140" s="227">
        <v>4068.8118785657107</v>
      </c>
      <c r="I140" s="227">
        <v>4068.8118785657107</v>
      </c>
      <c r="J140" s="227">
        <v>4141.5588233736071</v>
      </c>
      <c r="K140" s="227">
        <v>4214.3057681815017</v>
      </c>
      <c r="L140" s="227">
        <v>4287.052712989399</v>
      </c>
      <c r="M140" s="227">
        <v>4359.7996577972926</v>
      </c>
      <c r="N140" s="227">
        <v>4432.546602605189</v>
      </c>
      <c r="O140" s="227">
        <v>4578.0404922209773</v>
      </c>
      <c r="P140" s="227">
        <v>4578.0404922209773</v>
      </c>
      <c r="Q140" s="227">
        <v>4650.7874370288755</v>
      </c>
      <c r="R140" s="227">
        <v>4723.5343818367683</v>
      </c>
      <c r="S140" s="227">
        <v>4796.2813266446619</v>
      </c>
      <c r="T140" s="227">
        <v>4869.0282714525592</v>
      </c>
      <c r="U140" s="227">
        <v>4941.7752162604529</v>
      </c>
      <c r="V140" s="227">
        <v>4941.7752162604529</v>
      </c>
      <c r="W140" s="227">
        <v>5087.269105876243</v>
      </c>
      <c r="X140" s="227">
        <v>5160.0160506841376</v>
      </c>
      <c r="Z140" s="224">
        <v>26</v>
      </c>
      <c r="AA140" s="229" t="s">
        <v>60</v>
      </c>
      <c r="AB140" s="226">
        <v>3827.3447006256033</v>
      </c>
      <c r="AC140" s="227">
        <v>3902.4922946121615</v>
      </c>
      <c r="AD140" s="227">
        <v>3977.639888598716</v>
      </c>
      <c r="AE140" s="227">
        <v>4052.7874825852714</v>
      </c>
      <c r="AF140" s="227">
        <v>4203.0826705583822</v>
      </c>
      <c r="AG140" s="227">
        <v>4203.0826705583822</v>
      </c>
      <c r="AH140" s="227">
        <v>4278.2302645449363</v>
      </c>
      <c r="AI140" s="227">
        <v>4353.3778585314922</v>
      </c>
      <c r="AJ140" s="227">
        <v>4428.525452518048</v>
      </c>
      <c r="AK140" s="227">
        <v>4503.6730465046039</v>
      </c>
      <c r="AL140" s="227">
        <v>4578.8206404911589</v>
      </c>
      <c r="AM140" s="227">
        <v>4729.1158284642697</v>
      </c>
      <c r="AN140" s="227">
        <v>4729.1158284642697</v>
      </c>
      <c r="AO140" s="227">
        <v>4804.2634224508247</v>
      </c>
      <c r="AP140" s="227">
        <v>4879.4110164373815</v>
      </c>
      <c r="AQ140" s="227">
        <v>4954.5586104239355</v>
      </c>
      <c r="AR140" s="227">
        <v>5029.7062044104941</v>
      </c>
      <c r="AS140" s="227">
        <v>5104.8537983970464</v>
      </c>
      <c r="AT140" s="227">
        <v>5104.8537983970464</v>
      </c>
      <c r="AU140" s="227">
        <v>5255.148986370159</v>
      </c>
      <c r="AV140" s="227">
        <v>5330.296580356714</v>
      </c>
    </row>
    <row r="141" spans="2:48" x14ac:dyDescent="0.2">
      <c r="B141" s="224">
        <v>28</v>
      </c>
      <c r="C141" s="229" t="s">
        <v>61</v>
      </c>
      <c r="D141" s="226">
        <v>1636.9879958159322</v>
      </c>
      <c r="E141" s="227">
        <v>1678.3441408704109</v>
      </c>
      <c r="F141" s="227">
        <v>1678.8465783316772</v>
      </c>
      <c r="G141" s="227">
        <v>1678.852682464501</v>
      </c>
      <c r="H141" s="227">
        <v>1678.8527566238547</v>
      </c>
      <c r="I141" s="227">
        <v>1678.8527575248197</v>
      </c>
      <c r="J141" s="227">
        <v>1678.8527575357655</v>
      </c>
      <c r="K141" s="227">
        <v>1678.8527575358985</v>
      </c>
      <c r="L141" s="227">
        <v>1678.8527575359001</v>
      </c>
      <c r="M141" s="227">
        <v>1678.8527575359001</v>
      </c>
      <c r="N141" s="227">
        <v>1678.8527575359001</v>
      </c>
      <c r="O141" s="227">
        <v>1678.8527575359001</v>
      </c>
      <c r="P141" s="227">
        <v>1678.8527575359001</v>
      </c>
      <c r="Q141" s="227">
        <v>1678.8527575359001</v>
      </c>
      <c r="R141" s="227">
        <v>1678.8527575359001</v>
      </c>
      <c r="S141" s="227">
        <v>1678.8527575359001</v>
      </c>
      <c r="T141" s="227">
        <v>1678.8527575359001</v>
      </c>
      <c r="U141" s="227">
        <v>1678.8527575359001</v>
      </c>
      <c r="V141" s="227">
        <v>1678.8527575359001</v>
      </c>
      <c r="W141" s="227">
        <v>1678.8527575359001</v>
      </c>
      <c r="X141" s="227">
        <v>1678.8527575359001</v>
      </c>
      <c r="Z141" s="224">
        <v>28</v>
      </c>
      <c r="AA141" s="229" t="s">
        <v>61</v>
      </c>
      <c r="AB141" s="226">
        <v>1665.8972038220418</v>
      </c>
      <c r="AC141" s="227">
        <v>1707.9836983981822</v>
      </c>
      <c r="AD141" s="227">
        <v>1708.4950089050146</v>
      </c>
      <c r="AE141" s="227">
        <v>1708.5012208368239</v>
      </c>
      <c r="AF141" s="227">
        <v>1708.5012963058321</v>
      </c>
      <c r="AG141" s="227">
        <v>1708.5012972227078</v>
      </c>
      <c r="AH141" s="227">
        <v>1708.501297233847</v>
      </c>
      <c r="AI141" s="227">
        <v>1708.5012972339823</v>
      </c>
      <c r="AJ141" s="227">
        <v>1708.5012972339839</v>
      </c>
      <c r="AK141" s="227">
        <v>1708.5012972339839</v>
      </c>
      <c r="AL141" s="227">
        <v>1708.5012972339839</v>
      </c>
      <c r="AM141" s="227">
        <v>1708.5012972339839</v>
      </c>
      <c r="AN141" s="227">
        <v>1708.5012972339839</v>
      </c>
      <c r="AO141" s="227">
        <v>1708.5012972339839</v>
      </c>
      <c r="AP141" s="227">
        <v>1708.5012972339839</v>
      </c>
      <c r="AQ141" s="227">
        <v>1708.5012972339839</v>
      </c>
      <c r="AR141" s="227">
        <v>1708.5012972339839</v>
      </c>
      <c r="AS141" s="227">
        <v>1708.5012972339839</v>
      </c>
      <c r="AT141" s="227">
        <v>1708.5012972339839</v>
      </c>
      <c r="AU141" s="227">
        <v>1708.5012972339839</v>
      </c>
      <c r="AV141" s="227">
        <v>1708.5012972339839</v>
      </c>
    </row>
    <row r="142" spans="2:48" x14ac:dyDescent="0.2">
      <c r="B142" s="224">
        <v>29</v>
      </c>
      <c r="C142" s="229" t="s">
        <v>62</v>
      </c>
      <c r="D142" s="226">
        <v>2537.1926797706001</v>
      </c>
      <c r="E142" s="227">
        <v>2576.5514273063372</v>
      </c>
      <c r="F142" s="227">
        <v>2637.8166687418689</v>
      </c>
      <c r="G142" s="227">
        <v>2690.4283116766996</v>
      </c>
      <c r="H142" s="227">
        <v>2746.4586096316943</v>
      </c>
      <c r="I142" s="227">
        <v>2801.1383479571887</v>
      </c>
      <c r="J142" s="227">
        <v>2856.3516327512189</v>
      </c>
      <c r="K142" s="227">
        <v>2911.3541368970868</v>
      </c>
      <c r="L142" s="227">
        <v>2966.4399111689127</v>
      </c>
      <c r="M142" s="227">
        <v>3021.492789091204</v>
      </c>
      <c r="N142" s="227">
        <v>3076.5586629084851</v>
      </c>
      <c r="O142" s="227">
        <v>3131.619402621558</v>
      </c>
      <c r="P142" s="227">
        <v>3186.6821705924804</v>
      </c>
      <c r="Q142" s="227">
        <v>3241.744137288295</v>
      </c>
      <c r="R142" s="227">
        <v>3296.8064205325195</v>
      </c>
      <c r="S142" s="227">
        <v>3351.8685787224463</v>
      </c>
      <c r="T142" s="227">
        <v>3406.9307863158033</v>
      </c>
      <c r="U142" s="227">
        <v>3461.992974392047</v>
      </c>
      <c r="V142" s="227">
        <v>3517.0551701786408</v>
      </c>
      <c r="W142" s="227">
        <v>3572.1173629192149</v>
      </c>
      <c r="X142" s="227">
        <v>3627.1795568631369</v>
      </c>
      <c r="Z142" s="224">
        <v>29</v>
      </c>
      <c r="AA142" s="229" t="s">
        <v>62</v>
      </c>
      <c r="AB142" s="226">
        <v>2638.2490642058638</v>
      </c>
      <c r="AC142" s="227">
        <v>2679.1754706559486</v>
      </c>
      <c r="AD142" s="227">
        <v>2742.8809066578578</v>
      </c>
      <c r="AE142" s="227">
        <v>2797.5880713307815</v>
      </c>
      <c r="AF142" s="227">
        <v>2855.8500560533239</v>
      </c>
      <c r="AG142" s="227">
        <v>2912.7076883563236</v>
      </c>
      <c r="AH142" s="227">
        <v>2970.1201182836994</v>
      </c>
      <c r="AI142" s="227">
        <v>3027.3133721696972</v>
      </c>
      <c r="AJ142" s="227">
        <v>3084.5932128307704</v>
      </c>
      <c r="AK142" s="227">
        <v>3141.8388468807075</v>
      </c>
      <c r="AL142" s="227">
        <v>3199.09799445213</v>
      </c>
      <c r="AM142" s="227">
        <v>3256.3518034279746</v>
      </c>
      <c r="AN142" s="227">
        <v>3313.6077214471784</v>
      </c>
      <c r="AO142" s="227">
        <v>3370.8628062764874</v>
      </c>
      <c r="AP142" s="227">
        <v>3428.1182202623295</v>
      </c>
      <c r="AQ142" s="227">
        <v>3485.3735042129611</v>
      </c>
      <c r="AR142" s="227">
        <v>3542.6288395347624</v>
      </c>
      <c r="AS142" s="227">
        <v>3599.884154562083</v>
      </c>
      <c r="AT142" s="227">
        <v>3657.1394776068555</v>
      </c>
      <c r="AU142" s="227">
        <v>3714.3947974842877</v>
      </c>
      <c r="AV142" s="227">
        <v>3771.6501186129963</v>
      </c>
    </row>
    <row r="143" spans="2:48" x14ac:dyDescent="0.2">
      <c r="B143" s="224">
        <v>31</v>
      </c>
      <c r="C143" s="229" t="s">
        <v>63</v>
      </c>
      <c r="D143" s="226">
        <v>3680.3125217062861</v>
      </c>
      <c r="E143" s="227">
        <v>3793.9893046804373</v>
      </c>
      <c r="F143" s="227">
        <v>3883.1910224644562</v>
      </c>
      <c r="G143" s="227">
        <v>3963.5615930481795</v>
      </c>
      <c r="H143" s="227">
        <v>4041.7741006903952</v>
      </c>
      <c r="I143" s="227">
        <v>4120.6219194107525</v>
      </c>
      <c r="J143" s="227">
        <v>4200.7089089962074</v>
      </c>
      <c r="K143" s="227">
        <v>4282.3211863403385</v>
      </c>
      <c r="L143" s="227">
        <v>4365.5612088820217</v>
      </c>
      <c r="M143" s="227">
        <v>4450.4902055196999</v>
      </c>
      <c r="N143" s="227">
        <v>4537.1510117460184</v>
      </c>
      <c r="O143" s="227">
        <v>4625.5820809579682</v>
      </c>
      <c r="P143" s="227">
        <v>4715.8205582820583</v>
      </c>
      <c r="Q143" s="227">
        <v>4807.9037229307378</v>
      </c>
      <c r="R143" s="227">
        <v>4901.8694270197584</v>
      </c>
      <c r="S143" s="227">
        <v>4997.756074232997</v>
      </c>
      <c r="T143" s="227">
        <v>5095.6034200514687</v>
      </c>
      <c r="U143" s="227">
        <v>5195.4497146480189</v>
      </c>
      <c r="V143" s="227">
        <v>5297.3430069159658</v>
      </c>
      <c r="W143" s="227">
        <v>5401.2970925912368</v>
      </c>
      <c r="X143" s="227">
        <v>5507.4662476208086</v>
      </c>
      <c r="Z143" s="224">
        <v>31</v>
      </c>
      <c r="AA143" s="229" t="s">
        <v>63</v>
      </c>
      <c r="AB143" s="226">
        <v>3826.8993694458482</v>
      </c>
      <c r="AC143" s="227">
        <v>3945.1038986858589</v>
      </c>
      <c r="AD143" s="227">
        <v>4037.8585208892164</v>
      </c>
      <c r="AE143" s="227">
        <v>4121.4302512992881</v>
      </c>
      <c r="AF143" s="227">
        <v>4202.7579631208937</v>
      </c>
      <c r="AG143" s="227">
        <v>4284.7462904608838</v>
      </c>
      <c r="AH143" s="227">
        <v>4368.0231448415261</v>
      </c>
      <c r="AI143" s="227">
        <v>4452.8860391922753</v>
      </c>
      <c r="AJ143" s="227">
        <v>4539.4415118317947</v>
      </c>
      <c r="AK143" s="227">
        <v>4627.7532304055476</v>
      </c>
      <c r="AL143" s="227">
        <v>4717.8657365438612</v>
      </c>
      <c r="AM143" s="227">
        <v>4809.8190152425232</v>
      </c>
      <c r="AN143" s="227">
        <v>4903.6516911184335</v>
      </c>
      <c r="AO143" s="227">
        <v>4999.4025282150706</v>
      </c>
      <c r="AP143" s="227">
        <v>5097.1108862979554</v>
      </c>
      <c r="AQ143" s="227">
        <v>5196.8166986696979</v>
      </c>
      <c r="AR143" s="227">
        <v>5298.5613042721197</v>
      </c>
      <c r="AS143" s="227">
        <v>5402.3844767824494</v>
      </c>
      <c r="AT143" s="227">
        <v>5508.3361788814291</v>
      </c>
      <c r="AU143" s="227">
        <v>5616.4307557891461</v>
      </c>
      <c r="AV143" s="227">
        <v>5726.8286282635436</v>
      </c>
    </row>
    <row r="144" spans="2:48" x14ac:dyDescent="0.2">
      <c r="B144" s="224">
        <v>32</v>
      </c>
      <c r="C144" s="229" t="s">
        <v>64</v>
      </c>
      <c r="D144" s="226">
        <v>11781.959424359929</v>
      </c>
      <c r="E144" s="227">
        <v>12209.542921965476</v>
      </c>
      <c r="F144" s="227">
        <v>12511.486146909299</v>
      </c>
      <c r="G144" s="227">
        <v>12814.440489977627</v>
      </c>
      <c r="H144" s="227">
        <v>13120.800149112592</v>
      </c>
      <c r="I144" s="227">
        <v>13433.783266517605</v>
      </c>
      <c r="J144" s="227">
        <v>13753.074485088579</v>
      </c>
      <c r="K144" s="227">
        <v>14078.916556272268</v>
      </c>
      <c r="L144" s="227">
        <v>14411.414285412166</v>
      </c>
      <c r="M144" s="227">
        <v>14750.711198664485</v>
      </c>
      <c r="N144" s="227">
        <v>15096.944391236704</v>
      </c>
      <c r="O144" s="227">
        <v>15450.256156995107</v>
      </c>
      <c r="P144" s="227">
        <v>15810.791095350212</v>
      </c>
      <c r="Q144" s="227">
        <v>16178.696876940356</v>
      </c>
      <c r="R144" s="227">
        <v>16554.124316555524</v>
      </c>
      <c r="S144" s="227">
        <v>16937.226676906495</v>
      </c>
      <c r="T144" s="227">
        <v>17328.162871591783</v>
      </c>
      <c r="U144" s="227">
        <v>17727.085225412491</v>
      </c>
      <c r="V144" s="227">
        <v>18134.187592065016</v>
      </c>
      <c r="W144" s="227">
        <v>18549.517723676658</v>
      </c>
      <c r="X144" s="227">
        <v>18973.719700052432</v>
      </c>
      <c r="Z144" s="224">
        <v>32</v>
      </c>
      <c r="AA144" s="229" t="s">
        <v>64</v>
      </c>
      <c r="AB144" s="226">
        <v>12251.234868232184</v>
      </c>
      <c r="AC144" s="227">
        <v>12695.849016547359</v>
      </c>
      <c r="AD144" s="227">
        <v>13009.818640140697</v>
      </c>
      <c r="AE144" s="227">
        <v>13324.839654693435</v>
      </c>
      <c r="AF144" s="227">
        <v>13643.401619051754</v>
      </c>
      <c r="AG144" s="227">
        <v>13968.850854023005</v>
      </c>
      <c r="AH144" s="227">
        <v>14300.859441829652</v>
      </c>
      <c r="AI144" s="227">
        <v>14639.679802708593</v>
      </c>
      <c r="AJ144" s="227">
        <v>14985.420916400129</v>
      </c>
      <c r="AK144" s="227">
        <v>15338.23202570729</v>
      </c>
      <c r="AL144" s="227">
        <v>15698.25568633966</v>
      </c>
      <c r="AM144" s="227">
        <v>16065.639859728219</v>
      </c>
      <c r="AN144" s="227">
        <v>16440.534904678014</v>
      </c>
      <c r="AO144" s="227">
        <v>16823.094373548895</v>
      </c>
      <c r="AP144" s="227">
        <v>17213.475088083935</v>
      </c>
      <c r="AQ144" s="227">
        <v>17611.836415447684</v>
      </c>
      <c r="AR144" s="227">
        <v>18018.343598767278</v>
      </c>
      <c r="AS144" s="227">
        <v>18433.155029940674</v>
      </c>
      <c r="AT144" s="227">
        <v>18856.472283856969</v>
      </c>
      <c r="AU144" s="227">
        <v>19288.345014610706</v>
      </c>
      <c r="AV144" s="227">
        <v>19729.442955705519</v>
      </c>
    </row>
    <row r="145" spans="2:48" x14ac:dyDescent="0.2">
      <c r="B145" s="224">
        <v>33</v>
      </c>
      <c r="C145" s="229" t="s">
        <v>65</v>
      </c>
      <c r="D145" s="226">
        <v>5403.5393799667572</v>
      </c>
      <c r="E145" s="227">
        <v>5708.2374638178699</v>
      </c>
      <c r="F145" s="227">
        <v>5988.5645594097195</v>
      </c>
      <c r="G145" s="227">
        <v>6264.5151507652026</v>
      </c>
      <c r="H145" s="227">
        <v>6539.8485211499092</v>
      </c>
      <c r="I145" s="227">
        <v>6815.4059876139654</v>
      </c>
      <c r="J145" s="227">
        <v>7091.2905261603946</v>
      </c>
      <c r="K145" s="227">
        <v>7367.5365842281471</v>
      </c>
      <c r="L145" s="227">
        <v>7644.1540203798577</v>
      </c>
      <c r="M145" s="227">
        <v>7921.1515232029333</v>
      </c>
      <c r="N145" s="227">
        <v>8198.5368940426069</v>
      </c>
      <c r="O145" s="227">
        <v>8476.3181107643722</v>
      </c>
      <c r="P145" s="227">
        <v>8754.5032643313662</v>
      </c>
      <c r="Q145" s="227">
        <v>9033.1006137199183</v>
      </c>
      <c r="R145" s="227">
        <v>9312.1185919496911</v>
      </c>
      <c r="S145" s="227">
        <v>9591.5657741120176</v>
      </c>
      <c r="T145" s="227">
        <v>9871.4510304757969</v>
      </c>
      <c r="U145" s="227">
        <v>10151.782944158034</v>
      </c>
      <c r="V145" s="227">
        <v>10432.572103115246</v>
      </c>
      <c r="W145" s="227">
        <v>10713.822165197382</v>
      </c>
      <c r="X145" s="227">
        <v>10995.565317395316</v>
      </c>
      <c r="Z145" s="224">
        <v>33</v>
      </c>
      <c r="AA145" s="229" t="s">
        <v>65</v>
      </c>
      <c r="AB145" s="226">
        <v>5618.7623534708327</v>
      </c>
      <c r="AC145" s="227">
        <v>5935.5965620017369</v>
      </c>
      <c r="AD145" s="227">
        <v>6227.0890858110079</v>
      </c>
      <c r="AE145" s="227">
        <v>6514.0307892201799</v>
      </c>
      <c r="AF145" s="227">
        <v>6800.3306877473078</v>
      </c>
      <c r="AG145" s="227">
        <v>7086.8636081006307</v>
      </c>
      <c r="AH145" s="227">
        <v>7373.7366278173631</v>
      </c>
      <c r="AI145" s="227">
        <v>7660.9855663779554</v>
      </c>
      <c r="AJ145" s="227">
        <v>7948.6206750115871</v>
      </c>
      <c r="AK145" s="227">
        <v>8236.6509883721046</v>
      </c>
      <c r="AL145" s="227">
        <v>8525.0846185323226</v>
      </c>
      <c r="AM145" s="227">
        <v>8813.9298611161175</v>
      </c>
      <c r="AN145" s="227">
        <v>9103.1951293496877</v>
      </c>
      <c r="AO145" s="227">
        <v>9392.8890111643814</v>
      </c>
      <c r="AP145" s="227">
        <v>9683.0202754670463</v>
      </c>
      <c r="AQ145" s="227">
        <v>9973.5978388948988</v>
      </c>
      <c r="AR145" s="227">
        <v>10264.630925019646</v>
      </c>
      <c r="AS145" s="227">
        <v>10556.128458823849</v>
      </c>
      <c r="AT145" s="227">
        <v>10848.101449982327</v>
      </c>
      <c r="AU145" s="227">
        <v>11140.553702037196</v>
      </c>
      <c r="AV145" s="227">
        <v>11433.518683987177</v>
      </c>
    </row>
    <row r="146" spans="2:48" x14ac:dyDescent="0.2">
      <c r="B146" s="224">
        <v>34</v>
      </c>
      <c r="C146" s="229" t="s">
        <v>66</v>
      </c>
      <c r="D146" s="226">
        <v>1592.6894480322717</v>
      </c>
      <c r="E146" s="227">
        <v>1678.262736712549</v>
      </c>
      <c r="F146" s="227">
        <v>1769.0898471043211</v>
      </c>
      <c r="G146" s="227">
        <v>1861.0980420187741</v>
      </c>
      <c r="H146" s="227">
        <v>1954.2498082493116</v>
      </c>
      <c r="I146" s="227">
        <v>2048.7004656594472</v>
      </c>
      <c r="J146" s="227">
        <v>2144.4119182339487</v>
      </c>
      <c r="K146" s="227">
        <v>2241.3854741254736</v>
      </c>
      <c r="L146" s="227">
        <v>2339.6148155303968</v>
      </c>
      <c r="M146" s="227">
        <v>2439.0973572390162</v>
      </c>
      <c r="N146" s="227">
        <v>2539.8311384278923</v>
      </c>
      <c r="O146" s="227">
        <v>2641.8155247041609</v>
      </c>
      <c r="P146" s="227">
        <v>2745.0509452506731</v>
      </c>
      <c r="Q146" s="227">
        <v>2849.5388856595023</v>
      </c>
      <c r="R146" s="227">
        <v>2955.2818413073937</v>
      </c>
      <c r="S146" s="227">
        <v>3062.2832190686336</v>
      </c>
      <c r="T146" s="227">
        <v>3170.5475325952989</v>
      </c>
      <c r="U146" s="227">
        <v>3280.0794525019433</v>
      </c>
      <c r="V146" s="227">
        <v>3390.8873850950072</v>
      </c>
      <c r="W146" s="227">
        <v>3502.9692612973236</v>
      </c>
      <c r="X146" s="227">
        <v>3616.3688387728794</v>
      </c>
      <c r="Z146" s="224">
        <v>34</v>
      </c>
      <c r="AA146" s="229" t="s">
        <v>66</v>
      </c>
      <c r="AB146" s="226">
        <v>1656.1262687473973</v>
      </c>
      <c r="AC146" s="227">
        <v>1745.1079415158097</v>
      </c>
      <c r="AD146" s="227">
        <v>1839.5526957144862</v>
      </c>
      <c r="AE146" s="227">
        <v>1935.2255770323818</v>
      </c>
      <c r="AF146" s="227">
        <v>2032.0875781118821</v>
      </c>
      <c r="AG146" s="227">
        <v>2130.3002052066631</v>
      </c>
      <c r="AH146" s="227">
        <v>2229.823844937207</v>
      </c>
      <c r="AI146" s="227">
        <v>2330.6598575598914</v>
      </c>
      <c r="AJ146" s="227">
        <v>2432.8016736329732</v>
      </c>
      <c r="AK146" s="227">
        <v>2536.2466049778463</v>
      </c>
      <c r="AL146" s="227">
        <v>2640.9926126714759</v>
      </c>
      <c r="AM146" s="227">
        <v>2747.0390370531277</v>
      </c>
      <c r="AN146" s="227">
        <v>2854.3863244000077</v>
      </c>
      <c r="AO146" s="227">
        <v>2963.0360194753207</v>
      </c>
      <c r="AP146" s="227">
        <v>3072.9907170466672</v>
      </c>
      <c r="AQ146" s="227">
        <v>3184.253959684137</v>
      </c>
      <c r="AR146" s="227">
        <v>3296.83044081857</v>
      </c>
      <c r="AS146" s="227">
        <v>3410.7250170950961</v>
      </c>
      <c r="AT146" s="227">
        <v>3525.9464296433412</v>
      </c>
      <c r="AU146" s="227">
        <v>3642.4925269747964</v>
      </c>
      <c r="AV146" s="227">
        <v>3760.4088096212035</v>
      </c>
    </row>
    <row r="147" spans="2:48" x14ac:dyDescent="0.2">
      <c r="B147" s="224">
        <v>35</v>
      </c>
      <c r="C147" s="228" t="s">
        <v>67</v>
      </c>
      <c r="D147" s="226">
        <v>569.33482195254714</v>
      </c>
      <c r="E147" s="227">
        <v>594.36200161787519</v>
      </c>
      <c r="F147" s="227">
        <v>618.25875477232955</v>
      </c>
      <c r="G147" s="227">
        <v>643.345107951964</v>
      </c>
      <c r="H147" s="227">
        <v>668.57541963437814</v>
      </c>
      <c r="I147" s="227">
        <v>694.20404809175147</v>
      </c>
      <c r="J147" s="227">
        <v>720.49299854966125</v>
      </c>
      <c r="K147" s="227">
        <v>747.40928694692002</v>
      </c>
      <c r="L147" s="227">
        <v>774.97896679030293</v>
      </c>
      <c r="M147" s="227">
        <v>803.21342613780007</v>
      </c>
      <c r="N147" s="227">
        <v>832.12825373479018</v>
      </c>
      <c r="O147" s="227">
        <v>861.7384004412537</v>
      </c>
      <c r="P147" s="227">
        <v>892.05943112637169</v>
      </c>
      <c r="Q147" s="227">
        <v>923.10721358446312</v>
      </c>
      <c r="R147" s="227">
        <v>954.89800198532544</v>
      </c>
      <c r="S147" s="227">
        <v>987.44844848768412</v>
      </c>
      <c r="T147" s="227">
        <v>1020.7755189081199</v>
      </c>
      <c r="U147" s="227">
        <v>1054.8968825294264</v>
      </c>
      <c r="V147" s="227">
        <v>1089.8294209601438</v>
      </c>
      <c r="W147" s="227">
        <v>1125.5951129556452</v>
      </c>
      <c r="X147" s="227">
        <v>1162.1980165728849</v>
      </c>
      <c r="Z147" s="224">
        <v>35</v>
      </c>
      <c r="AA147" s="228" t="s">
        <v>67</v>
      </c>
      <c r="AB147" s="226">
        <v>573.48527280458131</v>
      </c>
      <c r="AC147" s="227">
        <v>598.6949006096695</v>
      </c>
      <c r="AD147" s="227">
        <v>622.76586109461971</v>
      </c>
      <c r="AE147" s="227">
        <v>648.03509378893398</v>
      </c>
      <c r="AF147" s="227">
        <v>673.44933444351273</v>
      </c>
      <c r="AG147" s="227">
        <v>699.26479560234031</v>
      </c>
      <c r="AH147" s="227">
        <v>725.74539250908856</v>
      </c>
      <c r="AI147" s="227">
        <v>752.85790064876323</v>
      </c>
      <c r="AJ147" s="227">
        <v>780.6285634582041</v>
      </c>
      <c r="AK147" s="227">
        <v>809.06885201434488</v>
      </c>
      <c r="AL147" s="227">
        <v>838.19446870451679</v>
      </c>
      <c r="AM147" s="227">
        <v>868.02047338047055</v>
      </c>
      <c r="AN147" s="227">
        <v>898.56254437928305</v>
      </c>
      <c r="AO147" s="227">
        <v>929.83666517149379</v>
      </c>
      <c r="AP147" s="227">
        <v>961.85920841979873</v>
      </c>
      <c r="AQ147" s="227">
        <v>994.64694767715935</v>
      </c>
      <c r="AR147" s="227">
        <v>1028.21697244096</v>
      </c>
      <c r="AS147" s="227">
        <v>1062.5870808030661</v>
      </c>
      <c r="AT147" s="227">
        <v>1097.7742774389435</v>
      </c>
      <c r="AU147" s="227">
        <v>1133.8007013290915</v>
      </c>
      <c r="AV147" s="227">
        <v>1170.6704401137013</v>
      </c>
    </row>
    <row r="148" spans="2:48" x14ac:dyDescent="0.2">
      <c r="B148" s="224">
        <v>36</v>
      </c>
      <c r="C148" s="229" t="s">
        <v>68</v>
      </c>
      <c r="D148" s="226">
        <v>276.20344731434523</v>
      </c>
      <c r="E148" s="227">
        <v>289.87859467235609</v>
      </c>
      <c r="F148" s="227">
        <v>303.51766460887399</v>
      </c>
      <c r="G148" s="227">
        <v>317.12683161462894</v>
      </c>
      <c r="H148" s="227">
        <v>330.69543778506483</v>
      </c>
      <c r="I148" s="227">
        <v>344.16030481107344</v>
      </c>
      <c r="J148" s="227">
        <v>357.52495559849797</v>
      </c>
      <c r="K148" s="227">
        <v>370.78594262455334</v>
      </c>
      <c r="L148" s="227">
        <v>383.94150448379673</v>
      </c>
      <c r="M148" s="227">
        <v>396.98939417825579</v>
      </c>
      <c r="N148" s="227">
        <v>409.92743390528244</v>
      </c>
      <c r="O148" s="227">
        <v>422.75337187318894</v>
      </c>
      <c r="P148" s="227">
        <v>435.46491769813866</v>
      </c>
      <c r="Q148" s="227">
        <v>448.05973267477998</v>
      </c>
      <c r="R148" s="227">
        <v>460.53542906346172</v>
      </c>
      <c r="S148" s="227">
        <v>472.88957688460528</v>
      </c>
      <c r="T148" s="227">
        <v>485.11967034951317</v>
      </c>
      <c r="U148" s="227">
        <v>497.22325457177715</v>
      </c>
      <c r="V148" s="227">
        <v>509.19742564123885</v>
      </c>
      <c r="W148" s="227">
        <v>521.04077846161317</v>
      </c>
      <c r="X148" s="227">
        <v>532.74568079388723</v>
      </c>
      <c r="Z148" s="224">
        <v>36</v>
      </c>
      <c r="AA148" s="229" t="s">
        <v>68</v>
      </c>
      <c r="AB148" s="226">
        <v>278.21697044526672</v>
      </c>
      <c r="AC148" s="227">
        <v>291.99180962751757</v>
      </c>
      <c r="AD148" s="227">
        <v>305.73030838387274</v>
      </c>
      <c r="AE148" s="227">
        <v>319.43868621709959</v>
      </c>
      <c r="AF148" s="227">
        <v>333.10620752651789</v>
      </c>
      <c r="AG148" s="227">
        <v>346.66923343314608</v>
      </c>
      <c r="AH148" s="227">
        <v>360.13131252481099</v>
      </c>
      <c r="AI148" s="227">
        <v>373.4889721462863</v>
      </c>
      <c r="AJ148" s="227">
        <v>386.74043805148352</v>
      </c>
      <c r="AK148" s="227">
        <v>399.88344686181523</v>
      </c>
      <c r="AL148" s="227">
        <v>412.91580489845188</v>
      </c>
      <c r="AM148" s="227">
        <v>425.83524395414463</v>
      </c>
      <c r="AN148" s="227">
        <v>438.63945694815806</v>
      </c>
      <c r="AO148" s="227">
        <v>451.32608812597914</v>
      </c>
      <c r="AP148" s="227">
        <v>463.89273234133441</v>
      </c>
      <c r="AQ148" s="227">
        <v>476.33694190009408</v>
      </c>
      <c r="AR148" s="227">
        <v>488.65619274636123</v>
      </c>
      <c r="AS148" s="227">
        <v>500.84801209760542</v>
      </c>
      <c r="AT148" s="227">
        <v>512.90947487416349</v>
      </c>
      <c r="AU148" s="227">
        <v>524.83916573659837</v>
      </c>
      <c r="AV148" s="227">
        <v>536.62939680687464</v>
      </c>
    </row>
    <row r="149" spans="2:48" x14ac:dyDescent="0.2">
      <c r="B149" s="224">
        <v>39</v>
      </c>
      <c r="C149" s="229" t="s">
        <v>69</v>
      </c>
      <c r="D149" s="226">
        <v>2308.5801095412148</v>
      </c>
      <c r="E149" s="227">
        <v>2448.039193749099</v>
      </c>
      <c r="F149" s="227">
        <v>2581.0101258384998</v>
      </c>
      <c r="G149" s="227">
        <v>2713.6478100535423</v>
      </c>
      <c r="H149" s="227">
        <v>2846.0625944708854</v>
      </c>
      <c r="I149" s="227">
        <v>2978.0746497897644</v>
      </c>
      <c r="J149" s="227">
        <v>3109.7048163047339</v>
      </c>
      <c r="K149" s="227">
        <v>3240.9379160340468</v>
      </c>
      <c r="L149" s="227">
        <v>3371.7677176699567</v>
      </c>
      <c r="M149" s="227">
        <v>3502.1854931195967</v>
      </c>
      <c r="N149" s="227">
        <v>3632.1829424595626</v>
      </c>
      <c r="O149" s="227">
        <v>3761.7514409224023</v>
      </c>
      <c r="P149" s="227">
        <v>3890.8822264260193</v>
      </c>
      <c r="Q149" s="227">
        <v>4019.5663506070077</v>
      </c>
      <c r="R149" s="227">
        <v>4147.7946728822262</v>
      </c>
      <c r="S149" s="227">
        <v>4275.5579115216096</v>
      </c>
      <c r="T149" s="227">
        <v>4402.8464141295926</v>
      </c>
      <c r="U149" s="227">
        <v>4529.6510378318935</v>
      </c>
      <c r="V149" s="227">
        <v>4655.9596926570794</v>
      </c>
      <c r="W149" s="227">
        <v>4781.7708235746441</v>
      </c>
      <c r="X149" s="227">
        <v>4907.0401601453068</v>
      </c>
      <c r="Z149" s="224">
        <v>39</v>
      </c>
      <c r="AA149" s="229" t="s">
        <v>69</v>
      </c>
      <c r="AB149" s="226">
        <v>2325.4096585397701</v>
      </c>
      <c r="AC149" s="227">
        <v>2465.8853994715305</v>
      </c>
      <c r="AD149" s="227">
        <v>2599.8256896558628</v>
      </c>
      <c r="AE149" s="227">
        <v>2733.4303025888325</v>
      </c>
      <c r="AF149" s="227">
        <v>2866.8103907845775</v>
      </c>
      <c r="AG149" s="227">
        <v>2999.7848139867319</v>
      </c>
      <c r="AH149" s="227">
        <v>3132.3745644155961</v>
      </c>
      <c r="AI149" s="227">
        <v>3264.5643534419351</v>
      </c>
      <c r="AJ149" s="227">
        <v>3396.3479043317707</v>
      </c>
      <c r="AK149" s="227">
        <v>3527.7164253644378</v>
      </c>
      <c r="AL149" s="227">
        <v>3658.6615561100939</v>
      </c>
      <c r="AM149" s="227">
        <v>3789.1746089267263</v>
      </c>
      <c r="AN149" s="227">
        <v>3919.2467578566639</v>
      </c>
      <c r="AO149" s="227">
        <v>4048.8689893029341</v>
      </c>
      <c r="AP149" s="227">
        <v>4178.0320960475374</v>
      </c>
      <c r="AQ149" s="227">
        <v>4306.7267286966025</v>
      </c>
      <c r="AR149" s="227">
        <v>4434.9431644885981</v>
      </c>
      <c r="AS149" s="227">
        <v>4562.672193897688</v>
      </c>
      <c r="AT149" s="227">
        <v>4689.9016388165492</v>
      </c>
      <c r="AU149" s="227">
        <v>4816.6299328785026</v>
      </c>
      <c r="AV149" s="227">
        <v>4942.8124829127655</v>
      </c>
    </row>
    <row r="150" spans="2:48" x14ac:dyDescent="0.2">
      <c r="B150" s="224">
        <v>40</v>
      </c>
      <c r="C150" s="229" t="s">
        <v>70</v>
      </c>
      <c r="D150" s="226">
        <v>0</v>
      </c>
      <c r="E150" s="227">
        <v>0</v>
      </c>
      <c r="F150" s="227">
        <v>0</v>
      </c>
      <c r="G150" s="227">
        <v>0</v>
      </c>
      <c r="H150" s="227">
        <v>0</v>
      </c>
      <c r="I150" s="227">
        <v>0</v>
      </c>
      <c r="J150" s="227">
        <v>0</v>
      </c>
      <c r="K150" s="227">
        <v>0</v>
      </c>
      <c r="L150" s="227">
        <v>0</v>
      </c>
      <c r="M150" s="227">
        <v>0</v>
      </c>
      <c r="N150" s="227">
        <v>0</v>
      </c>
      <c r="O150" s="227">
        <v>0</v>
      </c>
      <c r="P150" s="227">
        <v>0</v>
      </c>
      <c r="Q150" s="227">
        <v>0</v>
      </c>
      <c r="R150" s="227">
        <v>0</v>
      </c>
      <c r="S150" s="227">
        <v>0</v>
      </c>
      <c r="T150" s="227">
        <v>0</v>
      </c>
      <c r="U150" s="227">
        <v>0</v>
      </c>
      <c r="V150" s="227">
        <v>0</v>
      </c>
      <c r="W150" s="227">
        <v>0</v>
      </c>
      <c r="X150" s="227">
        <v>0</v>
      </c>
      <c r="Z150" s="224">
        <v>40</v>
      </c>
      <c r="AA150" s="229" t="s">
        <v>70</v>
      </c>
      <c r="AB150" s="226">
        <v>0</v>
      </c>
      <c r="AC150" s="227">
        <v>0</v>
      </c>
      <c r="AD150" s="227">
        <v>0</v>
      </c>
      <c r="AE150" s="227">
        <v>0</v>
      </c>
      <c r="AF150" s="227">
        <v>0</v>
      </c>
      <c r="AG150" s="227">
        <v>0</v>
      </c>
      <c r="AH150" s="227">
        <v>0</v>
      </c>
      <c r="AI150" s="227">
        <v>0</v>
      </c>
      <c r="AJ150" s="227">
        <v>0</v>
      </c>
      <c r="AK150" s="227">
        <v>0</v>
      </c>
      <c r="AL150" s="227">
        <v>0</v>
      </c>
      <c r="AM150" s="227">
        <v>0</v>
      </c>
      <c r="AN150" s="227">
        <v>0</v>
      </c>
      <c r="AO150" s="227">
        <v>0</v>
      </c>
      <c r="AP150" s="227">
        <v>0</v>
      </c>
      <c r="AQ150" s="227">
        <v>0</v>
      </c>
      <c r="AR150" s="227">
        <v>0</v>
      </c>
      <c r="AS150" s="227">
        <v>0</v>
      </c>
      <c r="AT150" s="227">
        <v>0</v>
      </c>
      <c r="AU150" s="227">
        <v>0</v>
      </c>
      <c r="AV150" s="227">
        <v>0</v>
      </c>
    </row>
    <row r="151" spans="2:48" x14ac:dyDescent="0.2">
      <c r="B151" s="224">
        <v>45</v>
      </c>
      <c r="C151" s="229" t="s">
        <v>71</v>
      </c>
      <c r="D151" s="226">
        <v>0</v>
      </c>
      <c r="E151" s="227">
        <v>0</v>
      </c>
      <c r="F151" s="227">
        <v>0</v>
      </c>
      <c r="G151" s="227">
        <v>0</v>
      </c>
      <c r="H151" s="227">
        <v>0</v>
      </c>
      <c r="I151" s="227">
        <v>0</v>
      </c>
      <c r="J151" s="227">
        <v>0</v>
      </c>
      <c r="K151" s="227">
        <v>0</v>
      </c>
      <c r="L151" s="227">
        <v>0</v>
      </c>
      <c r="M151" s="227">
        <v>0</v>
      </c>
      <c r="N151" s="227">
        <v>0</v>
      </c>
      <c r="O151" s="227">
        <v>0</v>
      </c>
      <c r="P151" s="227">
        <v>0</v>
      </c>
      <c r="Q151" s="227">
        <v>0</v>
      </c>
      <c r="R151" s="227">
        <v>0</v>
      </c>
      <c r="S151" s="227">
        <v>0</v>
      </c>
      <c r="T151" s="227">
        <v>0</v>
      </c>
      <c r="U151" s="227">
        <v>0</v>
      </c>
      <c r="V151" s="227">
        <v>0</v>
      </c>
      <c r="W151" s="227">
        <v>0</v>
      </c>
      <c r="X151" s="227">
        <v>0</v>
      </c>
      <c r="Z151" s="224">
        <v>45</v>
      </c>
      <c r="AA151" s="229" t="s">
        <v>71</v>
      </c>
      <c r="AB151" s="226">
        <v>0</v>
      </c>
      <c r="AC151" s="227">
        <v>0</v>
      </c>
      <c r="AD151" s="227">
        <v>0</v>
      </c>
      <c r="AE151" s="227">
        <v>0</v>
      </c>
      <c r="AF151" s="227">
        <v>0</v>
      </c>
      <c r="AG151" s="227">
        <v>0</v>
      </c>
      <c r="AH151" s="227">
        <v>0</v>
      </c>
      <c r="AI151" s="227">
        <v>0</v>
      </c>
      <c r="AJ151" s="227">
        <v>0</v>
      </c>
      <c r="AK151" s="227">
        <v>0</v>
      </c>
      <c r="AL151" s="227">
        <v>0</v>
      </c>
      <c r="AM151" s="227">
        <v>0</v>
      </c>
      <c r="AN151" s="227">
        <v>0</v>
      </c>
      <c r="AO151" s="227">
        <v>0</v>
      </c>
      <c r="AP151" s="227">
        <v>0</v>
      </c>
      <c r="AQ151" s="227">
        <v>0</v>
      </c>
      <c r="AR151" s="227">
        <v>0</v>
      </c>
      <c r="AS151" s="227">
        <v>0</v>
      </c>
      <c r="AT151" s="227">
        <v>0</v>
      </c>
      <c r="AU151" s="227">
        <v>0</v>
      </c>
      <c r="AV151" s="227">
        <v>0</v>
      </c>
    </row>
    <row r="152" spans="2:48" ht="13.5" thickBot="1" x14ac:dyDescent="0.25">
      <c r="B152" s="224">
        <v>46</v>
      </c>
      <c r="C152" s="230" t="s">
        <v>72</v>
      </c>
      <c r="D152" s="226">
        <v>0</v>
      </c>
      <c r="E152" s="227">
        <v>0</v>
      </c>
      <c r="F152" s="227">
        <v>0</v>
      </c>
      <c r="G152" s="227">
        <v>0</v>
      </c>
      <c r="H152" s="227">
        <v>0</v>
      </c>
      <c r="I152" s="227">
        <v>0</v>
      </c>
      <c r="J152" s="227">
        <v>0</v>
      </c>
      <c r="K152" s="227">
        <v>0</v>
      </c>
      <c r="L152" s="227">
        <v>0</v>
      </c>
      <c r="M152" s="227">
        <v>0</v>
      </c>
      <c r="N152" s="227">
        <v>0</v>
      </c>
      <c r="O152" s="227">
        <v>0</v>
      </c>
      <c r="P152" s="227">
        <v>0</v>
      </c>
      <c r="Q152" s="227">
        <v>0</v>
      </c>
      <c r="R152" s="227">
        <v>0</v>
      </c>
      <c r="S152" s="227">
        <v>0</v>
      </c>
      <c r="T152" s="227">
        <v>0</v>
      </c>
      <c r="U152" s="227">
        <v>0</v>
      </c>
      <c r="V152" s="227">
        <v>0</v>
      </c>
      <c r="W152" s="227">
        <v>0</v>
      </c>
      <c r="X152" s="227">
        <v>0</v>
      </c>
      <c r="Z152" s="224">
        <v>46</v>
      </c>
      <c r="AA152" s="230" t="s">
        <v>72</v>
      </c>
      <c r="AB152" s="226">
        <v>0</v>
      </c>
      <c r="AC152" s="227">
        <v>0</v>
      </c>
      <c r="AD152" s="227">
        <v>0</v>
      </c>
      <c r="AE152" s="227">
        <v>0</v>
      </c>
      <c r="AF152" s="227">
        <v>0</v>
      </c>
      <c r="AG152" s="227">
        <v>0</v>
      </c>
      <c r="AH152" s="227">
        <v>0</v>
      </c>
      <c r="AI152" s="227">
        <v>0</v>
      </c>
      <c r="AJ152" s="227">
        <v>0</v>
      </c>
      <c r="AK152" s="227">
        <v>0</v>
      </c>
      <c r="AL152" s="227">
        <v>0</v>
      </c>
      <c r="AM152" s="227">
        <v>0</v>
      </c>
      <c r="AN152" s="227">
        <v>0</v>
      </c>
      <c r="AO152" s="227">
        <v>0</v>
      </c>
      <c r="AP152" s="227">
        <v>0</v>
      </c>
      <c r="AQ152" s="227">
        <v>0</v>
      </c>
      <c r="AR152" s="227">
        <v>0</v>
      </c>
      <c r="AS152" s="227">
        <v>0</v>
      </c>
      <c r="AT152" s="227">
        <v>0</v>
      </c>
      <c r="AU152" s="227">
        <v>0</v>
      </c>
      <c r="AV152" s="227">
        <v>0</v>
      </c>
    </row>
    <row r="153" spans="2:48" ht="13.5" thickBot="1" x14ac:dyDescent="0.25">
      <c r="B153" s="231"/>
      <c r="C153" s="232" t="s">
        <v>73</v>
      </c>
      <c r="D153" s="233">
        <f>+SUM(D129:D151)</f>
        <v>748379.35997158592</v>
      </c>
      <c r="E153" s="233">
        <f t="shared" ref="E153:X153" si="18">+SUM(E129:E151)</f>
        <v>766632.94744576013</v>
      </c>
      <c r="F153" s="233">
        <f t="shared" si="18"/>
        <v>784177.62251143786</v>
      </c>
      <c r="G153" s="233">
        <f t="shared" si="18"/>
        <v>802188.55402599089</v>
      </c>
      <c r="H153" s="233">
        <f t="shared" si="18"/>
        <v>820059.62960048008</v>
      </c>
      <c r="I153" s="233">
        <f t="shared" si="18"/>
        <v>838026.76519775356</v>
      </c>
      <c r="J153" s="233">
        <f t="shared" si="18"/>
        <v>856209.07002568187</v>
      </c>
      <c r="K153" s="233">
        <f t="shared" si="18"/>
        <v>874541.51647797099</v>
      </c>
      <c r="L153" s="233">
        <f t="shared" si="18"/>
        <v>893046.73824510537</v>
      </c>
      <c r="M153" s="233">
        <f t="shared" si="18"/>
        <v>911713.13786399586</v>
      </c>
      <c r="N153" s="233">
        <f t="shared" si="18"/>
        <v>930551.81564973365</v>
      </c>
      <c r="O153" s="233">
        <f t="shared" si="18"/>
        <v>949636.19638271071</v>
      </c>
      <c r="P153" s="233">
        <f t="shared" si="18"/>
        <v>968752.13541367452</v>
      </c>
      <c r="Q153" s="233">
        <f t="shared" si="18"/>
        <v>988121.61172036955</v>
      </c>
      <c r="R153" s="233">
        <f t="shared" si="18"/>
        <v>1007675.3292065389</v>
      </c>
      <c r="S153" s="233">
        <f t="shared" si="18"/>
        <v>1027417.1671048758</v>
      </c>
      <c r="T153" s="233">
        <f t="shared" si="18"/>
        <v>1047350.9376172718</v>
      </c>
      <c r="U153" s="233">
        <f t="shared" si="18"/>
        <v>1067480.3635520502</v>
      </c>
      <c r="V153" s="233">
        <f t="shared" si="18"/>
        <v>1087737.4690016673</v>
      </c>
      <c r="W153" s="233">
        <f t="shared" si="18"/>
        <v>1108341.4800515277</v>
      </c>
      <c r="X153" s="233">
        <f t="shared" si="18"/>
        <v>1129090.5539008668</v>
      </c>
      <c r="Z153" s="231"/>
      <c r="AA153" s="232" t="s">
        <v>73</v>
      </c>
      <c r="AB153" s="233">
        <f>+SUM(AB129:AB151)</f>
        <v>767072.01432950725</v>
      </c>
      <c r="AC153" s="233">
        <f t="shared" ref="AC153:AV153" si="19">+SUM(AC129:AC151)</f>
        <v>785846.65441851737</v>
      </c>
      <c r="AD153" s="233">
        <f t="shared" si="19"/>
        <v>803889.83197657357</v>
      </c>
      <c r="AE153" s="233">
        <f t="shared" si="19"/>
        <v>822420.53248750244</v>
      </c>
      <c r="AF153" s="233">
        <f t="shared" si="19"/>
        <v>840804.65869072848</v>
      </c>
      <c r="AG153" s="233">
        <f t="shared" si="19"/>
        <v>859287.26582673099</v>
      </c>
      <c r="AH153" s="233">
        <f t="shared" si="19"/>
        <v>877990.73801988142</v>
      </c>
      <c r="AI153" s="233">
        <f t="shared" si="19"/>
        <v>896847.83196995629</v>
      </c>
      <c r="AJ153" s="233">
        <f t="shared" si="19"/>
        <v>915882.03342735628</v>
      </c>
      <c r="AK153" s="233">
        <f t="shared" si="19"/>
        <v>935081.22493033274</v>
      </c>
      <c r="AL153" s="233">
        <f t="shared" si="19"/>
        <v>954456.89532280213</v>
      </c>
      <c r="AM153" s="233">
        <f t="shared" si="19"/>
        <v>974084.8420833468</v>
      </c>
      <c r="AN153" s="233">
        <f t="shared" si="19"/>
        <v>993743.82613740966</v>
      </c>
      <c r="AO153" s="233">
        <f t="shared" si="19"/>
        <v>1013663.1205589989</v>
      </c>
      <c r="AP153" s="233">
        <f t="shared" si="19"/>
        <v>1033771.1081200483</v>
      </c>
      <c r="AQ153" s="233">
        <f t="shared" si="19"/>
        <v>1054071.7637082625</v>
      </c>
      <c r="AR153" s="233">
        <f t="shared" si="19"/>
        <v>1074568.990294788</v>
      </c>
      <c r="AS153" s="233">
        <f t="shared" si="19"/>
        <v>1095266.6006119901</v>
      </c>
      <c r="AT153" s="233">
        <f t="shared" si="19"/>
        <v>1116094.333100864</v>
      </c>
      <c r="AU153" s="233">
        <f t="shared" si="19"/>
        <v>1137278.6389475628</v>
      </c>
      <c r="AV153" s="233">
        <f t="shared" si="19"/>
        <v>1158610.8705244788</v>
      </c>
    </row>
    <row r="156" spans="2:48" x14ac:dyDescent="0.2">
      <c r="B156" s="221" t="s">
        <v>189</v>
      </c>
      <c r="Z156" s="221" t="s">
        <v>88</v>
      </c>
    </row>
    <row r="157" spans="2:48" ht="13.5" thickBot="1" x14ac:dyDescent="0.25"/>
    <row r="158" spans="2:48" ht="13.5" thickBot="1" x14ac:dyDescent="0.25">
      <c r="B158" s="222" t="s">
        <v>37</v>
      </c>
      <c r="C158" s="223" t="s">
        <v>38</v>
      </c>
      <c r="D158" s="90">
        <f>+D128</f>
        <v>2024</v>
      </c>
      <c r="E158" s="90">
        <f t="shared" ref="E158:X158" si="20">+D158+1</f>
        <v>2025</v>
      </c>
      <c r="F158" s="90">
        <f t="shared" si="20"/>
        <v>2026</v>
      </c>
      <c r="G158" s="90">
        <f t="shared" si="20"/>
        <v>2027</v>
      </c>
      <c r="H158" s="90">
        <f t="shared" si="20"/>
        <v>2028</v>
      </c>
      <c r="I158" s="90">
        <f t="shared" si="20"/>
        <v>2029</v>
      </c>
      <c r="J158" s="90">
        <f t="shared" si="20"/>
        <v>2030</v>
      </c>
      <c r="K158" s="90">
        <f t="shared" si="20"/>
        <v>2031</v>
      </c>
      <c r="L158" s="90">
        <f t="shared" si="20"/>
        <v>2032</v>
      </c>
      <c r="M158" s="90">
        <f t="shared" si="20"/>
        <v>2033</v>
      </c>
      <c r="N158" s="90">
        <f t="shared" si="20"/>
        <v>2034</v>
      </c>
      <c r="O158" s="90">
        <f t="shared" si="20"/>
        <v>2035</v>
      </c>
      <c r="P158" s="90">
        <f t="shared" si="20"/>
        <v>2036</v>
      </c>
      <c r="Q158" s="90">
        <f t="shared" si="20"/>
        <v>2037</v>
      </c>
      <c r="R158" s="90">
        <f t="shared" si="20"/>
        <v>2038</v>
      </c>
      <c r="S158" s="90">
        <f t="shared" si="20"/>
        <v>2039</v>
      </c>
      <c r="T158" s="90">
        <f t="shared" si="20"/>
        <v>2040</v>
      </c>
      <c r="U158" s="90">
        <f t="shared" si="20"/>
        <v>2041</v>
      </c>
      <c r="V158" s="90">
        <f t="shared" si="20"/>
        <v>2042</v>
      </c>
      <c r="W158" s="90">
        <f t="shared" si="20"/>
        <v>2043</v>
      </c>
      <c r="X158" s="90">
        <f t="shared" si="20"/>
        <v>2044</v>
      </c>
      <c r="Z158" s="222" t="s">
        <v>37</v>
      </c>
      <c r="AA158" s="223" t="s">
        <v>38</v>
      </c>
      <c r="AB158" s="90">
        <f t="shared" ref="AB158:AV158" si="21">+D158</f>
        <v>2024</v>
      </c>
      <c r="AC158" s="90">
        <f t="shared" si="21"/>
        <v>2025</v>
      </c>
      <c r="AD158" s="90">
        <f t="shared" si="21"/>
        <v>2026</v>
      </c>
      <c r="AE158" s="90">
        <f t="shared" si="21"/>
        <v>2027</v>
      </c>
      <c r="AF158" s="90">
        <f t="shared" si="21"/>
        <v>2028</v>
      </c>
      <c r="AG158" s="90">
        <f t="shared" si="21"/>
        <v>2029</v>
      </c>
      <c r="AH158" s="90">
        <f t="shared" si="21"/>
        <v>2030</v>
      </c>
      <c r="AI158" s="90">
        <f t="shared" si="21"/>
        <v>2031</v>
      </c>
      <c r="AJ158" s="90">
        <f t="shared" si="21"/>
        <v>2032</v>
      </c>
      <c r="AK158" s="90">
        <f t="shared" si="21"/>
        <v>2033</v>
      </c>
      <c r="AL158" s="90">
        <f t="shared" si="21"/>
        <v>2034</v>
      </c>
      <c r="AM158" s="90">
        <f t="shared" si="21"/>
        <v>2035</v>
      </c>
      <c r="AN158" s="90">
        <f t="shared" si="21"/>
        <v>2036</v>
      </c>
      <c r="AO158" s="90">
        <f t="shared" si="21"/>
        <v>2037</v>
      </c>
      <c r="AP158" s="90">
        <f t="shared" si="21"/>
        <v>2038</v>
      </c>
      <c r="AQ158" s="90">
        <f t="shared" si="21"/>
        <v>2039</v>
      </c>
      <c r="AR158" s="90">
        <f t="shared" si="21"/>
        <v>2040</v>
      </c>
      <c r="AS158" s="90">
        <f t="shared" si="21"/>
        <v>2041</v>
      </c>
      <c r="AT158" s="90">
        <f t="shared" si="21"/>
        <v>2042</v>
      </c>
      <c r="AU158" s="90">
        <f t="shared" si="21"/>
        <v>2043</v>
      </c>
      <c r="AV158" s="90">
        <f t="shared" si="21"/>
        <v>2044</v>
      </c>
    </row>
    <row r="159" spans="2:48" x14ac:dyDescent="0.2">
      <c r="B159" s="224">
        <v>6</v>
      </c>
      <c r="C159" s="225" t="s">
        <v>46</v>
      </c>
      <c r="D159" s="226">
        <v>21050.419853703981</v>
      </c>
      <c r="E159" s="227">
        <v>21364.662268049105</v>
      </c>
      <c r="F159" s="227">
        <v>21610.176241319739</v>
      </c>
      <c r="G159" s="227">
        <v>21838.720257705969</v>
      </c>
      <c r="H159" s="227">
        <v>22064.445957467946</v>
      </c>
      <c r="I159" s="227">
        <v>22293.346376259909</v>
      </c>
      <c r="J159" s="227">
        <v>22526.297200222922</v>
      </c>
      <c r="K159" s="227">
        <v>22763.848193970287</v>
      </c>
      <c r="L159" s="227">
        <v>23006.192601460589</v>
      </c>
      <c r="M159" s="227">
        <v>23253.473830665276</v>
      </c>
      <c r="N159" s="227">
        <v>23505.804105236577</v>
      </c>
      <c r="O159" s="227">
        <v>23763.291175424616</v>
      </c>
      <c r="P159" s="227">
        <v>24026.041716833159</v>
      </c>
      <c r="Q159" s="227">
        <v>24294.163770982788</v>
      </c>
      <c r="R159" s="227">
        <v>24567.767388046315</v>
      </c>
      <c r="S159" s="227">
        <v>24846.964292740715</v>
      </c>
      <c r="T159" s="227">
        <v>25131.870367599626</v>
      </c>
      <c r="U159" s="227">
        <v>25422.596411852373</v>
      </c>
      <c r="V159" s="227">
        <v>25719.284549634536</v>
      </c>
      <c r="W159" s="227">
        <v>26021.966278216609</v>
      </c>
      <c r="X159" s="227">
        <v>26331.123074066731</v>
      </c>
      <c r="Z159" s="224">
        <v>6</v>
      </c>
      <c r="AA159" s="225" t="s">
        <v>46</v>
      </c>
      <c r="AB159" s="226">
        <v>21422.170268320377</v>
      </c>
      <c r="AC159" s="227">
        <v>21741.962203702857</v>
      </c>
      <c r="AD159" s="227">
        <v>21991.811953741464</v>
      </c>
      <c r="AE159" s="227">
        <v>22224.392057457051</v>
      </c>
      <c r="AF159" s="227">
        <v>22454.104073076818</v>
      </c>
      <c r="AG159" s="227">
        <v>22687.046873264673</v>
      </c>
      <c r="AH159" s="227">
        <v>22924.111608778872</v>
      </c>
      <c r="AI159" s="227">
        <v>23165.857753075794</v>
      </c>
      <c r="AJ159" s="227">
        <v>23412.481962802405</v>
      </c>
      <c r="AK159" s="227">
        <v>23664.130178514839</v>
      </c>
      <c r="AL159" s="227">
        <v>23920.916605735041</v>
      </c>
      <c r="AM159" s="227">
        <v>24182.950897582614</v>
      </c>
      <c r="AN159" s="227">
        <v>24450.341613552439</v>
      </c>
      <c r="AO159" s="227">
        <v>24723.19870317835</v>
      </c>
      <c r="AP159" s="227">
        <v>25001.634160119214</v>
      </c>
      <c r="AQ159" s="227">
        <v>25285.761682150518</v>
      </c>
      <c r="AR159" s="227">
        <v>25575.699198291444</v>
      </c>
      <c r="AS159" s="227">
        <v>25871.559464485676</v>
      </c>
      <c r="AT159" s="227">
        <v>26173.487114781081</v>
      </c>
      <c r="AU159" s="227">
        <v>26481.514202689905</v>
      </c>
      <c r="AV159" s="227">
        <v>26796.130707554737</v>
      </c>
    </row>
    <row r="160" spans="2:48" x14ac:dyDescent="0.2">
      <c r="B160" s="224">
        <v>8</v>
      </c>
      <c r="C160" s="228" t="s">
        <v>48</v>
      </c>
      <c r="D160" s="226">
        <v>0</v>
      </c>
      <c r="E160" s="227">
        <v>0</v>
      </c>
      <c r="F160" s="227">
        <v>0</v>
      </c>
      <c r="G160" s="227">
        <v>0</v>
      </c>
      <c r="H160" s="227">
        <v>0</v>
      </c>
      <c r="I160" s="227">
        <v>0</v>
      </c>
      <c r="J160" s="227">
        <v>0</v>
      </c>
      <c r="K160" s="227">
        <v>0</v>
      </c>
      <c r="L160" s="227">
        <v>0</v>
      </c>
      <c r="M160" s="227">
        <v>0</v>
      </c>
      <c r="N160" s="227">
        <v>0</v>
      </c>
      <c r="O160" s="227">
        <v>0</v>
      </c>
      <c r="P160" s="227">
        <v>0</v>
      </c>
      <c r="Q160" s="227">
        <v>0</v>
      </c>
      <c r="R160" s="227">
        <v>0</v>
      </c>
      <c r="S160" s="227">
        <v>0</v>
      </c>
      <c r="T160" s="227">
        <v>0</v>
      </c>
      <c r="U160" s="227">
        <v>0</v>
      </c>
      <c r="V160" s="227">
        <v>0</v>
      </c>
      <c r="W160" s="227">
        <v>0</v>
      </c>
      <c r="X160" s="227">
        <v>0</v>
      </c>
      <c r="Z160" s="224">
        <v>8</v>
      </c>
      <c r="AA160" s="228" t="s">
        <v>48</v>
      </c>
      <c r="AB160" s="226">
        <v>0</v>
      </c>
      <c r="AC160" s="227">
        <v>0</v>
      </c>
      <c r="AD160" s="227">
        <v>0</v>
      </c>
      <c r="AE160" s="227">
        <v>0</v>
      </c>
      <c r="AF160" s="227">
        <v>0</v>
      </c>
      <c r="AG160" s="227">
        <v>0</v>
      </c>
      <c r="AH160" s="227">
        <v>0</v>
      </c>
      <c r="AI160" s="227">
        <v>0</v>
      </c>
      <c r="AJ160" s="227">
        <v>0</v>
      </c>
      <c r="AK160" s="227">
        <v>0</v>
      </c>
      <c r="AL160" s="227">
        <v>0</v>
      </c>
      <c r="AM160" s="227">
        <v>0</v>
      </c>
      <c r="AN160" s="227">
        <v>0</v>
      </c>
      <c r="AO160" s="227">
        <v>0</v>
      </c>
      <c r="AP160" s="227">
        <v>0</v>
      </c>
      <c r="AQ160" s="227">
        <v>0</v>
      </c>
      <c r="AR160" s="227">
        <v>0</v>
      </c>
      <c r="AS160" s="227">
        <v>0</v>
      </c>
      <c r="AT160" s="227">
        <v>0</v>
      </c>
      <c r="AU160" s="227">
        <v>0</v>
      </c>
      <c r="AV160" s="227">
        <v>0</v>
      </c>
    </row>
    <row r="161" spans="2:48" x14ac:dyDescent="0.2">
      <c r="B161" s="224">
        <v>9</v>
      </c>
      <c r="C161" s="229" t="s">
        <v>49</v>
      </c>
      <c r="D161" s="226">
        <v>0</v>
      </c>
      <c r="E161" s="227">
        <v>0</v>
      </c>
      <c r="F161" s="227">
        <v>0</v>
      </c>
      <c r="G161" s="227">
        <v>0</v>
      </c>
      <c r="H161" s="227">
        <v>0</v>
      </c>
      <c r="I161" s="227">
        <v>0</v>
      </c>
      <c r="J161" s="227">
        <v>0</v>
      </c>
      <c r="K161" s="227">
        <v>0</v>
      </c>
      <c r="L161" s="227">
        <v>0</v>
      </c>
      <c r="M161" s="227">
        <v>0</v>
      </c>
      <c r="N161" s="227">
        <v>0</v>
      </c>
      <c r="O161" s="227">
        <v>0</v>
      </c>
      <c r="P161" s="227">
        <v>0</v>
      </c>
      <c r="Q161" s="227">
        <v>0</v>
      </c>
      <c r="R161" s="227">
        <v>0</v>
      </c>
      <c r="S161" s="227">
        <v>0</v>
      </c>
      <c r="T161" s="227">
        <v>0</v>
      </c>
      <c r="U161" s="227">
        <v>0</v>
      </c>
      <c r="V161" s="227">
        <v>0</v>
      </c>
      <c r="W161" s="227">
        <v>0</v>
      </c>
      <c r="X161" s="227">
        <v>0</v>
      </c>
      <c r="Z161" s="224">
        <v>9</v>
      </c>
      <c r="AA161" s="229" t="s">
        <v>49</v>
      </c>
      <c r="AB161" s="226">
        <v>0</v>
      </c>
      <c r="AC161" s="227">
        <v>0</v>
      </c>
      <c r="AD161" s="227">
        <v>0</v>
      </c>
      <c r="AE161" s="227">
        <v>0</v>
      </c>
      <c r="AF161" s="227">
        <v>0</v>
      </c>
      <c r="AG161" s="227">
        <v>0</v>
      </c>
      <c r="AH161" s="227">
        <v>0</v>
      </c>
      <c r="AI161" s="227">
        <v>0</v>
      </c>
      <c r="AJ161" s="227">
        <v>0</v>
      </c>
      <c r="AK161" s="227">
        <v>0</v>
      </c>
      <c r="AL161" s="227">
        <v>0</v>
      </c>
      <c r="AM161" s="227">
        <v>0</v>
      </c>
      <c r="AN161" s="227">
        <v>0</v>
      </c>
      <c r="AO161" s="227">
        <v>0</v>
      </c>
      <c r="AP161" s="227">
        <v>0</v>
      </c>
      <c r="AQ161" s="227">
        <v>0</v>
      </c>
      <c r="AR161" s="227">
        <v>0</v>
      </c>
      <c r="AS161" s="227">
        <v>0</v>
      </c>
      <c r="AT161" s="227">
        <v>0</v>
      </c>
      <c r="AU161" s="227">
        <v>0</v>
      </c>
      <c r="AV161" s="227">
        <v>0</v>
      </c>
    </row>
    <row r="162" spans="2:48" x14ac:dyDescent="0.2">
      <c r="B162" s="224">
        <v>10</v>
      </c>
      <c r="C162" s="229" t="s">
        <v>50</v>
      </c>
      <c r="D162" s="226">
        <v>241651.30648799206</v>
      </c>
      <c r="E162" s="227">
        <v>244220.64865383934</v>
      </c>
      <c r="F162" s="227">
        <v>246928.95232812708</v>
      </c>
      <c r="G162" s="227">
        <v>249645.09083674845</v>
      </c>
      <c r="H162" s="227">
        <v>252392.56043594191</v>
      </c>
      <c r="I162" s="227">
        <v>255199.61052504129</v>
      </c>
      <c r="J162" s="227">
        <v>258063.18818086493</v>
      </c>
      <c r="K162" s="227">
        <v>260985.52971288099</v>
      </c>
      <c r="L162" s="227">
        <v>263967.55992567231</v>
      </c>
      <c r="M162" s="227">
        <v>267010.56992168928</v>
      </c>
      <c r="N162" s="227">
        <v>270115.78825745819</v>
      </c>
      <c r="O162" s="227">
        <v>273284.49135871022</v>
      </c>
      <c r="P162" s="227">
        <v>276517.97601730149</v>
      </c>
      <c r="Q162" s="227">
        <v>279817.56662067841</v>
      </c>
      <c r="R162" s="227">
        <v>283184.6158536399</v>
      </c>
      <c r="S162" s="227">
        <v>286620.49789345713</v>
      </c>
      <c r="T162" s="227">
        <v>290126.63942031621</v>
      </c>
      <c r="U162" s="227">
        <v>293704.40090181277</v>
      </c>
      <c r="V162" s="227">
        <v>297355.54306722735</v>
      </c>
      <c r="W162" s="227">
        <v>301080.40772042563</v>
      </c>
      <c r="X162" s="227">
        <v>304885.10835383076</v>
      </c>
      <c r="Z162" s="224">
        <v>10</v>
      </c>
      <c r="AA162" s="229" t="s">
        <v>50</v>
      </c>
      <c r="AB162" s="226">
        <v>246324.84275546999</v>
      </c>
      <c r="AC162" s="227">
        <v>248943.87599880478</v>
      </c>
      <c r="AD162" s="227">
        <v>251704.55826615295</v>
      </c>
      <c r="AE162" s="227">
        <v>254473.22689353113</v>
      </c>
      <c r="AF162" s="227">
        <v>257273.83255477305</v>
      </c>
      <c r="AG162" s="227">
        <v>260135.17099259575</v>
      </c>
      <c r="AH162" s="227">
        <v>263054.13024028274</v>
      </c>
      <c r="AI162" s="227">
        <v>266032.98985752801</v>
      </c>
      <c r="AJ162" s="227">
        <v>269072.69253463496</v>
      </c>
      <c r="AK162" s="227">
        <v>272174.5543439748</v>
      </c>
      <c r="AL162" s="227">
        <v>275339.82760235725</v>
      </c>
      <c r="AM162" s="227">
        <v>278569.81342158746</v>
      </c>
      <c r="AN162" s="227">
        <v>281865.8336734763</v>
      </c>
      <c r="AO162" s="227">
        <v>285229.23835912248</v>
      </c>
      <c r="AP162" s="227">
        <v>288661.40632424899</v>
      </c>
      <c r="AQ162" s="227">
        <v>292163.73832271673</v>
      </c>
      <c r="AR162" s="227">
        <v>295737.68862670514</v>
      </c>
      <c r="AS162" s="227">
        <v>299384.64401525364</v>
      </c>
      <c r="AT162" s="227">
        <v>303106.39927014784</v>
      </c>
      <c r="AU162" s="227">
        <v>306903.30280573841</v>
      </c>
      <c r="AV162" s="227">
        <v>310781.58634939382</v>
      </c>
    </row>
    <row r="163" spans="2:48" x14ac:dyDescent="0.2">
      <c r="B163" s="224">
        <v>13</v>
      </c>
      <c r="C163" s="229" t="s">
        <v>52</v>
      </c>
      <c r="D163" s="226">
        <v>0</v>
      </c>
      <c r="E163" s="227">
        <v>0</v>
      </c>
      <c r="F163" s="227">
        <v>0</v>
      </c>
      <c r="G163" s="227">
        <v>0</v>
      </c>
      <c r="H163" s="227">
        <v>0</v>
      </c>
      <c r="I163" s="227">
        <v>0</v>
      </c>
      <c r="J163" s="227">
        <v>0</v>
      </c>
      <c r="K163" s="227">
        <v>0</v>
      </c>
      <c r="L163" s="227">
        <v>0</v>
      </c>
      <c r="M163" s="227">
        <v>0</v>
      </c>
      <c r="N163" s="227">
        <v>0</v>
      </c>
      <c r="O163" s="227">
        <v>0</v>
      </c>
      <c r="P163" s="227">
        <v>0</v>
      </c>
      <c r="Q163" s="227">
        <v>0</v>
      </c>
      <c r="R163" s="227">
        <v>0</v>
      </c>
      <c r="S163" s="227">
        <v>0</v>
      </c>
      <c r="T163" s="227">
        <v>0</v>
      </c>
      <c r="U163" s="227">
        <v>0</v>
      </c>
      <c r="V163" s="227">
        <v>0</v>
      </c>
      <c r="W163" s="227">
        <v>0</v>
      </c>
      <c r="X163" s="227">
        <v>0</v>
      </c>
      <c r="Z163" s="224">
        <v>13</v>
      </c>
      <c r="AA163" s="229" t="s">
        <v>52</v>
      </c>
      <c r="AB163" s="226">
        <v>0</v>
      </c>
      <c r="AC163" s="227">
        <v>0</v>
      </c>
      <c r="AD163" s="227">
        <v>0</v>
      </c>
      <c r="AE163" s="227">
        <v>0</v>
      </c>
      <c r="AF163" s="227">
        <v>0</v>
      </c>
      <c r="AG163" s="227">
        <v>0</v>
      </c>
      <c r="AH163" s="227">
        <v>0</v>
      </c>
      <c r="AI163" s="227">
        <v>0</v>
      </c>
      <c r="AJ163" s="227">
        <v>0</v>
      </c>
      <c r="AK163" s="227">
        <v>0</v>
      </c>
      <c r="AL163" s="227">
        <v>0</v>
      </c>
      <c r="AM163" s="227">
        <v>0</v>
      </c>
      <c r="AN163" s="227">
        <v>0</v>
      </c>
      <c r="AO163" s="227">
        <v>0</v>
      </c>
      <c r="AP163" s="227">
        <v>0</v>
      </c>
      <c r="AQ163" s="227">
        <v>0</v>
      </c>
      <c r="AR163" s="227">
        <v>0</v>
      </c>
      <c r="AS163" s="227">
        <v>0</v>
      </c>
      <c r="AT163" s="227">
        <v>0</v>
      </c>
      <c r="AU163" s="227">
        <v>0</v>
      </c>
      <c r="AV163" s="227">
        <v>0</v>
      </c>
    </row>
    <row r="164" spans="2:48" x14ac:dyDescent="0.2">
      <c r="B164" s="224">
        <v>14</v>
      </c>
      <c r="C164" s="229" t="s">
        <v>53</v>
      </c>
      <c r="D164" s="226">
        <v>3529.50915162619</v>
      </c>
      <c r="E164" s="227">
        <v>3570.7464124284661</v>
      </c>
      <c r="F164" s="227">
        <v>3608.9704141353336</v>
      </c>
      <c r="G164" s="227">
        <v>3647.3140743759914</v>
      </c>
      <c r="H164" s="227">
        <v>3686.0871349278118</v>
      </c>
      <c r="I164" s="227">
        <v>3725.7011055644903</v>
      </c>
      <c r="J164" s="227">
        <v>3766.1128013664661</v>
      </c>
      <c r="K164" s="227">
        <v>3807.3537936353187</v>
      </c>
      <c r="L164" s="227">
        <v>3849.4371304939473</v>
      </c>
      <c r="M164" s="227">
        <v>3892.381033163877</v>
      </c>
      <c r="N164" s="227">
        <v>3936.2028392120205</v>
      </c>
      <c r="O164" s="227">
        <v>3980.9205620109942</v>
      </c>
      <c r="P164" s="227">
        <v>4026.5525022651013</v>
      </c>
      <c r="Q164" s="227">
        <v>4073.1173501898279</v>
      </c>
      <c r="R164" s="227">
        <v>4120.6341951183012</v>
      </c>
      <c r="S164" s="227">
        <v>4169.1224305460682</v>
      </c>
      <c r="T164" s="227">
        <v>4218.6021875817969</v>
      </c>
      <c r="U164" s="227">
        <v>4269.0926758814931</v>
      </c>
      <c r="V164" s="227">
        <v>4320.6187031751342</v>
      </c>
      <c r="W164" s="227">
        <v>4373.1852503006203</v>
      </c>
      <c r="X164" s="227">
        <v>4426.8779208982278</v>
      </c>
      <c r="Z164" s="224">
        <v>14</v>
      </c>
      <c r="AA164" s="229" t="s">
        <v>53</v>
      </c>
      <c r="AB164" s="226">
        <v>3597.7698586186407</v>
      </c>
      <c r="AC164" s="227">
        <v>3639.8046480448315</v>
      </c>
      <c r="AD164" s="227">
        <v>3678.7679019447096</v>
      </c>
      <c r="AE164" s="227">
        <v>3717.8531285744216</v>
      </c>
      <c r="AF164" s="227">
        <v>3757.3760601173167</v>
      </c>
      <c r="AG164" s="227">
        <v>3797.7561649461077</v>
      </c>
      <c r="AH164" s="227">
        <v>3838.9494229448933</v>
      </c>
      <c r="AI164" s="227">
        <v>3880.9880160042253</v>
      </c>
      <c r="AJ164" s="227">
        <v>3923.8852445977</v>
      </c>
      <c r="AK164" s="227">
        <v>3967.6596823452646</v>
      </c>
      <c r="AL164" s="227">
        <v>4012.3290021223811</v>
      </c>
      <c r="AM164" s="227">
        <v>4057.911565680286</v>
      </c>
      <c r="AN164" s="227">
        <v>4104.4260276589075</v>
      </c>
      <c r="AO164" s="227">
        <v>4151.8914397424996</v>
      </c>
      <c r="AP164" s="227">
        <v>4200.3272604518888</v>
      </c>
      <c r="AQ164" s="227">
        <v>4249.7532583528282</v>
      </c>
      <c r="AR164" s="227">
        <v>4300.1899538896278</v>
      </c>
      <c r="AS164" s="227">
        <v>4351.6569282330393</v>
      </c>
      <c r="AT164" s="227">
        <v>4404.1794688945402</v>
      </c>
      <c r="AU164" s="227">
        <v>4457.7626530414336</v>
      </c>
      <c r="AV164" s="227">
        <v>4512.4937398883994</v>
      </c>
    </row>
    <row r="165" spans="2:48" x14ac:dyDescent="0.2">
      <c r="B165" s="224">
        <v>18</v>
      </c>
      <c r="C165" s="229" t="s">
        <v>55</v>
      </c>
      <c r="D165" s="226">
        <v>181483.87586783821</v>
      </c>
      <c r="E165" s="227">
        <v>186370.88198501311</v>
      </c>
      <c r="F165" s="227">
        <v>191154.43097373753</v>
      </c>
      <c r="G165" s="227">
        <v>196122.57113915464</v>
      </c>
      <c r="H165" s="227">
        <v>200994.01242258918</v>
      </c>
      <c r="I165" s="227">
        <v>205938.64976610764</v>
      </c>
      <c r="J165" s="227">
        <v>210915.2187945261</v>
      </c>
      <c r="K165" s="227">
        <v>215925.5748009042</v>
      </c>
      <c r="L165" s="227">
        <v>220978.13606075713</v>
      </c>
      <c r="M165" s="227">
        <v>226067.60377106949</v>
      </c>
      <c r="N165" s="227">
        <v>231197.86999457286</v>
      </c>
      <c r="O165" s="227">
        <v>236368.62606824067</v>
      </c>
      <c r="P165" s="227">
        <v>241580.93146441251</v>
      </c>
      <c r="Q165" s="227">
        <v>246835.69320384797</v>
      </c>
      <c r="R165" s="227">
        <v>252133.68756702731</v>
      </c>
      <c r="S165" s="227">
        <v>257475.85461109638</v>
      </c>
      <c r="T165" s="227">
        <v>262863.08339905186</v>
      </c>
      <c r="U165" s="227">
        <v>268296.25379335188</v>
      </c>
      <c r="V165" s="227">
        <v>273776.49842817767</v>
      </c>
      <c r="W165" s="227">
        <v>279304.01941825362</v>
      </c>
      <c r="X165" s="227">
        <v>284882.80201541452</v>
      </c>
      <c r="Z165" s="224">
        <v>18</v>
      </c>
      <c r="AA165" s="229" t="s">
        <v>55</v>
      </c>
      <c r="AB165" s="226">
        <v>186804.49211674684</v>
      </c>
      <c r="AC165" s="227">
        <v>191858.71381104036</v>
      </c>
      <c r="AD165" s="227">
        <v>196804.50565531562</v>
      </c>
      <c r="AE165" s="227">
        <v>201943.35436962804</v>
      </c>
      <c r="AF165" s="227">
        <v>206981.57715633555</v>
      </c>
      <c r="AG165" s="227">
        <v>212095.45794478263</v>
      </c>
      <c r="AH165" s="227">
        <v>217242.10425897062</v>
      </c>
      <c r="AI165" s="227">
        <v>222423.42712488159</v>
      </c>
      <c r="AJ165" s="227">
        <v>227648.17283252924</v>
      </c>
      <c r="AK165" s="227">
        <v>232910.82149599987</v>
      </c>
      <c r="AL165" s="227">
        <v>238215.4106576386</v>
      </c>
      <c r="AM165" s="227">
        <v>243561.60945022473</v>
      </c>
      <c r="AN165" s="227">
        <v>248950.50947546304</v>
      </c>
      <c r="AO165" s="227">
        <v>254383.0435973308</v>
      </c>
      <c r="AP165" s="227">
        <v>259860.00851319561</v>
      </c>
      <c r="AQ165" s="227">
        <v>265382.37105296867</v>
      </c>
      <c r="AR165" s="227">
        <v>270951.04461056227</v>
      </c>
      <c r="AS165" s="227">
        <v>276566.93354262062</v>
      </c>
      <c r="AT165" s="227">
        <v>282231.20187476772</v>
      </c>
      <c r="AU165" s="227">
        <v>287944.05731290771</v>
      </c>
      <c r="AV165" s="227">
        <v>293709.59561361442</v>
      </c>
    </row>
    <row r="166" spans="2:48" x14ac:dyDescent="0.2">
      <c r="B166" s="224">
        <v>20</v>
      </c>
      <c r="C166" s="229" t="s">
        <v>56</v>
      </c>
      <c r="D166" s="226">
        <v>0</v>
      </c>
      <c r="E166" s="227">
        <v>0</v>
      </c>
      <c r="F166" s="227">
        <v>0</v>
      </c>
      <c r="G166" s="227">
        <v>0</v>
      </c>
      <c r="H166" s="227">
        <v>0</v>
      </c>
      <c r="I166" s="227">
        <v>0</v>
      </c>
      <c r="J166" s="227">
        <v>0</v>
      </c>
      <c r="K166" s="227">
        <v>0</v>
      </c>
      <c r="L166" s="227">
        <v>0</v>
      </c>
      <c r="M166" s="227">
        <v>0</v>
      </c>
      <c r="N166" s="227">
        <v>0</v>
      </c>
      <c r="O166" s="227">
        <v>0</v>
      </c>
      <c r="P166" s="227">
        <v>0</v>
      </c>
      <c r="Q166" s="227">
        <v>0</v>
      </c>
      <c r="R166" s="227">
        <v>0</v>
      </c>
      <c r="S166" s="227">
        <v>0</v>
      </c>
      <c r="T166" s="227">
        <v>0</v>
      </c>
      <c r="U166" s="227">
        <v>0</v>
      </c>
      <c r="V166" s="227">
        <v>0</v>
      </c>
      <c r="W166" s="227">
        <v>0</v>
      </c>
      <c r="X166" s="227">
        <v>0</v>
      </c>
      <c r="Z166" s="224">
        <v>20</v>
      </c>
      <c r="AA166" s="229" t="s">
        <v>56</v>
      </c>
      <c r="AB166" s="226">
        <v>0</v>
      </c>
      <c r="AC166" s="227">
        <v>0</v>
      </c>
      <c r="AD166" s="227">
        <v>0</v>
      </c>
      <c r="AE166" s="227">
        <v>0</v>
      </c>
      <c r="AF166" s="227">
        <v>0</v>
      </c>
      <c r="AG166" s="227">
        <v>0</v>
      </c>
      <c r="AH166" s="227">
        <v>0</v>
      </c>
      <c r="AI166" s="227">
        <v>0</v>
      </c>
      <c r="AJ166" s="227">
        <v>0</v>
      </c>
      <c r="AK166" s="227">
        <v>0</v>
      </c>
      <c r="AL166" s="227">
        <v>0</v>
      </c>
      <c r="AM166" s="227">
        <v>0</v>
      </c>
      <c r="AN166" s="227">
        <v>0</v>
      </c>
      <c r="AO166" s="227">
        <v>0</v>
      </c>
      <c r="AP166" s="227">
        <v>0</v>
      </c>
      <c r="AQ166" s="227">
        <v>0</v>
      </c>
      <c r="AR166" s="227">
        <v>0</v>
      </c>
      <c r="AS166" s="227">
        <v>0</v>
      </c>
      <c r="AT166" s="227">
        <v>0</v>
      </c>
      <c r="AU166" s="227">
        <v>0</v>
      </c>
      <c r="AV166" s="227">
        <v>0</v>
      </c>
    </row>
    <row r="167" spans="2:48" x14ac:dyDescent="0.2">
      <c r="B167" s="224">
        <v>21</v>
      </c>
      <c r="C167" s="229" t="s">
        <v>57</v>
      </c>
      <c r="D167" s="226">
        <v>0</v>
      </c>
      <c r="E167" s="227">
        <v>0</v>
      </c>
      <c r="F167" s="227">
        <v>0</v>
      </c>
      <c r="G167" s="227">
        <v>0</v>
      </c>
      <c r="H167" s="227">
        <v>0</v>
      </c>
      <c r="I167" s="227">
        <v>0</v>
      </c>
      <c r="J167" s="227">
        <v>0</v>
      </c>
      <c r="K167" s="227">
        <v>0</v>
      </c>
      <c r="L167" s="227">
        <v>0</v>
      </c>
      <c r="M167" s="227">
        <v>0</v>
      </c>
      <c r="N167" s="227">
        <v>0</v>
      </c>
      <c r="O167" s="227">
        <v>0</v>
      </c>
      <c r="P167" s="227">
        <v>0</v>
      </c>
      <c r="Q167" s="227">
        <v>0</v>
      </c>
      <c r="R167" s="227">
        <v>0</v>
      </c>
      <c r="S167" s="227">
        <v>0</v>
      </c>
      <c r="T167" s="227">
        <v>0</v>
      </c>
      <c r="U167" s="227">
        <v>0</v>
      </c>
      <c r="V167" s="227">
        <v>0</v>
      </c>
      <c r="W167" s="227">
        <v>0</v>
      </c>
      <c r="X167" s="227">
        <v>0</v>
      </c>
      <c r="Z167" s="224">
        <v>21</v>
      </c>
      <c r="AA167" s="229" t="s">
        <v>57</v>
      </c>
      <c r="AB167" s="226">
        <v>0</v>
      </c>
      <c r="AC167" s="227">
        <v>0</v>
      </c>
      <c r="AD167" s="227">
        <v>0</v>
      </c>
      <c r="AE167" s="227">
        <v>0</v>
      </c>
      <c r="AF167" s="227">
        <v>0</v>
      </c>
      <c r="AG167" s="227">
        <v>0</v>
      </c>
      <c r="AH167" s="227">
        <v>0</v>
      </c>
      <c r="AI167" s="227">
        <v>0</v>
      </c>
      <c r="AJ167" s="227">
        <v>0</v>
      </c>
      <c r="AK167" s="227">
        <v>0</v>
      </c>
      <c r="AL167" s="227">
        <v>0</v>
      </c>
      <c r="AM167" s="227">
        <v>0</v>
      </c>
      <c r="AN167" s="227">
        <v>0</v>
      </c>
      <c r="AO167" s="227">
        <v>0</v>
      </c>
      <c r="AP167" s="227">
        <v>0</v>
      </c>
      <c r="AQ167" s="227">
        <v>0</v>
      </c>
      <c r="AR167" s="227">
        <v>0</v>
      </c>
      <c r="AS167" s="227">
        <v>0</v>
      </c>
      <c r="AT167" s="227">
        <v>0</v>
      </c>
      <c r="AU167" s="227">
        <v>0</v>
      </c>
      <c r="AV167" s="227">
        <v>0</v>
      </c>
    </row>
    <row r="168" spans="2:48" x14ac:dyDescent="0.2">
      <c r="B168" s="224">
        <v>22</v>
      </c>
      <c r="C168" s="229" t="s">
        <v>58</v>
      </c>
      <c r="D168" s="226">
        <v>14474.225277319822</v>
      </c>
      <c r="E168" s="227">
        <v>14958.711223462413</v>
      </c>
      <c r="F168" s="227">
        <v>15457.407250055678</v>
      </c>
      <c r="G168" s="227">
        <v>15956.66871942231</v>
      </c>
      <c r="H168" s="227">
        <v>16457.765520885496</v>
      </c>
      <c r="I168" s="227">
        <v>16962.321436843857</v>
      </c>
      <c r="J168" s="227">
        <v>17470.160827701999</v>
      </c>
      <c r="K168" s="227">
        <v>17981.413157149524</v>
      </c>
      <c r="L168" s="227">
        <v>18496.132246078185</v>
      </c>
      <c r="M168" s="227">
        <v>19014.393054477703</v>
      </c>
      <c r="N168" s="227">
        <v>19536.266944384679</v>
      </c>
      <c r="O168" s="227">
        <v>20061.828049188091</v>
      </c>
      <c r="P168" s="227">
        <v>20591.151687460064</v>
      </c>
      <c r="Q168" s="227">
        <v>21124.31477982397</v>
      </c>
      <c r="R168" s="227">
        <v>21661.395891059019</v>
      </c>
      <c r="S168" s="227">
        <v>22202.474832297572</v>
      </c>
      <c r="T168" s="227">
        <v>22747.634471471523</v>
      </c>
      <c r="U168" s="227">
        <v>23296.953801973868</v>
      </c>
      <c r="V168" s="227">
        <v>23850.535177265381</v>
      </c>
      <c r="W168" s="227">
        <v>24408.398098831985</v>
      </c>
      <c r="X168" s="227">
        <v>24970.899065035395</v>
      </c>
      <c r="Z168" s="224">
        <v>22</v>
      </c>
      <c r="AA168" s="229" t="s">
        <v>58</v>
      </c>
      <c r="AB168" s="226">
        <v>15050.733670115475</v>
      </c>
      <c r="AC168" s="227">
        <v>15554.516691492918</v>
      </c>
      <c r="AD168" s="227">
        <v>16073.075780825398</v>
      </c>
      <c r="AE168" s="227">
        <v>16592.222834516891</v>
      </c>
      <c r="AF168" s="227">
        <v>17113.27832158238</v>
      </c>
      <c r="AG168" s="227">
        <v>17637.930699673365</v>
      </c>
      <c r="AH168" s="227">
        <v>18165.997333469371</v>
      </c>
      <c r="AI168" s="227">
        <v>18697.612843198785</v>
      </c>
      <c r="AJ168" s="227">
        <v>19232.833193439485</v>
      </c>
      <c r="AK168" s="227">
        <v>19771.736329837535</v>
      </c>
      <c r="AL168" s="227">
        <v>20314.396456779512</v>
      </c>
      <c r="AM168" s="227">
        <v>20860.890660387257</v>
      </c>
      <c r="AN168" s="227">
        <v>21411.297259171584</v>
      </c>
      <c r="AO168" s="227">
        <v>21965.696237504362</v>
      </c>
      <c r="AP168" s="227">
        <v>22524.169289399895</v>
      </c>
      <c r="AQ168" s="227">
        <v>23086.799404867979</v>
      </c>
      <c r="AR168" s="227">
        <v>23653.672752470236</v>
      </c>
      <c r="AS168" s="227">
        <v>24224.871471906477</v>
      </c>
      <c r="AT168" s="227">
        <v>24800.501993375859</v>
      </c>
      <c r="AU168" s="227">
        <v>25380.584595108485</v>
      </c>
      <c r="AV168" s="227">
        <v>25965.489974795761</v>
      </c>
    </row>
    <row r="169" spans="2:48" x14ac:dyDescent="0.2">
      <c r="B169" s="224">
        <v>23</v>
      </c>
      <c r="C169" s="229" t="s">
        <v>59</v>
      </c>
      <c r="D169" s="226">
        <v>36026.752393220246</v>
      </c>
      <c r="E169" s="227">
        <v>37984.094400472852</v>
      </c>
      <c r="F169" s="227">
        <v>39947.337260468958</v>
      </c>
      <c r="G169" s="227">
        <v>41911.4522154117</v>
      </c>
      <c r="H169" s="227">
        <v>43879.135031127713</v>
      </c>
      <c r="I169" s="227">
        <v>45853.565530699918</v>
      </c>
      <c r="J169" s="227">
        <v>47834.4009275836</v>
      </c>
      <c r="K169" s="227">
        <v>49821.893801726095</v>
      </c>
      <c r="L169" s="227">
        <v>51816.149128810706</v>
      </c>
      <c r="M169" s="227">
        <v>53817.313132645606</v>
      </c>
      <c r="N169" s="227">
        <v>55825.525015343104</v>
      </c>
      <c r="O169" s="227">
        <v>57840.929385764284</v>
      </c>
      <c r="P169" s="227">
        <v>59863.673164688225</v>
      </c>
      <c r="Q169" s="227">
        <v>61893.906397010142</v>
      </c>
      <c r="R169" s="227">
        <v>63931.782338661993</v>
      </c>
      <c r="S169" s="227">
        <v>65977.456661683129</v>
      </c>
      <c r="T169" s="227">
        <v>68031.091059841929</v>
      </c>
      <c r="U169" s="227">
        <v>70092.83943874696</v>
      </c>
      <c r="V169" s="227">
        <v>72162.902170848291</v>
      </c>
      <c r="W169" s="227">
        <v>74241.314500350083</v>
      </c>
      <c r="X169" s="227">
        <v>76328.782547406154</v>
      </c>
      <c r="Z169" s="224">
        <v>23</v>
      </c>
      <c r="AA169" s="229" t="s">
        <v>59</v>
      </c>
      <c r="AB169" s="226">
        <v>36289.3874181668</v>
      </c>
      <c r="AC169" s="227">
        <v>38260.998448652295</v>
      </c>
      <c r="AD169" s="227">
        <v>40238.553349097761</v>
      </c>
      <c r="AE169" s="227">
        <v>42216.986702062059</v>
      </c>
      <c r="AF169" s="227">
        <v>44199.013925504631</v>
      </c>
      <c r="AG169" s="227">
        <v>46187.838023418721</v>
      </c>
      <c r="AH169" s="227">
        <v>48183.113710345686</v>
      </c>
      <c r="AI169" s="227">
        <v>50185.095407540677</v>
      </c>
      <c r="AJ169" s="227">
        <v>52193.888855959733</v>
      </c>
      <c r="AK169" s="227">
        <v>54209.641345382537</v>
      </c>
      <c r="AL169" s="227">
        <v>56232.493092704957</v>
      </c>
      <c r="AM169" s="227">
        <v>58262.589760986542</v>
      </c>
      <c r="AN169" s="227">
        <v>60300.079342058787</v>
      </c>
      <c r="AO169" s="227">
        <v>62345.112974644362</v>
      </c>
      <c r="AP169" s="227">
        <v>64397.845031910845</v>
      </c>
      <c r="AQ169" s="227">
        <v>66458.432320746797</v>
      </c>
      <c r="AR169" s="227">
        <v>68527.03771366812</v>
      </c>
      <c r="AS169" s="227">
        <v>70603.816238255415</v>
      </c>
      <c r="AT169" s="227">
        <v>72688.969727673772</v>
      </c>
      <c r="AU169" s="227">
        <v>74782.533683057671</v>
      </c>
      <c r="AV169" s="227">
        <v>76885.21937217674</v>
      </c>
    </row>
    <row r="170" spans="2:48" x14ac:dyDescent="0.2">
      <c r="B170" s="224">
        <v>26</v>
      </c>
      <c r="C170" s="229" t="s">
        <v>60</v>
      </c>
      <c r="D170" s="226">
        <v>2638.9530371814408</v>
      </c>
      <c r="E170" s="227">
        <v>2690.7672809717315</v>
      </c>
      <c r="F170" s="227">
        <v>2742.5815247620258</v>
      </c>
      <c r="G170" s="227">
        <v>2794.3957685523151</v>
      </c>
      <c r="H170" s="227">
        <v>2846.2100123426089</v>
      </c>
      <c r="I170" s="227">
        <v>2898.024256132901</v>
      </c>
      <c r="J170" s="227">
        <v>2949.8384999231921</v>
      </c>
      <c r="K170" s="227">
        <v>3001.6527437134873</v>
      </c>
      <c r="L170" s="227">
        <v>3053.4669875037798</v>
      </c>
      <c r="M170" s="227">
        <v>3105.2812312940709</v>
      </c>
      <c r="N170" s="227">
        <v>3157.095475084363</v>
      </c>
      <c r="O170" s="227">
        <v>3208.9097188746546</v>
      </c>
      <c r="P170" s="227">
        <v>3260.7239626649471</v>
      </c>
      <c r="Q170" s="227">
        <v>3312.5382064552391</v>
      </c>
      <c r="R170" s="227">
        <v>3364.3524502455325</v>
      </c>
      <c r="S170" s="227">
        <v>3416.1666940358218</v>
      </c>
      <c r="T170" s="227">
        <v>3467.9809378261157</v>
      </c>
      <c r="U170" s="227">
        <v>3519.7951816164068</v>
      </c>
      <c r="V170" s="227">
        <v>3571.6094254066998</v>
      </c>
      <c r="W170" s="227">
        <v>3623.4236691969909</v>
      </c>
      <c r="X170" s="227">
        <v>3675.2379129872834</v>
      </c>
      <c r="Z170" s="224">
        <v>26</v>
      </c>
      <c r="AA170" s="229" t="s">
        <v>60</v>
      </c>
      <c r="AB170" s="226">
        <v>2726.0384874084239</v>
      </c>
      <c r="AC170" s="227">
        <v>2779.5626012438015</v>
      </c>
      <c r="AD170" s="227">
        <v>2833.0867150791719</v>
      </c>
      <c r="AE170" s="227">
        <v>2886.6108289145423</v>
      </c>
      <c r="AF170" s="227">
        <v>2940.1349427499135</v>
      </c>
      <c r="AG170" s="227">
        <v>2993.6590565852862</v>
      </c>
      <c r="AH170" s="227">
        <v>3047.1831704206597</v>
      </c>
      <c r="AI170" s="227">
        <v>3100.7072842560324</v>
      </c>
      <c r="AJ170" s="227">
        <v>3154.2313980914009</v>
      </c>
      <c r="AK170" s="227">
        <v>3207.755511926774</v>
      </c>
      <c r="AL170" s="227">
        <v>3261.2796257621453</v>
      </c>
      <c r="AM170" s="227">
        <v>3314.8037395975198</v>
      </c>
      <c r="AN170" s="227">
        <v>3368.3278534328897</v>
      </c>
      <c r="AO170" s="227">
        <v>3421.8519672682633</v>
      </c>
      <c r="AP170" s="227">
        <v>3475.3760811036336</v>
      </c>
      <c r="AQ170" s="227">
        <v>3528.9001949390067</v>
      </c>
      <c r="AR170" s="227">
        <v>3582.4243087743771</v>
      </c>
      <c r="AS170" s="227">
        <v>3635.948422609747</v>
      </c>
      <c r="AT170" s="227">
        <v>3689.4725364451219</v>
      </c>
      <c r="AU170" s="227">
        <v>3742.9966502804941</v>
      </c>
      <c r="AV170" s="227">
        <v>3796.520764115864</v>
      </c>
    </row>
    <row r="171" spans="2:48" x14ac:dyDescent="0.2">
      <c r="B171" s="224">
        <v>28</v>
      </c>
      <c r="C171" s="229" t="s">
        <v>61</v>
      </c>
      <c r="D171" s="226">
        <v>0</v>
      </c>
      <c r="E171" s="227">
        <v>0</v>
      </c>
      <c r="F171" s="227">
        <v>0</v>
      </c>
      <c r="G171" s="227">
        <v>0</v>
      </c>
      <c r="H171" s="227">
        <v>0</v>
      </c>
      <c r="I171" s="227">
        <v>0</v>
      </c>
      <c r="J171" s="227">
        <v>0</v>
      </c>
      <c r="K171" s="227">
        <v>0</v>
      </c>
      <c r="L171" s="227">
        <v>0</v>
      </c>
      <c r="M171" s="227">
        <v>0</v>
      </c>
      <c r="N171" s="227">
        <v>0</v>
      </c>
      <c r="O171" s="227">
        <v>0</v>
      </c>
      <c r="P171" s="227">
        <v>0</v>
      </c>
      <c r="Q171" s="227">
        <v>0</v>
      </c>
      <c r="R171" s="227">
        <v>0</v>
      </c>
      <c r="S171" s="227">
        <v>0</v>
      </c>
      <c r="T171" s="227">
        <v>0</v>
      </c>
      <c r="U171" s="227">
        <v>0</v>
      </c>
      <c r="V171" s="227">
        <v>0</v>
      </c>
      <c r="W171" s="227">
        <v>0</v>
      </c>
      <c r="X171" s="227">
        <v>0</v>
      </c>
      <c r="Z171" s="224">
        <v>28</v>
      </c>
      <c r="AA171" s="229" t="s">
        <v>61</v>
      </c>
      <c r="AB171" s="226">
        <v>0</v>
      </c>
      <c r="AC171" s="227">
        <v>0</v>
      </c>
      <c r="AD171" s="227">
        <v>0</v>
      </c>
      <c r="AE171" s="227">
        <v>0</v>
      </c>
      <c r="AF171" s="227">
        <v>0</v>
      </c>
      <c r="AG171" s="227">
        <v>0</v>
      </c>
      <c r="AH171" s="227">
        <v>0</v>
      </c>
      <c r="AI171" s="227">
        <v>0</v>
      </c>
      <c r="AJ171" s="227">
        <v>0</v>
      </c>
      <c r="AK171" s="227">
        <v>0</v>
      </c>
      <c r="AL171" s="227">
        <v>0</v>
      </c>
      <c r="AM171" s="227">
        <v>0</v>
      </c>
      <c r="AN171" s="227">
        <v>0</v>
      </c>
      <c r="AO171" s="227">
        <v>0</v>
      </c>
      <c r="AP171" s="227">
        <v>0</v>
      </c>
      <c r="AQ171" s="227">
        <v>0</v>
      </c>
      <c r="AR171" s="227">
        <v>0</v>
      </c>
      <c r="AS171" s="227">
        <v>0</v>
      </c>
      <c r="AT171" s="227">
        <v>0</v>
      </c>
      <c r="AU171" s="227">
        <v>0</v>
      </c>
      <c r="AV171" s="227">
        <v>0</v>
      </c>
    </row>
    <row r="172" spans="2:48" x14ac:dyDescent="0.2">
      <c r="B172" s="224">
        <v>29</v>
      </c>
      <c r="C172" s="229" t="s">
        <v>62</v>
      </c>
      <c r="D172" s="226">
        <v>3266.2671783602973</v>
      </c>
      <c r="E172" s="227">
        <v>3315.9421345110186</v>
      </c>
      <c r="F172" s="227">
        <v>3395.4535402060269</v>
      </c>
      <c r="G172" s="227">
        <v>3463.1786646414921</v>
      </c>
      <c r="H172" s="227">
        <v>3535.5600287683728</v>
      </c>
      <c r="I172" s="227">
        <v>3606.1019182142477</v>
      </c>
      <c r="J172" s="227">
        <v>3677.3705028748868</v>
      </c>
      <c r="K172" s="227">
        <v>3748.3520023472297</v>
      </c>
      <c r="L172" s="227">
        <v>3819.4469164997104</v>
      </c>
      <c r="M172" s="227">
        <v>3890.4970255204917</v>
      </c>
      <c r="N172" s="227">
        <v>3961.5648350701981</v>
      </c>
      <c r="O172" s="227">
        <v>4032.6256519225881</v>
      </c>
      <c r="P172" s="227">
        <v>4103.6892312808886</v>
      </c>
      <c r="Q172" s="227">
        <v>4174.7517192950972</v>
      </c>
      <c r="R172" s="227">
        <v>4245.814638451161</v>
      </c>
      <c r="S172" s="227">
        <v>4316.8773872821166</v>
      </c>
      <c r="T172" s="227">
        <v>4387.9402034010027</v>
      </c>
      <c r="U172" s="227">
        <v>4459.0029929373995</v>
      </c>
      <c r="V172" s="227">
        <v>4530.0657929753625</v>
      </c>
      <c r="W172" s="227">
        <v>4601.1285888646207</v>
      </c>
      <c r="X172" s="227">
        <v>4672.1913863928494</v>
      </c>
      <c r="Z172" s="224">
        <v>29</v>
      </c>
      <c r="AA172" s="229" t="s">
        <v>62</v>
      </c>
      <c r="AB172" s="226">
        <v>3396.3626000743884</v>
      </c>
      <c r="AC172" s="227">
        <v>3448.0161097285927</v>
      </c>
      <c r="AD172" s="227">
        <v>3530.6944547124335</v>
      </c>
      <c r="AE172" s="227">
        <v>3601.1170708541631</v>
      </c>
      <c r="AF172" s="227">
        <v>3676.3813847142169</v>
      </c>
      <c r="AG172" s="227">
        <v>3749.7329576167226</v>
      </c>
      <c r="AH172" s="227">
        <v>3823.8401700043937</v>
      </c>
      <c r="AI172" s="227">
        <v>3897.6488626007203</v>
      </c>
      <c r="AJ172" s="227">
        <v>3971.5754871838944</v>
      </c>
      <c r="AK172" s="227">
        <v>4045.4555220469715</v>
      </c>
      <c r="AL172" s="227">
        <v>4119.3539624510449</v>
      </c>
      <c r="AM172" s="227">
        <v>4193.2451316386641</v>
      </c>
      <c r="AN172" s="227">
        <v>4267.1391733628061</v>
      </c>
      <c r="AO172" s="227">
        <v>4341.0320802746201</v>
      </c>
      <c r="AP172" s="227">
        <v>4414.9254355006706</v>
      </c>
      <c r="AQ172" s="227">
        <v>4488.8186136175646</v>
      </c>
      <c r="AR172" s="227">
        <v>4562.7118617024644</v>
      </c>
      <c r="AS172" s="227">
        <v>4636.6050821460949</v>
      </c>
      <c r="AT172" s="227">
        <v>4710.4983135095708</v>
      </c>
      <c r="AU172" s="227">
        <v>4784.3915405590978</v>
      </c>
      <c r="AV172" s="227">
        <v>4858.284769312877</v>
      </c>
    </row>
    <row r="173" spans="2:48" x14ac:dyDescent="0.2">
      <c r="B173" s="224">
        <v>31</v>
      </c>
      <c r="C173" s="229" t="s">
        <v>63</v>
      </c>
      <c r="D173" s="226">
        <v>1567.9334751959118</v>
      </c>
      <c r="E173" s="227">
        <v>1617.1049950190113</v>
      </c>
      <c r="F173" s="227">
        <v>1656.2206521870207</v>
      </c>
      <c r="G173" s="227">
        <v>1691.6540635391282</v>
      </c>
      <c r="H173" s="227">
        <v>1726.1447469303716</v>
      </c>
      <c r="I173" s="227">
        <v>1760.949062499599</v>
      </c>
      <c r="J173" s="227">
        <v>1796.3058557052766</v>
      </c>
      <c r="K173" s="227">
        <v>1832.3393665832323</v>
      </c>
      <c r="L173" s="227">
        <v>1869.0922975296453</v>
      </c>
      <c r="M173" s="227">
        <v>1906.5913046178971</v>
      </c>
      <c r="N173" s="227">
        <v>1944.8550541148838</v>
      </c>
      <c r="O173" s="227">
        <v>1983.9004726302603</v>
      </c>
      <c r="P173" s="227">
        <v>2023.7439359895818</v>
      </c>
      <c r="Q173" s="227">
        <v>2064.4018970574261</v>
      </c>
      <c r="R173" s="227">
        <v>2105.8910693002672</v>
      </c>
      <c r="S173" s="227">
        <v>2148.2283964559797</v>
      </c>
      <c r="T173" s="227">
        <v>2191.431478871918</v>
      </c>
      <c r="U173" s="227">
        <v>2235.5170209072717</v>
      </c>
      <c r="V173" s="227">
        <v>2280.5069581219323</v>
      </c>
      <c r="W173" s="227">
        <v>2326.4045690079779</v>
      </c>
      <c r="X173" s="227">
        <v>2373.2884891693125</v>
      </c>
      <c r="Z173" s="224">
        <v>31</v>
      </c>
      <c r="AA173" s="229" t="s">
        <v>63</v>
      </c>
      <c r="AB173" s="226">
        <v>1630.3842655129654</v>
      </c>
      <c r="AC173" s="227">
        <v>1681.5142869706185</v>
      </c>
      <c r="AD173" s="227">
        <v>1722.1879207636302</v>
      </c>
      <c r="AE173" s="227">
        <v>1759.0326448898911</v>
      </c>
      <c r="AF173" s="227">
        <v>1794.8970922006079</v>
      </c>
      <c r="AG173" s="227">
        <v>1831.0876636589583</v>
      </c>
      <c r="AH173" s="227">
        <v>1867.852717938018</v>
      </c>
      <c r="AI173" s="227">
        <v>1905.3214435542429</v>
      </c>
      <c r="AJ173" s="227">
        <v>1943.5382437402511</v>
      </c>
      <c r="AK173" s="227">
        <v>1982.5308362808285</v>
      </c>
      <c r="AL173" s="227">
        <v>2022.3186309202804</v>
      </c>
      <c r="AM173" s="227">
        <v>2062.9192284551232</v>
      </c>
      <c r="AN173" s="227">
        <v>2104.3496569600461</v>
      </c>
      <c r="AO173" s="227">
        <v>2146.6270246172239</v>
      </c>
      <c r="AP173" s="227">
        <v>2189.7687105904974</v>
      </c>
      <c r="AQ173" s="227">
        <v>2233.7923334868215</v>
      </c>
      <c r="AR173" s="227">
        <v>2278.7161946753859</v>
      </c>
      <c r="AS173" s="227">
        <v>2324.5576638500079</v>
      </c>
      <c r="AT173" s="227">
        <v>2371.3395502639291</v>
      </c>
      <c r="AU173" s="227">
        <v>2419.0652629915662</v>
      </c>
      <c r="AV173" s="227">
        <v>2467.8165696929259</v>
      </c>
    </row>
    <row r="174" spans="2:48" x14ac:dyDescent="0.2">
      <c r="B174" s="224">
        <v>32</v>
      </c>
      <c r="C174" s="229" t="s">
        <v>64</v>
      </c>
      <c r="D174" s="226">
        <v>5260.6846066319886</v>
      </c>
      <c r="E174" s="227">
        <v>5451.3376079455329</v>
      </c>
      <c r="F174" s="227">
        <v>5585.6904313882387</v>
      </c>
      <c r="G174" s="227">
        <v>5720.4765203949801</v>
      </c>
      <c r="H174" s="227">
        <v>5856.8133309718078</v>
      </c>
      <c r="I174" s="227">
        <v>5996.095121371648</v>
      </c>
      <c r="J174" s="227">
        <v>6138.184740294384</v>
      </c>
      <c r="K174" s="227">
        <v>6283.1894287667801</v>
      </c>
      <c r="L174" s="227">
        <v>6431.156028229766</v>
      </c>
      <c r="M174" s="227">
        <v>6582.1483584199414</v>
      </c>
      <c r="N174" s="227">
        <v>6736.2274420290696</v>
      </c>
      <c r="O174" s="227">
        <v>6893.456598628034</v>
      </c>
      <c r="P174" s="227">
        <v>7053.9001780193166</v>
      </c>
      <c r="Q174" s="227">
        <v>7217.6238957678916</v>
      </c>
      <c r="R174" s="227">
        <v>7384.6948664826368</v>
      </c>
      <c r="S174" s="227">
        <v>7555.1812957518423</v>
      </c>
      <c r="T174" s="227">
        <v>7729.1538973055303</v>
      </c>
      <c r="U174" s="227">
        <v>7906.68047861384</v>
      </c>
      <c r="V174" s="227">
        <v>8087.8472269372505</v>
      </c>
      <c r="W174" s="227">
        <v>8272.6757072999153</v>
      </c>
      <c r="X174" s="227">
        <v>8461.4515184514057</v>
      </c>
      <c r="Z174" s="224">
        <v>32</v>
      </c>
      <c r="AA174" s="229" t="s">
        <v>64</v>
      </c>
      <c r="AB174" s="226">
        <v>5470.2176745141414</v>
      </c>
      <c r="AC174" s="227">
        <v>5668.4643848700052</v>
      </c>
      <c r="AD174" s="227">
        <v>5808.1684812704343</v>
      </c>
      <c r="AE174" s="227">
        <v>5948.3231002023122</v>
      </c>
      <c r="AF174" s="227">
        <v>6090.0902059444152</v>
      </c>
      <c r="AG174" s="227">
        <v>6234.9195900558816</v>
      </c>
      <c r="AH174" s="227">
        <v>6382.6686385003104</v>
      </c>
      <c r="AI174" s="227">
        <v>6533.4488637145596</v>
      </c>
      <c r="AJ174" s="227">
        <v>6687.3089728341574</v>
      </c>
      <c r="AK174" s="227">
        <v>6844.3153275358072</v>
      </c>
      <c r="AL174" s="227">
        <v>7004.5313810450889</v>
      </c>
      <c r="AM174" s="227">
        <v>7168.0229749513901</v>
      </c>
      <c r="AN174" s="227">
        <v>7334.857022109828</v>
      </c>
      <c r="AO174" s="227">
        <v>7505.1018555363262</v>
      </c>
      <c r="AP174" s="227">
        <v>7678.8272630146403</v>
      </c>
      <c r="AQ174" s="227">
        <v>7856.10416676164</v>
      </c>
      <c r="AR174" s="227">
        <v>8037.0060970352069</v>
      </c>
      <c r="AS174" s="227">
        <v>8221.6035620770272</v>
      </c>
      <c r="AT174" s="227">
        <v>8409.9861819861562</v>
      </c>
      <c r="AU174" s="227">
        <v>8602.1763807216685</v>
      </c>
      <c r="AV174" s="227">
        <v>8798.4711324313266</v>
      </c>
    </row>
    <row r="175" spans="2:48" x14ac:dyDescent="0.2">
      <c r="B175" s="224">
        <v>33</v>
      </c>
      <c r="C175" s="229" t="s">
        <v>65</v>
      </c>
      <c r="D175" s="226">
        <v>3552.7193598737749</v>
      </c>
      <c r="E175" s="227">
        <v>3755.4385562467014</v>
      </c>
      <c r="F175" s="227">
        <v>3943.3023613821533</v>
      </c>
      <c r="G175" s="227">
        <v>4128.4855703902667</v>
      </c>
      <c r="H175" s="227">
        <v>4313.3145599561785</v>
      </c>
      <c r="I175" s="227">
        <v>4498.3030860489134</v>
      </c>
      <c r="J175" s="227">
        <v>4683.5129320148335</v>
      </c>
      <c r="K175" s="227">
        <v>4868.9660156319042</v>
      </c>
      <c r="L175" s="227">
        <v>5054.6687095713087</v>
      </c>
      <c r="M175" s="227">
        <v>5240.6268146681723</v>
      </c>
      <c r="N175" s="227">
        <v>5426.845564559686</v>
      </c>
      <c r="O175" s="227">
        <v>5613.3303191996001</v>
      </c>
      <c r="P175" s="227">
        <v>5800.08651533383</v>
      </c>
      <c r="Q175" s="227">
        <v>5987.1197027865219</v>
      </c>
      <c r="R175" s="227">
        <v>6174.4355488295478</v>
      </c>
      <c r="S175" s="227">
        <v>6362.0398143473276</v>
      </c>
      <c r="T175" s="227">
        <v>6549.9384658796216</v>
      </c>
      <c r="U175" s="227">
        <v>6738.1372485188385</v>
      </c>
      <c r="V175" s="227">
        <v>6926.6433657718817</v>
      </c>
      <c r="W175" s="227">
        <v>7115.4589299319159</v>
      </c>
      <c r="X175" s="227">
        <v>7304.6069633747129</v>
      </c>
      <c r="Z175" s="224">
        <v>33</v>
      </c>
      <c r="AA175" s="229" t="s">
        <v>65</v>
      </c>
      <c r="AB175" s="226">
        <v>3694.2241719775475</v>
      </c>
      <c r="AC175" s="227">
        <v>3905.0176739420081</v>
      </c>
      <c r="AD175" s="227">
        <v>4100.3640944360031</v>
      </c>
      <c r="AE175" s="227">
        <v>4292.9231506589113</v>
      </c>
      <c r="AF175" s="227">
        <v>4485.1138788792323</v>
      </c>
      <c r="AG175" s="227">
        <v>4677.4704979662411</v>
      </c>
      <c r="AH175" s="227">
        <v>4870.0572520969836</v>
      </c>
      <c r="AI175" s="227">
        <v>5062.8969320345259</v>
      </c>
      <c r="AJ175" s="227">
        <v>5255.9961642735343</v>
      </c>
      <c r="AK175" s="227">
        <v>5449.3609806964078</v>
      </c>
      <c r="AL175" s="227">
        <v>5642.996823396099</v>
      </c>
      <c r="AM175" s="227">
        <v>5836.9092658133222</v>
      </c>
      <c r="AN175" s="227">
        <v>6031.1039612395771</v>
      </c>
      <c r="AO175" s="227">
        <v>6225.5866805485084</v>
      </c>
      <c r="AP175" s="227">
        <v>6420.36331673943</v>
      </c>
      <c r="AQ175" s="227">
        <v>6615.4398601527791</v>
      </c>
      <c r="AR175" s="227">
        <v>6810.8225149756063</v>
      </c>
      <c r="AS175" s="227">
        <v>7006.5172551273463</v>
      </c>
      <c r="AT175" s="227">
        <v>7202.5315710305749</v>
      </c>
      <c r="AU175" s="227">
        <v>7398.8676591111034</v>
      </c>
      <c r="AV175" s="227">
        <v>7595.5494587259263</v>
      </c>
    </row>
    <row r="176" spans="2:48" x14ac:dyDescent="0.2">
      <c r="B176" s="224">
        <v>34</v>
      </c>
      <c r="C176" s="229" t="s">
        <v>66</v>
      </c>
      <c r="D176" s="226">
        <v>2364.6963585411131</v>
      </c>
      <c r="E176" s="227">
        <v>2482.7536248100341</v>
      </c>
      <c r="F176" s="227">
        <v>2615.791344499984</v>
      </c>
      <c r="G176" s="227">
        <v>2750.5502467936558</v>
      </c>
      <c r="H176" s="227">
        <v>2886.9801881721846</v>
      </c>
      <c r="I176" s="227">
        <v>3025.2979152879739</v>
      </c>
      <c r="J176" s="227">
        <v>3165.4520143615405</v>
      </c>
      <c r="K176" s="227">
        <v>3307.4438662873854</v>
      </c>
      <c r="L176" s="227">
        <v>3451.2648969832821</v>
      </c>
      <c r="M176" s="227">
        <v>3596.9116346360042</v>
      </c>
      <c r="N176" s="227">
        <v>3744.381571695817</v>
      </c>
      <c r="O176" s="227">
        <v>3893.6740908434454</v>
      </c>
      <c r="P176" s="227">
        <v>4044.7901103898234</v>
      </c>
      <c r="Q176" s="227">
        <v>4197.7320701310264</v>
      </c>
      <c r="R176" s="227">
        <v>4352.5038645410286</v>
      </c>
      <c r="S176" s="227">
        <v>4509.110711181539</v>
      </c>
      <c r="T176" s="227">
        <v>4667.5593963577357</v>
      </c>
      <c r="U176" s="227">
        <v>4827.8570519923342</v>
      </c>
      <c r="V176" s="227">
        <v>4990.0157438592942</v>
      </c>
      <c r="W176" s="227">
        <v>5154.0342338202945</v>
      </c>
      <c r="X176" s="227">
        <v>5319.9704590873462</v>
      </c>
      <c r="Z176" s="224">
        <v>34</v>
      </c>
      <c r="AA176" s="229" t="s">
        <v>66</v>
      </c>
      <c r="AB176" s="226">
        <v>2458.8822145018053</v>
      </c>
      <c r="AC176" s="227">
        <v>2581.6417016862188</v>
      </c>
      <c r="AD176" s="227">
        <v>2719.9783137514191</v>
      </c>
      <c r="AE176" s="227">
        <v>2860.1046631234472</v>
      </c>
      <c r="AF176" s="227">
        <v>3001.9686090670825</v>
      </c>
      <c r="AG176" s="227">
        <v>3145.7955312538952</v>
      </c>
      <c r="AH176" s="227">
        <v>3291.5319680935613</v>
      </c>
      <c r="AI176" s="227">
        <v>3439.1793554816122</v>
      </c>
      <c r="AJ176" s="227">
        <v>3588.7287778301252</v>
      </c>
      <c r="AK176" s="227">
        <v>3740.176625043558</v>
      </c>
      <c r="AL176" s="227">
        <v>3893.5202896964606</v>
      </c>
      <c r="AM176" s="227">
        <v>4048.7591298817406</v>
      </c>
      <c r="AN176" s="227">
        <v>4205.894100486651</v>
      </c>
      <c r="AO176" s="227">
        <v>4364.9277384843463</v>
      </c>
      <c r="AP176" s="227">
        <v>4525.8640934656996</v>
      </c>
      <c r="AQ176" s="227">
        <v>4688.7085908078998</v>
      </c>
      <c r="AR176" s="227">
        <v>4853.468287114667</v>
      </c>
      <c r="AS176" s="227">
        <v>5020.1505983731877</v>
      </c>
      <c r="AT176" s="227">
        <v>5188.7680709372107</v>
      </c>
      <c r="AU176" s="227">
        <v>5359.3194173533584</v>
      </c>
      <c r="AV176" s="227">
        <v>5531.8648824727943</v>
      </c>
    </row>
    <row r="177" spans="2:48" x14ac:dyDescent="0.2">
      <c r="B177" s="224">
        <v>35</v>
      </c>
      <c r="C177" s="228" t="s">
        <v>67</v>
      </c>
      <c r="D177" s="226">
        <v>0</v>
      </c>
      <c r="E177" s="227">
        <v>0</v>
      </c>
      <c r="F177" s="227">
        <v>0</v>
      </c>
      <c r="G177" s="227">
        <v>0</v>
      </c>
      <c r="H177" s="227">
        <v>0</v>
      </c>
      <c r="I177" s="227">
        <v>0</v>
      </c>
      <c r="J177" s="227">
        <v>0</v>
      </c>
      <c r="K177" s="227">
        <v>0</v>
      </c>
      <c r="L177" s="227">
        <v>0</v>
      </c>
      <c r="M177" s="227">
        <v>0</v>
      </c>
      <c r="N177" s="227">
        <v>0</v>
      </c>
      <c r="O177" s="227">
        <v>0</v>
      </c>
      <c r="P177" s="227">
        <v>0</v>
      </c>
      <c r="Q177" s="227">
        <v>0</v>
      </c>
      <c r="R177" s="227">
        <v>0</v>
      </c>
      <c r="S177" s="227">
        <v>0</v>
      </c>
      <c r="T177" s="227">
        <v>0</v>
      </c>
      <c r="U177" s="227">
        <v>0</v>
      </c>
      <c r="V177" s="227">
        <v>0</v>
      </c>
      <c r="W177" s="227">
        <v>0</v>
      </c>
      <c r="X177" s="227">
        <v>0</v>
      </c>
      <c r="Z177" s="224">
        <v>35</v>
      </c>
      <c r="AA177" s="228" t="s">
        <v>67</v>
      </c>
      <c r="AB177" s="226">
        <v>0</v>
      </c>
      <c r="AC177" s="227">
        <v>0</v>
      </c>
      <c r="AD177" s="227">
        <v>0</v>
      </c>
      <c r="AE177" s="227">
        <v>0</v>
      </c>
      <c r="AF177" s="227">
        <v>0</v>
      </c>
      <c r="AG177" s="227">
        <v>0</v>
      </c>
      <c r="AH177" s="227">
        <v>0</v>
      </c>
      <c r="AI177" s="227">
        <v>0</v>
      </c>
      <c r="AJ177" s="227">
        <v>0</v>
      </c>
      <c r="AK177" s="227">
        <v>0</v>
      </c>
      <c r="AL177" s="227">
        <v>0</v>
      </c>
      <c r="AM177" s="227">
        <v>0</v>
      </c>
      <c r="AN177" s="227">
        <v>0</v>
      </c>
      <c r="AO177" s="227">
        <v>0</v>
      </c>
      <c r="AP177" s="227">
        <v>0</v>
      </c>
      <c r="AQ177" s="227">
        <v>0</v>
      </c>
      <c r="AR177" s="227">
        <v>0</v>
      </c>
      <c r="AS177" s="227">
        <v>0</v>
      </c>
      <c r="AT177" s="227">
        <v>0</v>
      </c>
      <c r="AU177" s="227">
        <v>0</v>
      </c>
      <c r="AV177" s="227">
        <v>0</v>
      </c>
    </row>
    <row r="178" spans="2:48" x14ac:dyDescent="0.2">
      <c r="B178" s="224">
        <v>36</v>
      </c>
      <c r="C178" s="229" t="s">
        <v>68</v>
      </c>
      <c r="D178" s="226">
        <v>1149.6071911459292</v>
      </c>
      <c r="E178" s="227">
        <v>1223.6157146643893</v>
      </c>
      <c r="F178" s="227">
        <v>1297.0966446277343</v>
      </c>
      <c r="G178" s="227">
        <v>1370.5158289602086</v>
      </c>
      <c r="H178" s="227">
        <v>1443.6202015595268</v>
      </c>
      <c r="I178" s="227">
        <v>1516.155113909304</v>
      </c>
      <c r="J178" s="227">
        <v>1588.14958281592</v>
      </c>
      <c r="K178" s="227">
        <v>1659.5822553013124</v>
      </c>
      <c r="L178" s="227">
        <v>1730.4442830680209</v>
      </c>
      <c r="M178" s="227">
        <v>1800.7233245284756</v>
      </c>
      <c r="N178" s="227">
        <v>1870.4076338168275</v>
      </c>
      <c r="O178" s="227">
        <v>1939.485008025254</v>
      </c>
      <c r="P178" s="227">
        <v>2007.9430492864697</v>
      </c>
      <c r="Q178" s="227">
        <v>2075.7690963524842</v>
      </c>
      <c r="R178" s="227">
        <v>2142.9502158590053</v>
      </c>
      <c r="S178" s="227">
        <v>2209.4732751126553</v>
      </c>
      <c r="T178" s="227">
        <v>2275.3246154964859</v>
      </c>
      <c r="U178" s="227">
        <v>2340.491305014044</v>
      </c>
      <c r="V178" s="227">
        <v>2404.9562195357048</v>
      </c>
      <c r="W178" s="227">
        <v>2468.7172278230214</v>
      </c>
      <c r="X178" s="227">
        <v>2531.7114276544517</v>
      </c>
      <c r="Z178" s="224">
        <v>36</v>
      </c>
      <c r="AA178" s="229" t="s">
        <v>68</v>
      </c>
      <c r="AB178" s="226">
        <v>1157.9878275693829</v>
      </c>
      <c r="AC178" s="227">
        <v>1232.5358732242926</v>
      </c>
      <c r="AD178" s="227">
        <v>1306.5524791670709</v>
      </c>
      <c r="AE178" s="227">
        <v>1380.5068893533291</v>
      </c>
      <c r="AF178" s="227">
        <v>1454.1441928288955</v>
      </c>
      <c r="AG178" s="227">
        <v>1527.2078846897027</v>
      </c>
      <c r="AH178" s="227">
        <v>1599.7271932746482</v>
      </c>
      <c r="AI178" s="227">
        <v>1671.6806099424591</v>
      </c>
      <c r="AJ178" s="227">
        <v>1743.0592218915867</v>
      </c>
      <c r="AK178" s="227">
        <v>1813.8505975642884</v>
      </c>
      <c r="AL178" s="227">
        <v>1884.0429054673523</v>
      </c>
      <c r="AM178" s="227">
        <v>1953.6238537337583</v>
      </c>
      <c r="AN178" s="227">
        <v>2022.5809541157678</v>
      </c>
      <c r="AO178" s="227">
        <v>2090.9014530648938</v>
      </c>
      <c r="AP178" s="227">
        <v>2158.5723229326177</v>
      </c>
      <c r="AQ178" s="227">
        <v>2225.5803352882263</v>
      </c>
      <c r="AR178" s="227">
        <v>2291.9117319434554</v>
      </c>
      <c r="AS178" s="227">
        <v>2357.5534866275966</v>
      </c>
      <c r="AT178" s="227">
        <v>2422.4883503761198</v>
      </c>
      <c r="AU178" s="227">
        <v>2486.714176413851</v>
      </c>
      <c r="AV178" s="227">
        <v>2550.1676039620525</v>
      </c>
    </row>
    <row r="179" spans="2:48" x14ac:dyDescent="0.2">
      <c r="B179" s="224">
        <v>39</v>
      </c>
      <c r="C179" s="229" t="s">
        <v>69</v>
      </c>
      <c r="D179" s="226">
        <v>572.66800548573065</v>
      </c>
      <c r="E179" s="227">
        <v>608.52973443350743</v>
      </c>
      <c r="F179" s="227">
        <v>640.96377343958375</v>
      </c>
      <c r="G179" s="227">
        <v>673.27124183991589</v>
      </c>
      <c r="H179" s="227">
        <v>705.51499550155518</v>
      </c>
      <c r="I179" s="227">
        <v>737.66218382369175</v>
      </c>
      <c r="J179" s="227">
        <v>769.71570540953985</v>
      </c>
      <c r="K179" s="227">
        <v>801.67241253212262</v>
      </c>
      <c r="L179" s="227">
        <v>833.53064138717616</v>
      </c>
      <c r="M179" s="227">
        <v>865.28829789088081</v>
      </c>
      <c r="N179" s="227">
        <v>896.94334659325875</v>
      </c>
      <c r="O179" s="227">
        <v>928.49368448774953</v>
      </c>
      <c r="P179" s="227">
        <v>959.93717208341729</v>
      </c>
      <c r="Q179" s="227">
        <v>991.27162500699183</v>
      </c>
      <c r="R179" s="227">
        <v>1022.4948124696914</v>
      </c>
      <c r="S179" s="227">
        <v>1053.6044665251725</v>
      </c>
      <c r="T179" s="227">
        <v>1084.5982394821906</v>
      </c>
      <c r="U179" s="227">
        <v>1115.4738660346668</v>
      </c>
      <c r="V179" s="227">
        <v>1146.2285255398249</v>
      </c>
      <c r="W179" s="227">
        <v>1176.8613282311071</v>
      </c>
      <c r="X179" s="227">
        <v>1207.3633827343715</v>
      </c>
      <c r="Z179" s="224">
        <v>39</v>
      </c>
      <c r="AA179" s="229" t="s">
        <v>69</v>
      </c>
      <c r="AB179" s="226">
        <v>576.84275524572149</v>
      </c>
      <c r="AC179" s="227">
        <v>612.96591619752792</v>
      </c>
      <c r="AD179" s="227">
        <v>645.63639934795845</v>
      </c>
      <c r="AE179" s="227">
        <v>678.17938919292885</v>
      </c>
      <c r="AF179" s="227">
        <v>710.65819981876143</v>
      </c>
      <c r="AG179" s="227">
        <v>743.03974114376649</v>
      </c>
      <c r="AH179" s="227">
        <v>775.3269329019754</v>
      </c>
      <c r="AI179" s="227">
        <v>807.51660441948172</v>
      </c>
      <c r="AJ179" s="227">
        <v>839.60707976288836</v>
      </c>
      <c r="AK179" s="227">
        <v>871.59624958250561</v>
      </c>
      <c r="AL179" s="227">
        <v>903.48206358992365</v>
      </c>
      <c r="AM179" s="227">
        <v>935.26240344766518</v>
      </c>
      <c r="AN179" s="227">
        <v>966.93511406790549</v>
      </c>
      <c r="AO179" s="227">
        <v>998.49799515329266</v>
      </c>
      <c r="AP179" s="227">
        <v>1029.9487996525957</v>
      </c>
      <c r="AQ179" s="227">
        <v>1061.285243086141</v>
      </c>
      <c r="AR179" s="227">
        <v>1092.5049606480156</v>
      </c>
      <c r="AS179" s="227">
        <v>1123.6056705180595</v>
      </c>
      <c r="AT179" s="227">
        <v>1154.5845314910102</v>
      </c>
      <c r="AU179" s="227">
        <v>1185.4406473139122</v>
      </c>
      <c r="AV179" s="227">
        <v>1216.1650617945049</v>
      </c>
    </row>
    <row r="180" spans="2:48" x14ac:dyDescent="0.2">
      <c r="B180" s="224">
        <v>40</v>
      </c>
      <c r="C180" s="229" t="s">
        <v>70</v>
      </c>
      <c r="D180" s="226">
        <v>1281.0393631593922</v>
      </c>
      <c r="E180" s="227">
        <v>1643.5549832024121</v>
      </c>
      <c r="F180" s="227">
        <v>4607.6948778593733</v>
      </c>
      <c r="G180" s="227">
        <v>6307.9960183466455</v>
      </c>
      <c r="H180" s="227">
        <v>6388.3002688616871</v>
      </c>
      <c r="I180" s="227">
        <v>6468.6190697638476</v>
      </c>
      <c r="J180" s="227">
        <v>6548.9642095629424</v>
      </c>
      <c r="K180" s="227">
        <v>6629.3343938791841</v>
      </c>
      <c r="L180" s="227">
        <v>6709.7305988789303</v>
      </c>
      <c r="M180" s="227">
        <v>6790.1532377418316</v>
      </c>
      <c r="N180" s="227">
        <v>6870.6028813024559</v>
      </c>
      <c r="O180" s="227">
        <v>6951.0800738651842</v>
      </c>
      <c r="P180" s="227">
        <v>7031.5853806337627</v>
      </c>
      <c r="Q180" s="227">
        <v>7112.1193759083671</v>
      </c>
      <c r="R180" s="227">
        <v>7192.6826461879828</v>
      </c>
      <c r="S180" s="227">
        <v>7273.2757905168</v>
      </c>
      <c r="T180" s="227">
        <v>7353.8994174218387</v>
      </c>
      <c r="U180" s="227">
        <v>7434.5541588130754</v>
      </c>
      <c r="V180" s="227">
        <v>7515.2406167648905</v>
      </c>
      <c r="W180" s="227">
        <v>7595.9595726082498</v>
      </c>
      <c r="X180" s="227">
        <v>7676.7111714881476</v>
      </c>
      <c r="Z180" s="224">
        <v>40</v>
      </c>
      <c r="AA180" s="229" t="s">
        <v>70</v>
      </c>
      <c r="AB180" s="226">
        <v>1290.3781401168242</v>
      </c>
      <c r="AC180" s="227">
        <v>1655.5364990299577</v>
      </c>
      <c r="AD180" s="227">
        <v>4641.2849735189693</v>
      </c>
      <c r="AE180" s="227">
        <v>6353.981309320392</v>
      </c>
      <c r="AF180" s="227">
        <v>6434.870977821688</v>
      </c>
      <c r="AG180" s="227">
        <v>6515.7753027824265</v>
      </c>
      <c r="AH180" s="227">
        <v>6596.706158650657</v>
      </c>
      <c r="AI180" s="227">
        <v>6677.6622416105638</v>
      </c>
      <c r="AJ180" s="227">
        <v>6758.6445349447549</v>
      </c>
      <c r="AK180" s="227">
        <v>6839.6534548449708</v>
      </c>
      <c r="AL180" s="227">
        <v>6920.6895763071525</v>
      </c>
      <c r="AM180" s="227">
        <v>7001.7534476036635</v>
      </c>
      <c r="AN180" s="227">
        <v>7082.8456380585822</v>
      </c>
      <c r="AO180" s="227">
        <v>7163.9667261587383</v>
      </c>
      <c r="AP180" s="227">
        <v>7245.1173026786928</v>
      </c>
      <c r="AQ180" s="227">
        <v>7326.2979710296677</v>
      </c>
      <c r="AR180" s="227">
        <v>7407.5093441748431</v>
      </c>
      <c r="AS180" s="227">
        <v>7488.7520586308228</v>
      </c>
      <c r="AT180" s="227">
        <v>7570.0267208611085</v>
      </c>
      <c r="AU180" s="227">
        <v>7651.3341178925648</v>
      </c>
      <c r="AV180" s="227">
        <v>7732.6743959282967</v>
      </c>
    </row>
    <row r="181" spans="2:48" x14ac:dyDescent="0.2">
      <c r="B181" s="224">
        <v>45</v>
      </c>
      <c r="C181" s="229" t="s">
        <v>71</v>
      </c>
      <c r="D181" s="226">
        <v>0</v>
      </c>
      <c r="E181" s="227">
        <v>0</v>
      </c>
      <c r="F181" s="227">
        <v>0</v>
      </c>
      <c r="G181" s="227">
        <v>0</v>
      </c>
      <c r="H181" s="227">
        <v>0</v>
      </c>
      <c r="I181" s="227">
        <v>0</v>
      </c>
      <c r="J181" s="227">
        <v>0</v>
      </c>
      <c r="K181" s="227">
        <v>0</v>
      </c>
      <c r="L181" s="227">
        <v>0</v>
      </c>
      <c r="M181" s="227">
        <v>0</v>
      </c>
      <c r="N181" s="227">
        <v>0</v>
      </c>
      <c r="O181" s="227">
        <v>0</v>
      </c>
      <c r="P181" s="227">
        <v>0</v>
      </c>
      <c r="Q181" s="227">
        <v>0</v>
      </c>
      <c r="R181" s="227">
        <v>0</v>
      </c>
      <c r="S181" s="227">
        <v>0</v>
      </c>
      <c r="T181" s="227">
        <v>0</v>
      </c>
      <c r="U181" s="227">
        <v>0</v>
      </c>
      <c r="V181" s="227">
        <v>0</v>
      </c>
      <c r="W181" s="227">
        <v>0</v>
      </c>
      <c r="X181" s="227">
        <v>0</v>
      </c>
      <c r="Z181" s="224">
        <v>45</v>
      </c>
      <c r="AA181" s="229" t="s">
        <v>71</v>
      </c>
      <c r="AB181" s="226">
        <v>0</v>
      </c>
      <c r="AC181" s="227">
        <v>0</v>
      </c>
      <c r="AD181" s="227">
        <v>0</v>
      </c>
      <c r="AE181" s="227">
        <v>0</v>
      </c>
      <c r="AF181" s="227">
        <v>0</v>
      </c>
      <c r="AG181" s="227">
        <v>0</v>
      </c>
      <c r="AH181" s="227">
        <v>0</v>
      </c>
      <c r="AI181" s="227">
        <v>0</v>
      </c>
      <c r="AJ181" s="227">
        <v>0</v>
      </c>
      <c r="AK181" s="227">
        <v>0</v>
      </c>
      <c r="AL181" s="227">
        <v>0</v>
      </c>
      <c r="AM181" s="227">
        <v>0</v>
      </c>
      <c r="AN181" s="227">
        <v>0</v>
      </c>
      <c r="AO181" s="227">
        <v>0</v>
      </c>
      <c r="AP181" s="227">
        <v>0</v>
      </c>
      <c r="AQ181" s="227">
        <v>0</v>
      </c>
      <c r="AR181" s="227">
        <v>0</v>
      </c>
      <c r="AS181" s="227">
        <v>0</v>
      </c>
      <c r="AT181" s="227">
        <v>0</v>
      </c>
      <c r="AU181" s="227">
        <v>0</v>
      </c>
      <c r="AV181" s="227">
        <v>0</v>
      </c>
    </row>
    <row r="182" spans="2:48" ht="13.5" thickBot="1" x14ac:dyDescent="0.25">
      <c r="B182" s="224">
        <v>46</v>
      </c>
      <c r="C182" s="230" t="s">
        <v>72</v>
      </c>
      <c r="D182" s="226">
        <v>0</v>
      </c>
      <c r="E182" s="227">
        <v>0</v>
      </c>
      <c r="F182" s="227">
        <v>0</v>
      </c>
      <c r="G182" s="227">
        <v>0</v>
      </c>
      <c r="H182" s="227">
        <v>0</v>
      </c>
      <c r="I182" s="227">
        <v>0</v>
      </c>
      <c r="J182" s="227">
        <v>0</v>
      </c>
      <c r="K182" s="227">
        <v>0</v>
      </c>
      <c r="L182" s="227">
        <v>0</v>
      </c>
      <c r="M182" s="227">
        <v>0</v>
      </c>
      <c r="N182" s="227">
        <v>0</v>
      </c>
      <c r="O182" s="227">
        <v>0</v>
      </c>
      <c r="P182" s="227">
        <v>0</v>
      </c>
      <c r="Q182" s="227">
        <v>0</v>
      </c>
      <c r="R182" s="227">
        <v>0</v>
      </c>
      <c r="S182" s="227">
        <v>0</v>
      </c>
      <c r="T182" s="227">
        <v>0</v>
      </c>
      <c r="U182" s="227">
        <v>0</v>
      </c>
      <c r="V182" s="227">
        <v>0</v>
      </c>
      <c r="W182" s="227">
        <v>0</v>
      </c>
      <c r="X182" s="227">
        <v>0</v>
      </c>
      <c r="Z182" s="224">
        <v>46</v>
      </c>
      <c r="AA182" s="230" t="s">
        <v>72</v>
      </c>
      <c r="AB182" s="226">
        <v>0</v>
      </c>
      <c r="AC182" s="227">
        <v>0</v>
      </c>
      <c r="AD182" s="227">
        <v>0</v>
      </c>
      <c r="AE182" s="227">
        <v>0</v>
      </c>
      <c r="AF182" s="227">
        <v>0</v>
      </c>
      <c r="AG182" s="227">
        <v>0</v>
      </c>
      <c r="AH182" s="227">
        <v>0</v>
      </c>
      <c r="AI182" s="227">
        <v>0</v>
      </c>
      <c r="AJ182" s="227">
        <v>0</v>
      </c>
      <c r="AK182" s="227">
        <v>0</v>
      </c>
      <c r="AL182" s="227">
        <v>0</v>
      </c>
      <c r="AM182" s="227">
        <v>0</v>
      </c>
      <c r="AN182" s="227">
        <v>0</v>
      </c>
      <c r="AO182" s="227">
        <v>0</v>
      </c>
      <c r="AP182" s="227">
        <v>0</v>
      </c>
      <c r="AQ182" s="227">
        <v>0</v>
      </c>
      <c r="AR182" s="227">
        <v>0</v>
      </c>
      <c r="AS182" s="227">
        <v>0</v>
      </c>
      <c r="AT182" s="227">
        <v>0</v>
      </c>
      <c r="AU182" s="227">
        <v>0</v>
      </c>
      <c r="AV182" s="227">
        <v>0</v>
      </c>
    </row>
    <row r="183" spans="2:48" ht="13.5" thickBot="1" x14ac:dyDescent="0.25">
      <c r="B183" s="231"/>
      <c r="C183" s="232" t="s">
        <v>73</v>
      </c>
      <c r="D183" s="233">
        <f>+SUM(D159:D181)</f>
        <v>519870.65760727617</v>
      </c>
      <c r="E183" s="233">
        <f t="shared" ref="E183:X183" si="22">+SUM(E159:E181)</f>
        <v>531258.78957506968</v>
      </c>
      <c r="F183" s="233">
        <f t="shared" si="22"/>
        <v>545192.06961819646</v>
      </c>
      <c r="G183" s="233">
        <f t="shared" si="22"/>
        <v>558022.34116627765</v>
      </c>
      <c r="H183" s="233">
        <f t="shared" si="22"/>
        <v>569176.46483600431</v>
      </c>
      <c r="I183" s="233">
        <f t="shared" si="22"/>
        <v>580480.4024675691</v>
      </c>
      <c r="J183" s="233">
        <f t="shared" si="22"/>
        <v>591892.87277522858</v>
      </c>
      <c r="K183" s="233">
        <f t="shared" si="22"/>
        <v>603418.14594530896</v>
      </c>
      <c r="L183" s="233">
        <f t="shared" si="22"/>
        <v>615066.40845292481</v>
      </c>
      <c r="M183" s="233">
        <f t="shared" si="22"/>
        <v>626833.9559730289</v>
      </c>
      <c r="N183" s="233">
        <f t="shared" si="22"/>
        <v>638726.38096047391</v>
      </c>
      <c r="O183" s="233">
        <f t="shared" si="22"/>
        <v>650745.04221781564</v>
      </c>
      <c r="P183" s="233">
        <f t="shared" si="22"/>
        <v>662892.72608864261</v>
      </c>
      <c r="Q183" s="233">
        <f t="shared" si="22"/>
        <v>675172.08971129404</v>
      </c>
      <c r="R183" s="233">
        <f t="shared" si="22"/>
        <v>687585.70334591973</v>
      </c>
      <c r="S183" s="233">
        <f t="shared" si="22"/>
        <v>700136.32855303027</v>
      </c>
      <c r="T183" s="233">
        <f t="shared" si="22"/>
        <v>712826.7475579055</v>
      </c>
      <c r="U183" s="233">
        <f t="shared" si="22"/>
        <v>725659.64632806717</v>
      </c>
      <c r="V183" s="233">
        <f t="shared" si="22"/>
        <v>738638.49597124127</v>
      </c>
      <c r="W183" s="233">
        <f t="shared" si="22"/>
        <v>751763.95509316237</v>
      </c>
      <c r="X183" s="233">
        <f t="shared" si="22"/>
        <v>765048.12568799173</v>
      </c>
      <c r="Z183" s="231"/>
      <c r="AA183" s="232" t="s">
        <v>73</v>
      </c>
      <c r="AB183" s="233">
        <f>+SUM(AB159:AB181)</f>
        <v>531890.71422435937</v>
      </c>
      <c r="AC183" s="233">
        <f t="shared" ref="AC183:AV183" si="23">+SUM(AC159:AC181)</f>
        <v>543565.12684863096</v>
      </c>
      <c r="AD183" s="233">
        <f t="shared" si="23"/>
        <v>557799.22673912498</v>
      </c>
      <c r="AE183" s="233">
        <f t="shared" si="23"/>
        <v>570928.8150322797</v>
      </c>
      <c r="AF183" s="233">
        <f t="shared" si="23"/>
        <v>582367.4415754145</v>
      </c>
      <c r="AG183" s="233">
        <f t="shared" si="23"/>
        <v>593959.8889244342</v>
      </c>
      <c r="AH183" s="233">
        <f t="shared" si="23"/>
        <v>605663.30077667348</v>
      </c>
      <c r="AI183" s="233">
        <f t="shared" si="23"/>
        <v>617482.03319984314</v>
      </c>
      <c r="AJ183" s="233">
        <f t="shared" si="23"/>
        <v>629426.64450451615</v>
      </c>
      <c r="AK183" s="233">
        <f t="shared" si="23"/>
        <v>641493.2384815769</v>
      </c>
      <c r="AL183" s="233">
        <f t="shared" si="23"/>
        <v>653687.58867597324</v>
      </c>
      <c r="AM183" s="233">
        <f t="shared" si="23"/>
        <v>666011.06493157183</v>
      </c>
      <c r="AN183" s="233">
        <f t="shared" si="23"/>
        <v>678466.52086521487</v>
      </c>
      <c r="AO183" s="233">
        <f t="shared" si="23"/>
        <v>691056.67483262927</v>
      </c>
      <c r="AP183" s="233">
        <f t="shared" si="23"/>
        <v>703784.15390500496</v>
      </c>
      <c r="AQ183" s="233">
        <f t="shared" si="23"/>
        <v>716651.78335097316</v>
      </c>
      <c r="AR183" s="233">
        <f t="shared" si="23"/>
        <v>729662.40815663105</v>
      </c>
      <c r="AS183" s="233">
        <f t="shared" si="23"/>
        <v>742818.77546071471</v>
      </c>
      <c r="AT183" s="233">
        <f t="shared" si="23"/>
        <v>756124.43527654186</v>
      </c>
      <c r="AU183" s="233">
        <f t="shared" si="23"/>
        <v>769580.06110518146</v>
      </c>
      <c r="AV183" s="233">
        <f t="shared" si="23"/>
        <v>783198.0303958602</v>
      </c>
    </row>
    <row r="184" spans="2:48" x14ac:dyDescent="0.2">
      <c r="B184" s="235"/>
      <c r="C184" s="235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Z184" s="235"/>
      <c r="AA184" s="235"/>
      <c r="AB184" s="236"/>
      <c r="AC184" s="236"/>
      <c r="AD184" s="236"/>
      <c r="AE184" s="236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6"/>
      <c r="AQ184" s="236"/>
      <c r="AR184" s="236"/>
      <c r="AS184" s="236"/>
      <c r="AT184" s="236"/>
      <c r="AU184" s="236"/>
      <c r="AV184" s="236"/>
    </row>
    <row r="185" spans="2:48" x14ac:dyDescent="0.2">
      <c r="B185" s="235"/>
      <c r="C185" s="235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Z185" s="235"/>
      <c r="AA185" s="235"/>
      <c r="AB185" s="236"/>
      <c r="AC185" s="236"/>
      <c r="AD185" s="236"/>
      <c r="AE185" s="236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  <c r="AR185" s="236"/>
      <c r="AS185" s="236"/>
      <c r="AT185" s="236"/>
      <c r="AU185" s="236"/>
      <c r="AV185" s="236"/>
    </row>
    <row r="186" spans="2:48" x14ac:dyDescent="0.2">
      <c r="B186" s="221" t="s">
        <v>194</v>
      </c>
      <c r="Z186" s="221" t="s">
        <v>89</v>
      </c>
    </row>
    <row r="187" spans="2:48" ht="13.5" thickBot="1" x14ac:dyDescent="0.25"/>
    <row r="188" spans="2:48" ht="13.5" thickBot="1" x14ac:dyDescent="0.25">
      <c r="B188" s="222" t="s">
        <v>37</v>
      </c>
      <c r="C188" s="223" t="s">
        <v>38</v>
      </c>
      <c r="D188" s="90">
        <f t="shared" ref="D188:X188" si="24">+D8</f>
        <v>2024</v>
      </c>
      <c r="E188" s="90">
        <f t="shared" si="24"/>
        <v>2025</v>
      </c>
      <c r="F188" s="90">
        <f t="shared" si="24"/>
        <v>2026</v>
      </c>
      <c r="G188" s="90">
        <f t="shared" si="24"/>
        <v>2027</v>
      </c>
      <c r="H188" s="90">
        <f t="shared" si="24"/>
        <v>2028</v>
      </c>
      <c r="I188" s="90">
        <f t="shared" si="24"/>
        <v>2029</v>
      </c>
      <c r="J188" s="90">
        <f t="shared" si="24"/>
        <v>2030</v>
      </c>
      <c r="K188" s="90">
        <f t="shared" si="24"/>
        <v>2031</v>
      </c>
      <c r="L188" s="90">
        <f t="shared" si="24"/>
        <v>2032</v>
      </c>
      <c r="M188" s="90">
        <f t="shared" si="24"/>
        <v>2033</v>
      </c>
      <c r="N188" s="90">
        <f t="shared" si="24"/>
        <v>2034</v>
      </c>
      <c r="O188" s="90">
        <f t="shared" si="24"/>
        <v>2035</v>
      </c>
      <c r="P188" s="90">
        <f t="shared" si="24"/>
        <v>2036</v>
      </c>
      <c r="Q188" s="90">
        <f t="shared" si="24"/>
        <v>2037</v>
      </c>
      <c r="R188" s="90">
        <f t="shared" si="24"/>
        <v>2038</v>
      </c>
      <c r="S188" s="90">
        <f t="shared" si="24"/>
        <v>2039</v>
      </c>
      <c r="T188" s="90">
        <f t="shared" si="24"/>
        <v>2040</v>
      </c>
      <c r="U188" s="90">
        <f t="shared" si="24"/>
        <v>2041</v>
      </c>
      <c r="V188" s="90">
        <f t="shared" si="24"/>
        <v>2042</v>
      </c>
      <c r="W188" s="90">
        <f t="shared" si="24"/>
        <v>2043</v>
      </c>
      <c r="X188" s="90">
        <f t="shared" si="24"/>
        <v>2044</v>
      </c>
      <c r="Z188" s="222" t="s">
        <v>37</v>
      </c>
      <c r="AA188" s="223" t="s">
        <v>38</v>
      </c>
      <c r="AB188" s="90">
        <f t="shared" ref="AB188:AV188" si="25">+D188</f>
        <v>2024</v>
      </c>
      <c r="AC188" s="90">
        <f t="shared" si="25"/>
        <v>2025</v>
      </c>
      <c r="AD188" s="90">
        <f t="shared" si="25"/>
        <v>2026</v>
      </c>
      <c r="AE188" s="90">
        <f t="shared" si="25"/>
        <v>2027</v>
      </c>
      <c r="AF188" s="90">
        <f t="shared" si="25"/>
        <v>2028</v>
      </c>
      <c r="AG188" s="90">
        <f t="shared" si="25"/>
        <v>2029</v>
      </c>
      <c r="AH188" s="90">
        <f t="shared" si="25"/>
        <v>2030</v>
      </c>
      <c r="AI188" s="90">
        <f t="shared" si="25"/>
        <v>2031</v>
      </c>
      <c r="AJ188" s="90">
        <f t="shared" si="25"/>
        <v>2032</v>
      </c>
      <c r="AK188" s="90">
        <f t="shared" si="25"/>
        <v>2033</v>
      </c>
      <c r="AL188" s="90">
        <f t="shared" si="25"/>
        <v>2034</v>
      </c>
      <c r="AM188" s="90">
        <f t="shared" si="25"/>
        <v>2035</v>
      </c>
      <c r="AN188" s="90">
        <f t="shared" si="25"/>
        <v>2036</v>
      </c>
      <c r="AO188" s="90">
        <f t="shared" si="25"/>
        <v>2037</v>
      </c>
      <c r="AP188" s="90">
        <f t="shared" si="25"/>
        <v>2038</v>
      </c>
      <c r="AQ188" s="90">
        <f t="shared" si="25"/>
        <v>2039</v>
      </c>
      <c r="AR188" s="90">
        <f t="shared" si="25"/>
        <v>2040</v>
      </c>
      <c r="AS188" s="90">
        <f t="shared" si="25"/>
        <v>2041</v>
      </c>
      <c r="AT188" s="90">
        <f t="shared" si="25"/>
        <v>2042</v>
      </c>
      <c r="AU188" s="90">
        <f t="shared" si="25"/>
        <v>2043</v>
      </c>
      <c r="AV188" s="90">
        <f t="shared" si="25"/>
        <v>2044</v>
      </c>
    </row>
    <row r="189" spans="2:48" x14ac:dyDescent="0.2">
      <c r="B189" s="224">
        <v>6</v>
      </c>
      <c r="C189" s="225" t="s">
        <v>46</v>
      </c>
      <c r="D189" s="226">
        <v>49721.117347469786</v>
      </c>
      <c r="E189" s="227">
        <v>46382.263274355631</v>
      </c>
      <c r="F189" s="227">
        <v>47099.864609294411</v>
      </c>
      <c r="G189" s="227">
        <v>47775.318120845419</v>
      </c>
      <c r="H189" s="227">
        <v>48445.281705102752</v>
      </c>
      <c r="I189" s="227">
        <v>49125.514110236822</v>
      </c>
      <c r="J189" s="227">
        <v>49818.064765593241</v>
      </c>
      <c r="K189" s="227">
        <v>50524.381389270107</v>
      </c>
      <c r="L189" s="227">
        <v>51244.979896974844</v>
      </c>
      <c r="M189" s="227">
        <v>51980.267242009766</v>
      </c>
      <c r="N189" s="227">
        <v>52730.570939869402</v>
      </c>
      <c r="O189" s="227">
        <v>53496.209354292019</v>
      </c>
      <c r="P189" s="227">
        <v>54277.499035772511</v>
      </c>
      <c r="Q189" s="227">
        <v>55074.761033885312</v>
      </c>
      <c r="R189" s="227">
        <v>55888.322514826556</v>
      </c>
      <c r="S189" s="227">
        <v>56718.515671185021</v>
      </c>
      <c r="T189" s="227">
        <v>57565.685069401785</v>
      </c>
      <c r="U189" s="227">
        <v>58430.160183534324</v>
      </c>
      <c r="V189" s="227">
        <v>59312.363561925114</v>
      </c>
      <c r="W189" s="227">
        <v>60212.389084733659</v>
      </c>
      <c r="X189" s="227">
        <v>61131.669099187602</v>
      </c>
      <c r="Z189" s="224">
        <v>6</v>
      </c>
      <c r="AA189" s="225" t="s">
        <v>46</v>
      </c>
      <c r="AB189" s="226">
        <v>50599.192279826108</v>
      </c>
      <c r="AC189" s="227">
        <v>47201.374043780772</v>
      </c>
      <c r="AD189" s="227">
        <v>47931.648218294562</v>
      </c>
      <c r="AE189" s="227">
        <v>48619.030238859523</v>
      </c>
      <c r="AF189" s="227">
        <v>49300.825380014896</v>
      </c>
      <c r="AG189" s="227">
        <v>49993.070689423592</v>
      </c>
      <c r="AH189" s="227">
        <v>50697.851789353641</v>
      </c>
      <c r="AI189" s="227">
        <v>51416.641964604634</v>
      </c>
      <c r="AJ189" s="227">
        <v>52149.966241955408</v>
      </c>
      <c r="AK189" s="227">
        <v>52898.23876150365</v>
      </c>
      <c r="AL189" s="227">
        <v>53661.792822667463</v>
      </c>
      <c r="AM189" s="227">
        <v>54440.952411488797</v>
      </c>
      <c r="AN189" s="227">
        <v>55236.039668744248</v>
      </c>
      <c r="AO189" s="227">
        <v>56047.381313743732</v>
      </c>
      <c r="AP189" s="227">
        <v>56875.310290438421</v>
      </c>
      <c r="AQ189" s="227">
        <v>57720.164657938134</v>
      </c>
      <c r="AR189" s="227">
        <v>58582.295067727413</v>
      </c>
      <c r="AS189" s="227">
        <v>59462.036812375532</v>
      </c>
      <c r="AT189" s="227">
        <v>60359.819902428753</v>
      </c>
      <c r="AU189" s="227">
        <v>61275.739875970066</v>
      </c>
      <c r="AV189" s="227">
        <v>62211.254375479228</v>
      </c>
    </row>
    <row r="190" spans="2:48" x14ac:dyDescent="0.2">
      <c r="B190" s="224">
        <v>8</v>
      </c>
      <c r="C190" s="228" t="s">
        <v>48</v>
      </c>
      <c r="D190" s="226">
        <v>0</v>
      </c>
      <c r="E190" s="227">
        <v>0</v>
      </c>
      <c r="F190" s="227">
        <v>0</v>
      </c>
      <c r="G190" s="227">
        <v>0</v>
      </c>
      <c r="H190" s="227">
        <v>0</v>
      </c>
      <c r="I190" s="227">
        <v>0</v>
      </c>
      <c r="J190" s="227">
        <v>0</v>
      </c>
      <c r="K190" s="227">
        <v>0</v>
      </c>
      <c r="L190" s="227">
        <v>0</v>
      </c>
      <c r="M190" s="227">
        <v>0</v>
      </c>
      <c r="N190" s="227">
        <v>0</v>
      </c>
      <c r="O190" s="227">
        <v>0</v>
      </c>
      <c r="P190" s="227">
        <v>0</v>
      </c>
      <c r="Q190" s="227">
        <v>0</v>
      </c>
      <c r="R190" s="227">
        <v>0</v>
      </c>
      <c r="S190" s="227">
        <v>0</v>
      </c>
      <c r="T190" s="227">
        <v>0</v>
      </c>
      <c r="U190" s="227">
        <v>0</v>
      </c>
      <c r="V190" s="227">
        <v>0</v>
      </c>
      <c r="W190" s="227">
        <v>0</v>
      </c>
      <c r="X190" s="227">
        <v>0</v>
      </c>
      <c r="Z190" s="224">
        <v>8</v>
      </c>
      <c r="AA190" s="228" t="s">
        <v>48</v>
      </c>
      <c r="AB190" s="226">
        <v>0</v>
      </c>
      <c r="AC190" s="227">
        <v>0</v>
      </c>
      <c r="AD190" s="227">
        <v>0</v>
      </c>
      <c r="AE190" s="227">
        <v>0</v>
      </c>
      <c r="AF190" s="227">
        <v>0</v>
      </c>
      <c r="AG190" s="227">
        <v>0</v>
      </c>
      <c r="AH190" s="227">
        <v>0</v>
      </c>
      <c r="AI190" s="227">
        <v>0</v>
      </c>
      <c r="AJ190" s="227">
        <v>0</v>
      </c>
      <c r="AK190" s="227">
        <v>0</v>
      </c>
      <c r="AL190" s="227">
        <v>0</v>
      </c>
      <c r="AM190" s="227">
        <v>0</v>
      </c>
      <c r="AN190" s="227">
        <v>0</v>
      </c>
      <c r="AO190" s="227">
        <v>0</v>
      </c>
      <c r="AP190" s="227">
        <v>0</v>
      </c>
      <c r="AQ190" s="227">
        <v>0</v>
      </c>
      <c r="AR190" s="227">
        <v>0</v>
      </c>
      <c r="AS190" s="227">
        <v>0</v>
      </c>
      <c r="AT190" s="227">
        <v>0</v>
      </c>
      <c r="AU190" s="227">
        <v>0</v>
      </c>
      <c r="AV190" s="227">
        <v>0</v>
      </c>
    </row>
    <row r="191" spans="2:48" x14ac:dyDescent="0.2">
      <c r="B191" s="224">
        <v>9</v>
      </c>
      <c r="C191" s="229" t="s">
        <v>49</v>
      </c>
      <c r="D191" s="226">
        <v>0</v>
      </c>
      <c r="E191" s="227">
        <v>0</v>
      </c>
      <c r="F191" s="227">
        <v>0</v>
      </c>
      <c r="G191" s="227">
        <v>0</v>
      </c>
      <c r="H191" s="227">
        <v>0</v>
      </c>
      <c r="I191" s="227">
        <v>0</v>
      </c>
      <c r="J191" s="227">
        <v>0</v>
      </c>
      <c r="K191" s="227">
        <v>0</v>
      </c>
      <c r="L191" s="227">
        <v>0</v>
      </c>
      <c r="M191" s="227">
        <v>0</v>
      </c>
      <c r="N191" s="227">
        <v>0</v>
      </c>
      <c r="O191" s="227">
        <v>0</v>
      </c>
      <c r="P191" s="227">
        <v>0</v>
      </c>
      <c r="Q191" s="227">
        <v>0</v>
      </c>
      <c r="R191" s="227">
        <v>0</v>
      </c>
      <c r="S191" s="227">
        <v>0</v>
      </c>
      <c r="T191" s="227">
        <v>0</v>
      </c>
      <c r="U191" s="227">
        <v>0</v>
      </c>
      <c r="V191" s="227">
        <v>0</v>
      </c>
      <c r="W191" s="227">
        <v>0</v>
      </c>
      <c r="X191" s="227">
        <v>0</v>
      </c>
      <c r="Z191" s="224">
        <v>9</v>
      </c>
      <c r="AA191" s="229" t="s">
        <v>49</v>
      </c>
      <c r="AB191" s="226">
        <v>0</v>
      </c>
      <c r="AC191" s="227">
        <v>0</v>
      </c>
      <c r="AD191" s="227">
        <v>0</v>
      </c>
      <c r="AE191" s="227">
        <v>0</v>
      </c>
      <c r="AF191" s="227">
        <v>0</v>
      </c>
      <c r="AG191" s="227">
        <v>0</v>
      </c>
      <c r="AH191" s="227">
        <v>0</v>
      </c>
      <c r="AI191" s="227">
        <v>0</v>
      </c>
      <c r="AJ191" s="227">
        <v>0</v>
      </c>
      <c r="AK191" s="227">
        <v>0</v>
      </c>
      <c r="AL191" s="227">
        <v>0</v>
      </c>
      <c r="AM191" s="227">
        <v>0</v>
      </c>
      <c r="AN191" s="227">
        <v>0</v>
      </c>
      <c r="AO191" s="227">
        <v>0</v>
      </c>
      <c r="AP191" s="227">
        <v>0</v>
      </c>
      <c r="AQ191" s="227">
        <v>0</v>
      </c>
      <c r="AR191" s="227">
        <v>0</v>
      </c>
      <c r="AS191" s="227">
        <v>0</v>
      </c>
      <c r="AT191" s="227">
        <v>0</v>
      </c>
      <c r="AU191" s="227">
        <v>0</v>
      </c>
      <c r="AV191" s="227">
        <v>0</v>
      </c>
    </row>
    <row r="192" spans="2:48" x14ac:dyDescent="0.2">
      <c r="B192" s="224">
        <v>10</v>
      </c>
      <c r="C192" s="229" t="s">
        <v>50</v>
      </c>
      <c r="D192" s="226">
        <v>454936.47938545042</v>
      </c>
      <c r="E192" s="227">
        <v>427367.84953747946</v>
      </c>
      <c r="F192" s="227">
        <v>431288.07700225728</v>
      </c>
      <c r="G192" s="227">
        <v>436655.25760901888</v>
      </c>
      <c r="H192" s="227">
        <v>442085.20549321308</v>
      </c>
      <c r="I192" s="227">
        <v>447632.62233872898</v>
      </c>
      <c r="J192" s="227">
        <v>453291.82399286295</v>
      </c>
      <c r="K192" s="227">
        <v>459067.14034195192</v>
      </c>
      <c r="L192" s="227">
        <v>464960.42199494172</v>
      </c>
      <c r="M192" s="227">
        <v>470974.2146361323</v>
      </c>
      <c r="N192" s="227">
        <v>477110.94772239419</v>
      </c>
      <c r="O192" s="227">
        <v>483373.14342541661</v>
      </c>
      <c r="P192" s="227">
        <v>489763.36463955382</v>
      </c>
      <c r="Q192" s="227">
        <v>496284.22871147114</v>
      </c>
      <c r="R192" s="227">
        <v>502938.40878597728</v>
      </c>
      <c r="S192" s="227">
        <v>509728.62108627491</v>
      </c>
      <c r="T192" s="227">
        <v>516657.68320868496</v>
      </c>
      <c r="U192" s="227">
        <v>523728.29122403509</v>
      </c>
      <c r="V192" s="227">
        <v>530943.89578720881</v>
      </c>
      <c r="W192" s="227">
        <v>538305.28569431475</v>
      </c>
      <c r="X192" s="227">
        <v>545824.11106025497</v>
      </c>
      <c r="Z192" s="224">
        <v>10</v>
      </c>
      <c r="AA192" s="229" t="s">
        <v>50</v>
      </c>
      <c r="AB192" s="226">
        <v>463734.95089676481</v>
      </c>
      <c r="AC192" s="227">
        <v>435633.14374753443</v>
      </c>
      <c r="AD192" s="227">
        <v>439629.18841148121</v>
      </c>
      <c r="AE192" s="227">
        <v>445100.17029117735</v>
      </c>
      <c r="AF192" s="227">
        <v>450635.13336745155</v>
      </c>
      <c r="AG192" s="227">
        <v>456289.83725475974</v>
      </c>
      <c r="AH192" s="227">
        <v>462058.48786888504</v>
      </c>
      <c r="AI192" s="227">
        <v>467945.49883616506</v>
      </c>
      <c r="AJ192" s="227">
        <v>473952.7565563235</v>
      </c>
      <c r="AK192" s="227">
        <v>480082.8559471952</v>
      </c>
      <c r="AL192" s="227">
        <v>486338.27345134586</v>
      </c>
      <c r="AM192" s="227">
        <v>492721.5800192639</v>
      </c>
      <c r="AN192" s="227">
        <v>499235.38811168261</v>
      </c>
      <c r="AO192" s="227">
        <v>505882.36569475109</v>
      </c>
      <c r="AP192" s="227">
        <v>512665.23761189781</v>
      </c>
      <c r="AQ192" s="227">
        <v>519586.77261808288</v>
      </c>
      <c r="AR192" s="227">
        <v>526649.84280194063</v>
      </c>
      <c r="AS192" s="227">
        <v>533857.19637630752</v>
      </c>
      <c r="AT192" s="227">
        <v>541212.35073173372</v>
      </c>
      <c r="AU192" s="227">
        <v>548716.10991964256</v>
      </c>
      <c r="AV192" s="227">
        <v>556380.34936816036</v>
      </c>
    </row>
    <row r="193" spans="2:48" x14ac:dyDescent="0.2">
      <c r="B193" s="224">
        <v>13</v>
      </c>
      <c r="C193" s="229" t="s">
        <v>52</v>
      </c>
      <c r="D193" s="226">
        <v>0</v>
      </c>
      <c r="E193" s="227">
        <v>0</v>
      </c>
      <c r="F193" s="227">
        <v>0</v>
      </c>
      <c r="G193" s="227">
        <v>0</v>
      </c>
      <c r="H193" s="227">
        <v>0</v>
      </c>
      <c r="I193" s="227">
        <v>0</v>
      </c>
      <c r="J193" s="227">
        <v>0</v>
      </c>
      <c r="K193" s="227">
        <v>0</v>
      </c>
      <c r="L193" s="227">
        <v>0</v>
      </c>
      <c r="M193" s="227">
        <v>0</v>
      </c>
      <c r="N193" s="227">
        <v>0</v>
      </c>
      <c r="O193" s="227">
        <v>0</v>
      </c>
      <c r="P193" s="227">
        <v>0</v>
      </c>
      <c r="Q193" s="227">
        <v>0</v>
      </c>
      <c r="R193" s="227">
        <v>0</v>
      </c>
      <c r="S193" s="227">
        <v>0</v>
      </c>
      <c r="T193" s="227">
        <v>0</v>
      </c>
      <c r="U193" s="227">
        <v>0</v>
      </c>
      <c r="V193" s="227">
        <v>0</v>
      </c>
      <c r="W193" s="227">
        <v>0</v>
      </c>
      <c r="X193" s="227">
        <v>0</v>
      </c>
      <c r="Z193" s="224">
        <v>13</v>
      </c>
      <c r="AA193" s="229" t="s">
        <v>52</v>
      </c>
      <c r="AB193" s="226">
        <v>0</v>
      </c>
      <c r="AC193" s="227">
        <v>0</v>
      </c>
      <c r="AD193" s="227">
        <v>0</v>
      </c>
      <c r="AE193" s="227">
        <v>0</v>
      </c>
      <c r="AF193" s="227">
        <v>0</v>
      </c>
      <c r="AG193" s="227">
        <v>0</v>
      </c>
      <c r="AH193" s="227">
        <v>0</v>
      </c>
      <c r="AI193" s="227">
        <v>0</v>
      </c>
      <c r="AJ193" s="227">
        <v>0</v>
      </c>
      <c r="AK193" s="227">
        <v>0</v>
      </c>
      <c r="AL193" s="227">
        <v>0</v>
      </c>
      <c r="AM193" s="227">
        <v>0</v>
      </c>
      <c r="AN193" s="227">
        <v>0</v>
      </c>
      <c r="AO193" s="227">
        <v>0</v>
      </c>
      <c r="AP193" s="227">
        <v>0</v>
      </c>
      <c r="AQ193" s="227">
        <v>0</v>
      </c>
      <c r="AR193" s="227">
        <v>0</v>
      </c>
      <c r="AS193" s="227">
        <v>0</v>
      </c>
      <c r="AT193" s="227">
        <v>0</v>
      </c>
      <c r="AU193" s="227">
        <v>0</v>
      </c>
      <c r="AV193" s="227">
        <v>0</v>
      </c>
    </row>
    <row r="194" spans="2:48" x14ac:dyDescent="0.2">
      <c r="B194" s="224">
        <v>14</v>
      </c>
      <c r="C194" s="229" t="s">
        <v>53</v>
      </c>
      <c r="D194" s="226">
        <v>7444.7065698742999</v>
      </c>
      <c r="E194" s="227">
        <v>6322.4963927338704</v>
      </c>
      <c r="F194" s="227">
        <v>6161.2539505342529</v>
      </c>
      <c r="G194" s="227">
        <v>6241.9433261142394</v>
      </c>
      <c r="H194" s="227">
        <v>6323.5490664139888</v>
      </c>
      <c r="I194" s="227">
        <v>6406.9241653498939</v>
      </c>
      <c r="J194" s="227">
        <v>6491.9783450361883</v>
      </c>
      <c r="K194" s="227">
        <v>6578.7779085264647</v>
      </c>
      <c r="L194" s="227">
        <v>6667.3503551486401</v>
      </c>
      <c r="M194" s="227">
        <v>6757.734025456587</v>
      </c>
      <c r="N194" s="227">
        <v>6849.9654121167441</v>
      </c>
      <c r="O194" s="227">
        <v>6944.082427098364</v>
      </c>
      <c r="P194" s="227">
        <v>7040.1235879001451</v>
      </c>
      <c r="Q194" s="227">
        <v>7138.1282316200586</v>
      </c>
      <c r="R194" s="227">
        <v>7238.1365354280715</v>
      </c>
      <c r="S194" s="227">
        <v>7340.1893166473592</v>
      </c>
      <c r="T194" s="227">
        <v>7444.3289450536304</v>
      </c>
      <c r="U194" s="227">
        <v>7550.5958510638948</v>
      </c>
      <c r="V194" s="227">
        <v>7659.0422471802522</v>
      </c>
      <c r="W194" s="227">
        <v>7769.6786169124798</v>
      </c>
      <c r="X194" s="227">
        <v>7882.6851939667204</v>
      </c>
      <c r="Z194" s="224">
        <v>14</v>
      </c>
      <c r="AA194" s="229" t="s">
        <v>53</v>
      </c>
      <c r="AB194" s="226">
        <v>7588.6871949356691</v>
      </c>
      <c r="AC194" s="227">
        <v>6444.7734729693429</v>
      </c>
      <c r="AD194" s="227">
        <v>6280.4126019375826</v>
      </c>
      <c r="AE194" s="227">
        <v>6362.6625100412884</v>
      </c>
      <c r="AF194" s="227">
        <v>6445.846505358435</v>
      </c>
      <c r="AG194" s="227">
        <v>6530.8340787077595</v>
      </c>
      <c r="AH194" s="227">
        <v>6617.5332062291864</v>
      </c>
      <c r="AI194" s="227">
        <v>6706.0114732773682</v>
      </c>
      <c r="AJ194" s="227">
        <v>6796.2969110172171</v>
      </c>
      <c r="AK194" s="227">
        <v>6888.4286015089174</v>
      </c>
      <c r="AL194" s="227">
        <v>6982.4437431870801</v>
      </c>
      <c r="AM194" s="227">
        <v>7078.380981238447</v>
      </c>
      <c r="AN194" s="227">
        <v>7176.2795780901342</v>
      </c>
      <c r="AO194" s="227">
        <v>7276.1796316195923</v>
      </c>
      <c r="AP194" s="227">
        <v>7378.1220960232495</v>
      </c>
      <c r="AQ194" s="227">
        <v>7482.1485780313169</v>
      </c>
      <c r="AR194" s="227">
        <v>7588.3022668509675</v>
      </c>
      <c r="AS194" s="227">
        <v>7696.6243748234683</v>
      </c>
      <c r="AT194" s="227">
        <v>7807.1681242407203</v>
      </c>
      <c r="AU194" s="227">
        <v>7919.9442013635662</v>
      </c>
      <c r="AV194" s="227">
        <v>8035.1363256180375</v>
      </c>
    </row>
    <row r="195" spans="2:48" x14ac:dyDescent="0.2">
      <c r="B195" s="224">
        <v>18</v>
      </c>
      <c r="C195" s="229" t="s">
        <v>55</v>
      </c>
      <c r="D195" s="226">
        <v>581116.27204778406</v>
      </c>
      <c r="E195" s="227">
        <v>598816.65658642084</v>
      </c>
      <c r="F195" s="227">
        <v>616314.3814957916</v>
      </c>
      <c r="G195" s="227">
        <v>634790.97941783816</v>
      </c>
      <c r="H195" s="227">
        <v>652839.17719553004</v>
      </c>
      <c r="I195" s="227">
        <v>671144.58708031767</v>
      </c>
      <c r="J195" s="227">
        <v>689530.40340525238</v>
      </c>
      <c r="K195" s="227">
        <v>708002.17184891552</v>
      </c>
      <c r="L195" s="227">
        <v>726595.26344407548</v>
      </c>
      <c r="M195" s="227">
        <v>745285.48914489651</v>
      </c>
      <c r="N195" s="227">
        <v>764088.39538525254</v>
      </c>
      <c r="O195" s="227">
        <v>783001.34873233747</v>
      </c>
      <c r="P195" s="227">
        <v>802027.60010711511</v>
      </c>
      <c r="Q195" s="227">
        <v>821169.71445049555</v>
      </c>
      <c r="R195" s="227">
        <v>840429.66339317465</v>
      </c>
      <c r="S195" s="227">
        <v>859810.10359813937</v>
      </c>
      <c r="T195" s="227">
        <v>879313.41785777919</v>
      </c>
      <c r="U195" s="227">
        <v>898942.01847188384</v>
      </c>
      <c r="V195" s="227">
        <v>918698.99290309683</v>
      </c>
      <c r="W195" s="227">
        <v>938584.89045971422</v>
      </c>
      <c r="X195" s="227">
        <v>958610.58070928662</v>
      </c>
      <c r="Z195" s="224">
        <v>18</v>
      </c>
      <c r="AA195" s="229" t="s">
        <v>55</v>
      </c>
      <c r="AB195" s="226">
        <v>599315.29466403101</v>
      </c>
      <c r="AC195" s="227">
        <v>617656.84056384547</v>
      </c>
      <c r="AD195" s="227">
        <v>635780.36274723429</v>
      </c>
      <c r="AE195" s="227">
        <v>654924.08561788208</v>
      </c>
      <c r="AF195" s="227">
        <v>673622.22367642121</v>
      </c>
      <c r="AG195" s="227">
        <v>692586.7937415397</v>
      </c>
      <c r="AH195" s="227">
        <v>711633.98895378516</v>
      </c>
      <c r="AI195" s="227">
        <v>730769.53578001785</v>
      </c>
      <c r="AJ195" s="227">
        <v>750030.19779800018</v>
      </c>
      <c r="AK195" s="227">
        <v>769390.80000135826</v>
      </c>
      <c r="AL195" s="227">
        <v>788867.48662366776</v>
      </c>
      <c r="AM195" s="227">
        <v>808457.49709796777</v>
      </c>
      <c r="AN195" s="227">
        <v>828164.18922794319</v>
      </c>
      <c r="AO195" s="227">
        <v>847990.20703227189</v>
      </c>
      <c r="AP195" s="227">
        <v>867937.57709946414</v>
      </c>
      <c r="AQ195" s="227">
        <v>888009.03795888671</v>
      </c>
      <c r="AR195" s="227">
        <v>908207.0424360187</v>
      </c>
      <c r="AS195" s="227">
        <v>928534.07523334213</v>
      </c>
      <c r="AT195" s="227">
        <v>948993.31598502246</v>
      </c>
      <c r="AU195" s="227">
        <v>969585.33036103321</v>
      </c>
      <c r="AV195" s="227">
        <v>990321.31261075125</v>
      </c>
    </row>
    <row r="196" spans="2:48" x14ac:dyDescent="0.2">
      <c r="B196" s="224">
        <v>20</v>
      </c>
      <c r="C196" s="229" t="s">
        <v>56</v>
      </c>
      <c r="D196" s="226">
        <v>0</v>
      </c>
      <c r="E196" s="227">
        <v>0</v>
      </c>
      <c r="F196" s="227">
        <v>0</v>
      </c>
      <c r="G196" s="227">
        <v>0</v>
      </c>
      <c r="H196" s="227">
        <v>0</v>
      </c>
      <c r="I196" s="227">
        <v>0</v>
      </c>
      <c r="J196" s="227">
        <v>0</v>
      </c>
      <c r="K196" s="227">
        <v>0</v>
      </c>
      <c r="L196" s="227">
        <v>0</v>
      </c>
      <c r="M196" s="227">
        <v>0</v>
      </c>
      <c r="N196" s="227">
        <v>0</v>
      </c>
      <c r="O196" s="227">
        <v>0</v>
      </c>
      <c r="P196" s="227">
        <v>0</v>
      </c>
      <c r="Q196" s="227">
        <v>0</v>
      </c>
      <c r="R196" s="227">
        <v>0</v>
      </c>
      <c r="S196" s="227">
        <v>0</v>
      </c>
      <c r="T196" s="227">
        <v>0</v>
      </c>
      <c r="U196" s="227">
        <v>0</v>
      </c>
      <c r="V196" s="227">
        <v>0</v>
      </c>
      <c r="W196" s="227">
        <v>0</v>
      </c>
      <c r="X196" s="227">
        <v>0</v>
      </c>
      <c r="Z196" s="224">
        <v>20</v>
      </c>
      <c r="AA196" s="229" t="s">
        <v>56</v>
      </c>
      <c r="AB196" s="226">
        <v>0</v>
      </c>
      <c r="AC196" s="227">
        <v>0</v>
      </c>
      <c r="AD196" s="227">
        <v>0</v>
      </c>
      <c r="AE196" s="227">
        <v>0</v>
      </c>
      <c r="AF196" s="227">
        <v>0</v>
      </c>
      <c r="AG196" s="227">
        <v>0</v>
      </c>
      <c r="AH196" s="227">
        <v>0</v>
      </c>
      <c r="AI196" s="227">
        <v>0</v>
      </c>
      <c r="AJ196" s="227">
        <v>0</v>
      </c>
      <c r="AK196" s="227">
        <v>0</v>
      </c>
      <c r="AL196" s="227">
        <v>0</v>
      </c>
      <c r="AM196" s="227">
        <v>0</v>
      </c>
      <c r="AN196" s="227">
        <v>0</v>
      </c>
      <c r="AO196" s="227">
        <v>0</v>
      </c>
      <c r="AP196" s="227">
        <v>0</v>
      </c>
      <c r="AQ196" s="227">
        <v>0</v>
      </c>
      <c r="AR196" s="227">
        <v>0</v>
      </c>
      <c r="AS196" s="227">
        <v>0</v>
      </c>
      <c r="AT196" s="227">
        <v>0</v>
      </c>
      <c r="AU196" s="227">
        <v>0</v>
      </c>
      <c r="AV196" s="227">
        <v>0</v>
      </c>
    </row>
    <row r="197" spans="2:48" x14ac:dyDescent="0.2">
      <c r="B197" s="224">
        <v>21</v>
      </c>
      <c r="C197" s="229" t="s">
        <v>57</v>
      </c>
      <c r="D197" s="226">
        <v>189.51454307487455</v>
      </c>
      <c r="E197" s="227">
        <v>15.863600231184549</v>
      </c>
      <c r="F197" s="227">
        <v>28.191370540635006</v>
      </c>
      <c r="G197" s="227">
        <v>45.638452009678673</v>
      </c>
      <c r="H197" s="227">
        <v>63.914794446326979</v>
      </c>
      <c r="I197" s="227">
        <v>82.281568441392949</v>
      </c>
      <c r="J197" s="227">
        <v>104.81092836240889</v>
      </c>
      <c r="K197" s="227">
        <v>133.78210464936765</v>
      </c>
      <c r="L197" s="227">
        <v>164.15805925009016</v>
      </c>
      <c r="M197" s="227">
        <v>194.5340138508127</v>
      </c>
      <c r="N197" s="227">
        <v>224.90996845153524</v>
      </c>
      <c r="O197" s="227">
        <v>255.28592305225783</v>
      </c>
      <c r="P197" s="227">
        <v>285.66187765298025</v>
      </c>
      <c r="Q197" s="227">
        <v>316.03783225370279</v>
      </c>
      <c r="R197" s="227">
        <v>346.41378685442533</v>
      </c>
      <c r="S197" s="227">
        <v>376.78974145514781</v>
      </c>
      <c r="T197" s="227">
        <v>407.16569605587051</v>
      </c>
      <c r="U197" s="227">
        <v>437.54165065659299</v>
      </c>
      <c r="V197" s="227">
        <v>467.91760525731547</v>
      </c>
      <c r="W197" s="227">
        <v>498.29355985803801</v>
      </c>
      <c r="X197" s="227">
        <v>528.66951445876043</v>
      </c>
      <c r="Z197" s="224">
        <v>21</v>
      </c>
      <c r="AA197" s="229" t="s">
        <v>57</v>
      </c>
      <c r="AB197" s="226">
        <v>197.0629073255468</v>
      </c>
      <c r="AC197" s="227">
        <v>16.495447428392623</v>
      </c>
      <c r="AD197" s="227">
        <v>29.314232829268505</v>
      </c>
      <c r="AE197" s="227">
        <v>47.456231553224171</v>
      </c>
      <c r="AF197" s="227">
        <v>66.460520709124182</v>
      </c>
      <c r="AG197" s="227">
        <v>85.558843312413629</v>
      </c>
      <c r="AH197" s="227">
        <v>108.98554763908363</v>
      </c>
      <c r="AI197" s="227">
        <v>139.11064587755197</v>
      </c>
      <c r="AJ197" s="227">
        <v>170.69647475002122</v>
      </c>
      <c r="AK197" s="227">
        <v>202.28230362249059</v>
      </c>
      <c r="AL197" s="227">
        <v>233.86813249495992</v>
      </c>
      <c r="AM197" s="227">
        <v>265.45396136742926</v>
      </c>
      <c r="AN197" s="227">
        <v>297.03979023989854</v>
      </c>
      <c r="AO197" s="227">
        <v>328.62561911236781</v>
      </c>
      <c r="AP197" s="227">
        <v>360.21144798483709</v>
      </c>
      <c r="AQ197" s="227">
        <v>391.79727685730643</v>
      </c>
      <c r="AR197" s="227">
        <v>423.38310572977588</v>
      </c>
      <c r="AS197" s="227">
        <v>454.96893460224516</v>
      </c>
      <c r="AT197" s="227">
        <v>486.55476347471449</v>
      </c>
      <c r="AU197" s="227">
        <v>518.14059234718366</v>
      </c>
      <c r="AV197" s="227">
        <v>549.72642121965305</v>
      </c>
    </row>
    <row r="198" spans="2:48" x14ac:dyDescent="0.2">
      <c r="B198" s="224">
        <v>22</v>
      </c>
      <c r="C198" s="229" t="s">
        <v>58</v>
      </c>
      <c r="D198" s="226">
        <v>34651.207479215089</v>
      </c>
      <c r="E198" s="227">
        <v>35811.063704377651</v>
      </c>
      <c r="F198" s="227">
        <v>37002.628812560368</v>
      </c>
      <c r="G198" s="227">
        <v>38195.394906723363</v>
      </c>
      <c r="H198" s="227">
        <v>39392.75006265386</v>
      </c>
      <c r="I198" s="227">
        <v>40598.362134969015</v>
      </c>
      <c r="J198" s="227">
        <v>41811.825352807842</v>
      </c>
      <c r="K198" s="227">
        <v>43033.445753004948</v>
      </c>
      <c r="L198" s="227">
        <v>44263.352857261816</v>
      </c>
      <c r="M198" s="227">
        <v>45501.725616811076</v>
      </c>
      <c r="N198" s="227">
        <v>46748.734664363757</v>
      </c>
      <c r="O198" s="227">
        <v>48004.55718464293</v>
      </c>
      <c r="P198" s="227">
        <v>49269.37321430719</v>
      </c>
      <c r="Q198" s="227">
        <v>50543.366612609869</v>
      </c>
      <c r="R198" s="227">
        <v>51826.725177861634</v>
      </c>
      <c r="S198" s="227">
        <v>53119.639656583706</v>
      </c>
      <c r="T198" s="227">
        <v>54422.308221403538</v>
      </c>
      <c r="U198" s="227">
        <v>55734.91931769855</v>
      </c>
      <c r="V198" s="227">
        <v>57057.719046775259</v>
      </c>
      <c r="W198" s="227">
        <v>58390.748366721018</v>
      </c>
      <c r="X198" s="227">
        <v>59734.882240218009</v>
      </c>
      <c r="Z198" s="224">
        <v>22</v>
      </c>
      <c r="AA198" s="229" t="s">
        <v>58</v>
      </c>
      <c r="AB198" s="226">
        <v>36031.365073112232</v>
      </c>
      <c r="AC198" s="227">
        <v>37237.418371723012</v>
      </c>
      <c r="AD198" s="227">
        <v>38476.44351816464</v>
      </c>
      <c r="AE198" s="227">
        <v>39716.717485858135</v>
      </c>
      <c r="AF198" s="227">
        <v>40961.763297649355</v>
      </c>
      <c r="AG198" s="227">
        <v>42215.394898804829</v>
      </c>
      <c r="AH198" s="227">
        <v>43477.190356610176</v>
      </c>
      <c r="AI198" s="227">
        <v>44747.46789734716</v>
      </c>
      <c r="AJ198" s="227">
        <v>46026.362201566531</v>
      </c>
      <c r="AK198" s="227">
        <v>47314.059348128656</v>
      </c>
      <c r="AL198" s="227">
        <v>48610.736766045346</v>
      </c>
      <c r="AM198" s="227">
        <v>49916.578697307239</v>
      </c>
      <c r="AN198" s="227">
        <v>51231.772349433057</v>
      </c>
      <c r="AO198" s="227">
        <v>52556.508904790098</v>
      </c>
      <c r="AP198" s="227">
        <v>53890.983641695871</v>
      </c>
      <c r="AQ198" s="227">
        <v>55235.394904105437</v>
      </c>
      <c r="AR198" s="227">
        <v>56589.948757862061</v>
      </c>
      <c r="AS198" s="227">
        <v>57954.8411541225</v>
      </c>
      <c r="AT198" s="227">
        <v>59330.327996408319</v>
      </c>
      <c r="AU198" s="227">
        <v>60716.451874167527</v>
      </c>
      <c r="AV198" s="227">
        <v>62114.122599845883</v>
      </c>
    </row>
    <row r="199" spans="2:48" x14ac:dyDescent="0.2">
      <c r="B199" s="224">
        <v>23</v>
      </c>
      <c r="C199" s="229" t="s">
        <v>59</v>
      </c>
      <c r="D199" s="226">
        <v>104345.69643826131</v>
      </c>
      <c r="E199" s="227">
        <v>110955.26078184912</v>
      </c>
      <c r="F199" s="227">
        <v>116791.15347554097</v>
      </c>
      <c r="G199" s="227">
        <v>122321.51058281273</v>
      </c>
      <c r="H199" s="227">
        <v>127742.96017710776</v>
      </c>
      <c r="I199" s="227">
        <v>133137.28289812311</v>
      </c>
      <c r="J199" s="227">
        <v>138532.02646880047</v>
      </c>
      <c r="K199" s="227">
        <v>143938.99105820389</v>
      </c>
      <c r="L199" s="227">
        <v>149362.79825729289</v>
      </c>
      <c r="M199" s="227">
        <v>154805.5494317305</v>
      </c>
      <c r="N199" s="227">
        <v>160268.301439706</v>
      </c>
      <c r="O199" s="227">
        <v>165751.72740499847</v>
      </c>
      <c r="P199" s="227">
        <v>171256.3519172589</v>
      </c>
      <c r="Q199" s="227">
        <v>176782.64815386222</v>
      </c>
      <c r="R199" s="227">
        <v>182331.07506143145</v>
      </c>
      <c r="S199" s="227">
        <v>187902.08948450675</v>
      </c>
      <c r="T199" s="227">
        <v>193496.16193351618</v>
      </c>
      <c r="U199" s="227">
        <v>199113.73981427099</v>
      </c>
      <c r="V199" s="227">
        <v>204755.4013046248</v>
      </c>
      <c r="W199" s="227">
        <v>210421.25889244891</v>
      </c>
      <c r="X199" s="227">
        <v>216113.32164150674</v>
      </c>
      <c r="Z199" s="224">
        <v>23</v>
      </c>
      <c r="AA199" s="229" t="s">
        <v>59</v>
      </c>
      <c r="AB199" s="226">
        <v>105255.10202029151</v>
      </c>
      <c r="AC199" s="227">
        <v>111939.64741553305</v>
      </c>
      <c r="AD199" s="227">
        <v>117829.30799237546</v>
      </c>
      <c r="AE199" s="227">
        <v>123405.13878044965</v>
      </c>
      <c r="AF199" s="227">
        <v>128868.92060954355</v>
      </c>
      <c r="AG199" s="227">
        <v>134304.48664148399</v>
      </c>
      <c r="AH199" s="227">
        <v>139740.14560154872</v>
      </c>
      <c r="AI199" s="227">
        <v>145188.00331166002</v>
      </c>
      <c r="AJ199" s="227">
        <v>150652.8005579609</v>
      </c>
      <c r="AK199" s="227">
        <v>156136.68774323171</v>
      </c>
      <c r="AL199" s="227">
        <v>161640.74289755733</v>
      </c>
      <c r="AM199" s="227">
        <v>167165.64967207774</v>
      </c>
      <c r="AN199" s="227">
        <v>172711.93904790614</v>
      </c>
      <c r="AO199" s="227">
        <v>178280.08904020223</v>
      </c>
      <c r="AP199" s="227">
        <v>183870.56287919034</v>
      </c>
      <c r="AQ199" s="227">
        <v>189483.82150728922</v>
      </c>
      <c r="AR199" s="227">
        <v>195120.33958734685</v>
      </c>
      <c r="AS199" s="227">
        <v>200780.5684493992</v>
      </c>
      <c r="AT199" s="227">
        <v>206465.09133208697</v>
      </c>
      <c r="AU199" s="227">
        <v>212174.02169637696</v>
      </c>
      <c r="AV199" s="227">
        <v>217909.3862024289</v>
      </c>
    </row>
    <row r="200" spans="2:48" x14ac:dyDescent="0.2">
      <c r="B200" s="224">
        <v>26</v>
      </c>
      <c r="C200" s="229" t="s">
        <v>60</v>
      </c>
      <c r="D200" s="226">
        <v>1686.6492342817196</v>
      </c>
      <c r="E200" s="227">
        <v>1719.765569958206</v>
      </c>
      <c r="F200" s="227">
        <v>1752.8819056346922</v>
      </c>
      <c r="G200" s="227">
        <v>1785.9982413111775</v>
      </c>
      <c r="H200" s="227">
        <v>1819.1145769876634</v>
      </c>
      <c r="I200" s="227">
        <v>1852.2309126641501</v>
      </c>
      <c r="J200" s="227">
        <v>1885.3472483406365</v>
      </c>
      <c r="K200" s="227">
        <v>1918.4635840171218</v>
      </c>
      <c r="L200" s="227">
        <v>1951.5799196936077</v>
      </c>
      <c r="M200" s="227">
        <v>1984.6962553700937</v>
      </c>
      <c r="N200" s="227">
        <v>2017.8125910465803</v>
      </c>
      <c r="O200" s="227">
        <v>2050.9289267230661</v>
      </c>
      <c r="P200" s="227">
        <v>2084.0452623995525</v>
      </c>
      <c r="Q200" s="227">
        <v>2117.161598076038</v>
      </c>
      <c r="R200" s="227">
        <v>2150.2779337525239</v>
      </c>
      <c r="S200" s="227">
        <v>2183.3942694290099</v>
      </c>
      <c r="T200" s="227">
        <v>2216.5106051054963</v>
      </c>
      <c r="U200" s="227">
        <v>2249.6269407819818</v>
      </c>
      <c r="V200" s="227">
        <v>2282.7432764584682</v>
      </c>
      <c r="W200" s="227">
        <v>2315.8596121349547</v>
      </c>
      <c r="X200" s="227">
        <v>2348.9759478114393</v>
      </c>
      <c r="Z200" s="224">
        <v>26</v>
      </c>
      <c r="AA200" s="229" t="s">
        <v>60</v>
      </c>
      <c r="AB200" s="226">
        <v>1742.3086590130165</v>
      </c>
      <c r="AC200" s="227">
        <v>1776.517833766826</v>
      </c>
      <c r="AD200" s="227">
        <v>1810.7270085206364</v>
      </c>
      <c r="AE200" s="227">
        <v>1844.9361832744466</v>
      </c>
      <c r="AF200" s="227">
        <v>1879.1453580282564</v>
      </c>
      <c r="AG200" s="227">
        <v>1913.3545327820671</v>
      </c>
      <c r="AH200" s="227">
        <v>1947.5637075358768</v>
      </c>
      <c r="AI200" s="227">
        <v>1981.772882289687</v>
      </c>
      <c r="AJ200" s="227">
        <v>2015.9820570434968</v>
      </c>
      <c r="AK200" s="227">
        <v>2050.1912317973065</v>
      </c>
      <c r="AL200" s="227">
        <v>2084.4004065511172</v>
      </c>
      <c r="AM200" s="227">
        <v>2118.6095813049274</v>
      </c>
      <c r="AN200" s="227">
        <v>2152.8187560587371</v>
      </c>
      <c r="AO200" s="227">
        <v>2187.0279308125478</v>
      </c>
      <c r="AP200" s="227">
        <v>2221.2371055663566</v>
      </c>
      <c r="AQ200" s="227">
        <v>2255.4462803201673</v>
      </c>
      <c r="AR200" s="227">
        <v>2289.6554550739766</v>
      </c>
      <c r="AS200" s="227">
        <v>2323.8646298277886</v>
      </c>
      <c r="AT200" s="227">
        <v>2358.073804581597</v>
      </c>
      <c r="AU200" s="227">
        <v>2392.2829793354076</v>
      </c>
      <c r="AV200" s="227">
        <v>2426.4921540892192</v>
      </c>
    </row>
    <row r="201" spans="2:48" x14ac:dyDescent="0.2">
      <c r="B201" s="224">
        <v>28</v>
      </c>
      <c r="C201" s="229" t="s">
        <v>61</v>
      </c>
      <c r="D201" s="226">
        <v>0</v>
      </c>
      <c r="E201" s="227">
        <v>0</v>
      </c>
      <c r="F201" s="227">
        <v>0</v>
      </c>
      <c r="G201" s="227">
        <v>0</v>
      </c>
      <c r="H201" s="227">
        <v>0</v>
      </c>
      <c r="I201" s="227">
        <v>0</v>
      </c>
      <c r="J201" s="227">
        <v>0</v>
      </c>
      <c r="K201" s="227">
        <v>0</v>
      </c>
      <c r="L201" s="227">
        <v>0</v>
      </c>
      <c r="M201" s="227">
        <v>0</v>
      </c>
      <c r="N201" s="227">
        <v>0</v>
      </c>
      <c r="O201" s="227">
        <v>0</v>
      </c>
      <c r="P201" s="227">
        <v>0</v>
      </c>
      <c r="Q201" s="227">
        <v>0</v>
      </c>
      <c r="R201" s="227">
        <v>0</v>
      </c>
      <c r="S201" s="227">
        <v>0</v>
      </c>
      <c r="T201" s="227">
        <v>0</v>
      </c>
      <c r="U201" s="227">
        <v>0</v>
      </c>
      <c r="V201" s="227">
        <v>0</v>
      </c>
      <c r="W201" s="227">
        <v>0</v>
      </c>
      <c r="X201" s="227">
        <v>0</v>
      </c>
      <c r="Z201" s="224">
        <v>28</v>
      </c>
      <c r="AA201" s="229" t="s">
        <v>61</v>
      </c>
      <c r="AB201" s="226">
        <v>0</v>
      </c>
      <c r="AC201" s="227">
        <v>0</v>
      </c>
      <c r="AD201" s="227">
        <v>0</v>
      </c>
      <c r="AE201" s="227">
        <v>0</v>
      </c>
      <c r="AF201" s="227">
        <v>0</v>
      </c>
      <c r="AG201" s="227">
        <v>0</v>
      </c>
      <c r="AH201" s="227">
        <v>0</v>
      </c>
      <c r="AI201" s="227">
        <v>0</v>
      </c>
      <c r="AJ201" s="227">
        <v>0</v>
      </c>
      <c r="AK201" s="227">
        <v>0</v>
      </c>
      <c r="AL201" s="227">
        <v>0</v>
      </c>
      <c r="AM201" s="227">
        <v>0</v>
      </c>
      <c r="AN201" s="227">
        <v>0</v>
      </c>
      <c r="AO201" s="227">
        <v>0</v>
      </c>
      <c r="AP201" s="227">
        <v>0</v>
      </c>
      <c r="AQ201" s="227">
        <v>0</v>
      </c>
      <c r="AR201" s="227">
        <v>0</v>
      </c>
      <c r="AS201" s="227">
        <v>0</v>
      </c>
      <c r="AT201" s="227">
        <v>0</v>
      </c>
      <c r="AU201" s="227">
        <v>0</v>
      </c>
      <c r="AV201" s="227">
        <v>0</v>
      </c>
    </row>
    <row r="202" spans="2:48" x14ac:dyDescent="0.2">
      <c r="B202" s="224">
        <v>29</v>
      </c>
      <c r="C202" s="229" t="s">
        <v>62</v>
      </c>
      <c r="D202" s="226">
        <v>7816.4771476282403</v>
      </c>
      <c r="E202" s="227">
        <v>7468.5916132113598</v>
      </c>
      <c r="F202" s="227">
        <v>7649.5900043009033</v>
      </c>
      <c r="G202" s="227">
        <v>7803.9650211794778</v>
      </c>
      <c r="H202" s="227">
        <v>7968.8577588434018</v>
      </c>
      <c r="I202" s="227">
        <v>8129.5954094912186</v>
      </c>
      <c r="J202" s="227">
        <v>8291.9745515293271</v>
      </c>
      <c r="K202" s="227">
        <v>8453.7052128078321</v>
      </c>
      <c r="L202" s="227">
        <v>8615.6920601973743</v>
      </c>
      <c r="M202" s="227">
        <v>8777.577699767693</v>
      </c>
      <c r="N202" s="227">
        <v>8939.5033220780206</v>
      </c>
      <c r="O202" s="227">
        <v>9101.4131489734209</v>
      </c>
      <c r="P202" s="227">
        <v>9263.3292159397315</v>
      </c>
      <c r="Q202" s="227">
        <v>9425.242817729586</v>
      </c>
      <c r="R202" s="227">
        <v>9587.1573934017943</v>
      </c>
      <c r="S202" s="227">
        <v>9749.071584336094</v>
      </c>
      <c r="T202" s="227">
        <v>9910.9859272633494</v>
      </c>
      <c r="U202" s="227">
        <v>10072.9002101449</v>
      </c>
      <c r="V202" s="227">
        <v>10234.814516747858</v>
      </c>
      <c r="W202" s="227">
        <v>10396.728813979535</v>
      </c>
      <c r="X202" s="227">
        <v>10558.643114913393</v>
      </c>
      <c r="Z202" s="224">
        <v>29</v>
      </c>
      <c r="AA202" s="229" t="s">
        <v>62</v>
      </c>
      <c r="AB202" s="226">
        <v>8127.8074324182726</v>
      </c>
      <c r="AC202" s="227">
        <v>7766.0656171655692</v>
      </c>
      <c r="AD202" s="227">
        <v>7954.2731741722082</v>
      </c>
      <c r="AE202" s="227">
        <v>8114.7969479730564</v>
      </c>
      <c r="AF202" s="227">
        <v>8286.257363378134</v>
      </c>
      <c r="AG202" s="227">
        <v>8453.3971946512538</v>
      </c>
      <c r="AH202" s="227">
        <v>8622.24389791674</v>
      </c>
      <c r="AI202" s="227">
        <v>8790.4162914339704</v>
      </c>
      <c r="AJ202" s="227">
        <v>8958.8550749550359</v>
      </c>
      <c r="AK202" s="227">
        <v>9127.1886195494408</v>
      </c>
      <c r="AL202" s="227">
        <v>9295.5637393963898</v>
      </c>
      <c r="AM202" s="227">
        <v>9463.922434697035</v>
      </c>
      <c r="AN202" s="227">
        <v>9632.2876186106096</v>
      </c>
      <c r="AO202" s="227">
        <v>9800.6502391597551</v>
      </c>
      <c r="AP202" s="227">
        <v>9969.0138723809905</v>
      </c>
      <c r="AQ202" s="227">
        <v>10137.377105540199</v>
      </c>
      <c r="AR202" s="227">
        <v>10305.740496746248</v>
      </c>
      <c r="AS202" s="227">
        <v>10474.103825514972</v>
      </c>
      <c r="AT202" s="227">
        <v>10642.467178949928</v>
      </c>
      <c r="AU202" s="227">
        <v>10810.830522640341</v>
      </c>
      <c r="AV202" s="227">
        <v>10979.193870180394</v>
      </c>
    </row>
    <row r="203" spans="2:48" x14ac:dyDescent="0.2">
      <c r="B203" s="224">
        <v>31</v>
      </c>
      <c r="C203" s="229" t="s">
        <v>63</v>
      </c>
      <c r="D203" s="226">
        <v>6378.9277664665124</v>
      </c>
      <c r="E203" s="227">
        <v>6587.219361700365</v>
      </c>
      <c r="F203" s="227">
        <v>6748.1222086144271</v>
      </c>
      <c r="G203" s="227">
        <v>6891.9988453962387</v>
      </c>
      <c r="H203" s="227">
        <v>7031.5793688191834</v>
      </c>
      <c r="I203" s="227">
        <v>7172.1600055026302</v>
      </c>
      <c r="J203" s="227">
        <v>7314.8985818913843</v>
      </c>
      <c r="K203" s="227">
        <v>7460.3399638076535</v>
      </c>
      <c r="L203" s="227">
        <v>7608.6764833538118</v>
      </c>
      <c r="M203" s="227">
        <v>7760.0210170579312</v>
      </c>
      <c r="N203" s="227">
        <v>7914.4510297904981</v>
      </c>
      <c r="O203" s="227">
        <v>8072.0354572962551</v>
      </c>
      <c r="P203" s="227">
        <v>8232.8406218655327</v>
      </c>
      <c r="Q203" s="227">
        <v>8396.9329996819379</v>
      </c>
      <c r="R203" s="227">
        <v>8564.3800614681622</v>
      </c>
      <c r="S203" s="227">
        <v>8735.2502339556249</v>
      </c>
      <c r="T203" s="227">
        <v>8909.6144168372812</v>
      </c>
      <c r="U203" s="227">
        <v>9087.5405628197077</v>
      </c>
      <c r="V203" s="227">
        <v>9269.1151145946278</v>
      </c>
      <c r="W203" s="227">
        <v>9454.3594566615357</v>
      </c>
      <c r="X203" s="227">
        <v>9643.5606951052305</v>
      </c>
      <c r="Z203" s="224">
        <v>31</v>
      </c>
      <c r="AA203" s="229" t="s">
        <v>63</v>
      </c>
      <c r="AB203" s="226">
        <v>6633.0004594048733</v>
      </c>
      <c r="AC203" s="227">
        <v>6849.5883088768915</v>
      </c>
      <c r="AD203" s="227">
        <v>7016.8999161835418</v>
      </c>
      <c r="AE203" s="227">
        <v>7166.507159408372</v>
      </c>
      <c r="AF203" s="227">
        <v>7311.6471750792507</v>
      </c>
      <c r="AG203" s="227">
        <v>7457.8271385218013</v>
      </c>
      <c r="AH203" s="227">
        <v>7606.2509924081178</v>
      </c>
      <c r="AI203" s="227">
        <v>7757.4853045661139</v>
      </c>
      <c r="AJ203" s="227">
        <v>7911.7300676857976</v>
      </c>
      <c r="AK203" s="227">
        <v>8069.1026541673491</v>
      </c>
      <c r="AL203" s="227">
        <v>8229.6836143070523</v>
      </c>
      <c r="AM203" s="227">
        <v>8393.544629560367</v>
      </c>
      <c r="AN203" s="227">
        <v>8560.7546638344356</v>
      </c>
      <c r="AO203" s="227">
        <v>8731.3828410592687</v>
      </c>
      <c r="AP203" s="227">
        <v>8905.499319316441</v>
      </c>
      <c r="AQ203" s="227">
        <v>9083.1752507740784</v>
      </c>
      <c r="AR203" s="227">
        <v>9264.4843590599103</v>
      </c>
      <c r="AS203" s="227">
        <v>9449.4973034368177</v>
      </c>
      <c r="AT203" s="227">
        <v>9638.3039696089327</v>
      </c>
      <c r="AU203" s="227">
        <v>9830.9265938203644</v>
      </c>
      <c r="AV203" s="227">
        <v>10027.663717591273</v>
      </c>
    </row>
    <row r="204" spans="2:48" x14ac:dyDescent="0.2">
      <c r="B204" s="224">
        <v>32</v>
      </c>
      <c r="C204" s="229" t="s">
        <v>64</v>
      </c>
      <c r="D204" s="226">
        <v>8898.9374716821894</v>
      </c>
      <c r="E204" s="227">
        <v>9220.5634688090613</v>
      </c>
      <c r="F204" s="227">
        <v>9401.4960662694975</v>
      </c>
      <c r="G204" s="227">
        <v>9583.3544960363179</v>
      </c>
      <c r="H204" s="227">
        <v>9767.0336736158733</v>
      </c>
      <c r="I204" s="227">
        <v>9954.6481616130368</v>
      </c>
      <c r="J204" s="227">
        <v>10146.053544422712</v>
      </c>
      <c r="K204" s="227">
        <v>10341.383513428535</v>
      </c>
      <c r="L204" s="227">
        <v>10540.703924204197</v>
      </c>
      <c r="M204" s="227">
        <v>10744.100040432471</v>
      </c>
      <c r="N204" s="227">
        <v>10951.654243942296</v>
      </c>
      <c r="O204" s="227">
        <v>11163.451784474351</v>
      </c>
      <c r="P204" s="227">
        <v>11379.579355038117</v>
      </c>
      <c r="Q204" s="227">
        <v>11600.125483576909</v>
      </c>
      <c r="R204" s="227">
        <v>11825.180547309608</v>
      </c>
      <c r="S204" s="227">
        <v>12054.836544805345</v>
      </c>
      <c r="T204" s="227">
        <v>12289.188257435015</v>
      </c>
      <c r="U204" s="227">
        <v>12528.328878762724</v>
      </c>
      <c r="V204" s="227">
        <v>12772.36727360264</v>
      </c>
      <c r="W204" s="227">
        <v>13021.360748698897</v>
      </c>
      <c r="X204" s="227">
        <v>13275.583834484856</v>
      </c>
      <c r="Z204" s="224">
        <v>32</v>
      </c>
      <c r="AA204" s="229" t="s">
        <v>64</v>
      </c>
      <c r="AB204" s="226">
        <v>9253.3821511792903</v>
      </c>
      <c r="AC204" s="227">
        <v>9587.8185117717258</v>
      </c>
      <c r="AD204" s="227">
        <v>9775.9576545890086</v>
      </c>
      <c r="AE204" s="227">
        <v>9965.059505613448</v>
      </c>
      <c r="AF204" s="227">
        <v>10156.054624835993</v>
      </c>
      <c r="AG204" s="227">
        <v>10351.141797890086</v>
      </c>
      <c r="AH204" s="227">
        <v>10550.170857097071</v>
      </c>
      <c r="AI204" s="227">
        <v>10753.280818768391</v>
      </c>
      <c r="AJ204" s="227">
        <v>10960.540161505251</v>
      </c>
      <c r="AK204" s="227">
        <v>11172.037545042896</v>
      </c>
      <c r="AL204" s="227">
        <v>11387.858632478521</v>
      </c>
      <c r="AM204" s="227">
        <v>11608.092069049966</v>
      </c>
      <c r="AN204" s="227">
        <v>11832.828000749283</v>
      </c>
      <c r="AO204" s="227">
        <v>12062.158481587776</v>
      </c>
      <c r="AP204" s="227">
        <v>12296.177488508951</v>
      </c>
      <c r="AQ204" s="227">
        <v>12534.980684384947</v>
      </c>
      <c r="AR204" s="227">
        <v>12778.666625728649</v>
      </c>
      <c r="AS204" s="227">
        <v>13027.332218003849</v>
      </c>
      <c r="AT204" s="227">
        <v>13281.090662110235</v>
      </c>
      <c r="AU204" s="227">
        <v>13540.001547319574</v>
      </c>
      <c r="AV204" s="227">
        <v>13804.350338612387</v>
      </c>
    </row>
    <row r="205" spans="2:48" x14ac:dyDescent="0.2">
      <c r="B205" s="224">
        <v>33</v>
      </c>
      <c r="C205" s="229" t="s">
        <v>65</v>
      </c>
      <c r="D205" s="226">
        <v>8868.5783303891822</v>
      </c>
      <c r="E205" s="227">
        <v>14403.782669716416</v>
      </c>
      <c r="F205" s="227">
        <v>19900.204790842763</v>
      </c>
      <c r="G205" s="227">
        <v>25389.648910592667</v>
      </c>
      <c r="H205" s="227">
        <v>37894.393338838447</v>
      </c>
      <c r="I205" s="227">
        <v>50089.590681929149</v>
      </c>
      <c r="J205" s="227">
        <v>57547.227297019104</v>
      </c>
      <c r="K205" s="227">
        <v>65005.44253124106</v>
      </c>
      <c r="L205" s="227">
        <v>72464.252087670975</v>
      </c>
      <c r="M205" s="227">
        <v>72907.39733261471</v>
      </c>
      <c r="N205" s="227">
        <v>73351.163290873694</v>
      </c>
      <c r="O205" s="227">
        <v>73795.562730146965</v>
      </c>
      <c r="P205" s="227">
        <v>74240.608598393839</v>
      </c>
      <c r="Q205" s="227">
        <v>74686.314112548338</v>
      </c>
      <c r="R205" s="227">
        <v>75132.692768645866</v>
      </c>
      <c r="S205" s="227">
        <v>75579.758287634308</v>
      </c>
      <c r="T205" s="227">
        <v>76027.524872453723</v>
      </c>
      <c r="U205" s="227">
        <v>76476.006228971193</v>
      </c>
      <c r="V205" s="227">
        <v>76925.219418000284</v>
      </c>
      <c r="W205" s="227">
        <v>77375.169837545691</v>
      </c>
      <c r="X205" s="227">
        <v>77825.910800119804</v>
      </c>
      <c r="Z205" s="224">
        <v>33</v>
      </c>
      <c r="AA205" s="229" t="s">
        <v>65</v>
      </c>
      <c r="AB205" s="226">
        <v>9221.8138052885861</v>
      </c>
      <c r="AC205" s="227">
        <v>14977.485333451226</v>
      </c>
      <c r="AD205" s="227">
        <v>20692.829947662034</v>
      </c>
      <c r="AE205" s="227">
        <v>26400.918626701572</v>
      </c>
      <c r="AF205" s="227">
        <v>39403.727025524386</v>
      </c>
      <c r="AG205" s="227">
        <v>52084.659078790377</v>
      </c>
      <c r="AH205" s="227">
        <v>59839.33336025937</v>
      </c>
      <c r="AI205" s="227">
        <v>67594.609307260398</v>
      </c>
      <c r="AJ205" s="227">
        <v>75350.503248322915</v>
      </c>
      <c r="AK205" s="227">
        <v>75811.29896837275</v>
      </c>
      <c r="AL205" s="227">
        <v>76272.740124749223</v>
      </c>
      <c r="AM205" s="227">
        <v>76734.839993688714</v>
      </c>
      <c r="AN205" s="227">
        <v>77197.612038867897</v>
      </c>
      <c r="AO205" s="227">
        <v>77661.070003651155</v>
      </c>
      <c r="AP205" s="227">
        <v>78125.227921621059</v>
      </c>
      <c r="AQ205" s="227">
        <v>78590.100060230761</v>
      </c>
      <c r="AR205" s="227">
        <v>79055.701188123538</v>
      </c>
      <c r="AS205" s="227">
        <v>79522.045557071091</v>
      </c>
      <c r="AT205" s="227">
        <v>79989.150907419229</v>
      </c>
      <c r="AU205" s="227">
        <v>80457.022852175112</v>
      </c>
      <c r="AV205" s="227">
        <v>80925.716827288619</v>
      </c>
    </row>
    <row r="206" spans="2:48" x14ac:dyDescent="0.2">
      <c r="B206" s="224">
        <v>34</v>
      </c>
      <c r="C206" s="229" t="s">
        <v>66</v>
      </c>
      <c r="D206" s="226">
        <v>979.55010033478356</v>
      </c>
      <c r="E206" s="227">
        <v>1031.9698823136114</v>
      </c>
      <c r="F206" s="227">
        <v>1088.4533832831639</v>
      </c>
      <c r="G206" s="227">
        <v>1145.6546016066345</v>
      </c>
      <c r="H206" s="227">
        <v>1203.5846717228901</v>
      </c>
      <c r="I206" s="227">
        <v>1262.3267766499112</v>
      </c>
      <c r="J206" s="227">
        <v>1321.8581648429454</v>
      </c>
      <c r="K206" s="227">
        <v>1382.1792544565367</v>
      </c>
      <c r="L206" s="227">
        <v>1443.2860223004395</v>
      </c>
      <c r="M206" s="227">
        <v>1505.1767025401584</v>
      </c>
      <c r="N206" s="227">
        <v>1567.849951279733</v>
      </c>
      <c r="O206" s="227">
        <v>1631.3052567575673</v>
      </c>
      <c r="P206" s="227">
        <v>1695.5427812273883</v>
      </c>
      <c r="Q206" s="227">
        <v>1760.5633537256549</v>
      </c>
      <c r="R206" s="227">
        <v>1826.3684408133649</v>
      </c>
      <c r="S206" s="227">
        <v>1892.9600837102414</v>
      </c>
      <c r="T206" s="227">
        <v>1960.3410223321951</v>
      </c>
      <c r="U206" s="227">
        <v>2028.5140911643416</v>
      </c>
      <c r="V206" s="227">
        <v>2097.4844946207804</v>
      </c>
      <c r="W206" s="227">
        <v>2167.2507709052156</v>
      </c>
      <c r="X206" s="227">
        <v>2237.8406618319918</v>
      </c>
      <c r="Z206" s="224">
        <v>34</v>
      </c>
      <c r="AA206" s="229" t="s">
        <v>66</v>
      </c>
      <c r="AB206" s="226">
        <v>1018.5655808311179</v>
      </c>
      <c r="AC206" s="227">
        <v>1073.0732427261623</v>
      </c>
      <c r="AD206" s="227">
        <v>1131.8064815393325</v>
      </c>
      <c r="AE206" s="227">
        <v>1191.2860243886269</v>
      </c>
      <c r="AF206" s="227">
        <v>1251.5234491976128</v>
      </c>
      <c r="AG206" s="227">
        <v>1312.6052521638771</v>
      </c>
      <c r="AH206" s="227">
        <v>1374.5077755486395</v>
      </c>
      <c r="AI206" s="227">
        <v>1437.2314541615406</v>
      </c>
      <c r="AJ206" s="227">
        <v>1500.7721045686662</v>
      </c>
      <c r="AK206" s="227">
        <v>1565.1278906023331</v>
      </c>
      <c r="AL206" s="227">
        <v>1630.2974148392047</v>
      </c>
      <c r="AM206" s="227">
        <v>1696.2801451342214</v>
      </c>
      <c r="AN206" s="227">
        <v>1763.0762502036755</v>
      </c>
      <c r="AO206" s="227">
        <v>1830.686592104548</v>
      </c>
      <c r="AP206" s="227">
        <v>1899.1126958109617</v>
      </c>
      <c r="AQ206" s="227">
        <v>1968.3566838444203</v>
      </c>
      <c r="AR206" s="227">
        <v>2038.4214052516868</v>
      </c>
      <c r="AS206" s="227">
        <v>2109.3098074154177</v>
      </c>
      <c r="AT206" s="227">
        <v>2181.0273020415261</v>
      </c>
      <c r="AU206" s="227">
        <v>2253.5723691103703</v>
      </c>
      <c r="AV206" s="227">
        <v>2326.9738553927605</v>
      </c>
    </row>
    <row r="207" spans="2:48" x14ac:dyDescent="0.2">
      <c r="B207" s="224">
        <v>35</v>
      </c>
      <c r="C207" s="228" t="s">
        <v>67</v>
      </c>
      <c r="D207" s="226">
        <v>4000.0000000000014</v>
      </c>
      <c r="E207" s="227">
        <v>4000.0000000000014</v>
      </c>
      <c r="F207" s="227">
        <v>4000.0000000000014</v>
      </c>
      <c r="G207" s="227">
        <v>4000.0000000000014</v>
      </c>
      <c r="H207" s="227">
        <v>4000.0000000000014</v>
      </c>
      <c r="I207" s="227">
        <v>4000.0000000000014</v>
      </c>
      <c r="J207" s="227">
        <v>4000.0000000000014</v>
      </c>
      <c r="K207" s="227">
        <v>4000.0000000000014</v>
      </c>
      <c r="L207" s="227">
        <v>4000.0000000000014</v>
      </c>
      <c r="M207" s="227">
        <v>4000.0000000000014</v>
      </c>
      <c r="N207" s="227">
        <v>4000.0000000000014</v>
      </c>
      <c r="O207" s="227">
        <v>4000.0000000000014</v>
      </c>
      <c r="P207" s="227">
        <v>4000.0000000000014</v>
      </c>
      <c r="Q207" s="227">
        <v>4000.0000000000014</v>
      </c>
      <c r="R207" s="227">
        <v>4000.0000000000014</v>
      </c>
      <c r="S207" s="227">
        <v>4000.0000000000014</v>
      </c>
      <c r="T207" s="227">
        <v>4000.0000000000014</v>
      </c>
      <c r="U207" s="227">
        <v>4000.0000000000014</v>
      </c>
      <c r="V207" s="227">
        <v>4000.0000000000014</v>
      </c>
      <c r="W207" s="227">
        <v>4000.0000000000014</v>
      </c>
      <c r="X207" s="227">
        <v>4000.0000000000014</v>
      </c>
      <c r="Z207" s="224">
        <v>35</v>
      </c>
      <c r="AA207" s="228" t="s">
        <v>67</v>
      </c>
      <c r="AB207" s="226">
        <v>4029.1599999999989</v>
      </c>
      <c r="AC207" s="227">
        <v>4029.1599999999989</v>
      </c>
      <c r="AD207" s="227">
        <v>4029.1599999999989</v>
      </c>
      <c r="AE207" s="227">
        <v>4029.1599999999989</v>
      </c>
      <c r="AF207" s="227">
        <v>4029.1599999999989</v>
      </c>
      <c r="AG207" s="227">
        <v>4029.1599999999989</v>
      </c>
      <c r="AH207" s="227">
        <v>4029.1599999999989</v>
      </c>
      <c r="AI207" s="227">
        <v>4029.1599999999989</v>
      </c>
      <c r="AJ207" s="227">
        <v>4029.1599999999989</v>
      </c>
      <c r="AK207" s="227">
        <v>4029.1599999999989</v>
      </c>
      <c r="AL207" s="227">
        <v>4029.1599999999989</v>
      </c>
      <c r="AM207" s="227">
        <v>4029.1599999999989</v>
      </c>
      <c r="AN207" s="227">
        <v>4029.1599999999989</v>
      </c>
      <c r="AO207" s="227">
        <v>4029.1599999999989</v>
      </c>
      <c r="AP207" s="227">
        <v>4029.1599999999989</v>
      </c>
      <c r="AQ207" s="227">
        <v>4029.1599999999989</v>
      </c>
      <c r="AR207" s="227">
        <v>4029.1599999999989</v>
      </c>
      <c r="AS207" s="227">
        <v>4029.1599999999989</v>
      </c>
      <c r="AT207" s="227">
        <v>4029.1599999999989</v>
      </c>
      <c r="AU207" s="227">
        <v>4029.1599999999989</v>
      </c>
      <c r="AV207" s="227">
        <v>4029.1599999999989</v>
      </c>
    </row>
    <row r="208" spans="2:48" x14ac:dyDescent="0.2">
      <c r="B208" s="224">
        <v>36</v>
      </c>
      <c r="C208" s="229" t="s">
        <v>68</v>
      </c>
      <c r="D208" s="226">
        <v>2874.3668541066559</v>
      </c>
      <c r="E208" s="227">
        <v>3040.6847374251674</v>
      </c>
      <c r="F208" s="227">
        <v>3206.1374982686184</v>
      </c>
      <c r="G208" s="227">
        <v>3371.3473188327066</v>
      </c>
      <c r="H208" s="227">
        <v>3535.9492723041453</v>
      </c>
      <c r="I208" s="227">
        <v>3699.2781756872619</v>
      </c>
      <c r="J208" s="227">
        <v>3861.3910714269341</v>
      </c>
      <c r="K208" s="227">
        <v>4022.2422122711346</v>
      </c>
      <c r="L208" s="227">
        <v>4181.8111481104206</v>
      </c>
      <c r="M208" s="227">
        <v>4340.0702965213604</v>
      </c>
      <c r="N208" s="227">
        <v>4496.9932303367577</v>
      </c>
      <c r="O208" s="227">
        <v>4652.5525422432593</v>
      </c>
      <c r="P208" s="227">
        <v>4806.7203755703868</v>
      </c>
      <c r="Q208" s="227">
        <v>4959.4682823923613</v>
      </c>
      <c r="R208" s="227">
        <v>5110.7672126813723</v>
      </c>
      <c r="S208" s="227">
        <v>5260.5876295237749</v>
      </c>
      <c r="T208" s="227">
        <v>5408.8989675243847</v>
      </c>
      <c r="U208" s="227">
        <v>5555.6716958245879</v>
      </c>
      <c r="V208" s="227">
        <v>5700.8691999338625</v>
      </c>
      <c r="W208" s="227">
        <v>5844.4794308425389</v>
      </c>
      <c r="X208" s="227">
        <v>5986.3895362328522</v>
      </c>
      <c r="Z208" s="224">
        <v>36</v>
      </c>
      <c r="AA208" s="229" t="s">
        <v>68</v>
      </c>
      <c r="AB208" s="226">
        <v>2895.3209884730936</v>
      </c>
      <c r="AC208" s="227">
        <v>3062.851329160997</v>
      </c>
      <c r="AD208" s="227">
        <v>3229.5102406309966</v>
      </c>
      <c r="AE208" s="227">
        <v>3395.9244407869969</v>
      </c>
      <c r="AF208" s="227">
        <v>3561.726342499242</v>
      </c>
      <c r="AG208" s="227">
        <v>3726.2459135880217</v>
      </c>
      <c r="AH208" s="227">
        <v>3889.540612337636</v>
      </c>
      <c r="AI208" s="227">
        <v>4051.5643579985904</v>
      </c>
      <c r="AJ208" s="227">
        <v>4212.2965513801464</v>
      </c>
      <c r="AK208" s="227">
        <v>4371.7094089830007</v>
      </c>
      <c r="AL208" s="227">
        <v>4529.7763109859134</v>
      </c>
      <c r="AM208" s="227">
        <v>4686.4696502762126</v>
      </c>
      <c r="AN208" s="227">
        <v>4841.7613671082954</v>
      </c>
      <c r="AO208" s="227">
        <v>4995.6228061710017</v>
      </c>
      <c r="AP208" s="227">
        <v>5148.0247056618191</v>
      </c>
      <c r="AQ208" s="227">
        <v>5298.9373133430036</v>
      </c>
      <c r="AR208" s="227">
        <v>5448.3298409976387</v>
      </c>
      <c r="AS208" s="227">
        <v>5596.1725424871493</v>
      </c>
      <c r="AT208" s="227">
        <v>5742.4285364013813</v>
      </c>
      <c r="AU208" s="227">
        <v>5887.0856858933821</v>
      </c>
      <c r="AV208" s="227">
        <v>6030.0303159519899</v>
      </c>
    </row>
    <row r="209" spans="2:48" x14ac:dyDescent="0.2">
      <c r="B209" s="224">
        <v>39</v>
      </c>
      <c r="C209" s="229" t="s">
        <v>69</v>
      </c>
      <c r="D209" s="226">
        <v>65.16559018420763</v>
      </c>
      <c r="E209" s="227">
        <v>68.927073884063617</v>
      </c>
      <c r="F209" s="227">
        <v>72.261219580980779</v>
      </c>
      <c r="G209" s="227">
        <v>75.594731915855789</v>
      </c>
      <c r="H209" s="227">
        <v>78.91884728735053</v>
      </c>
      <c r="I209" s="227">
        <v>82.233307235034658</v>
      </c>
      <c r="J209" s="227">
        <v>85.537941553768576</v>
      </c>
      <c r="K209" s="227">
        <v>88.832542386090694</v>
      </c>
      <c r="L209" s="227">
        <v>92.116906385007354</v>
      </c>
      <c r="M209" s="227">
        <v>95.39082381229872</v>
      </c>
      <c r="N209" s="227">
        <v>98.654081211597827</v>
      </c>
      <c r="O209" s="227">
        <v>101.9064606166566</v>
      </c>
      <c r="P209" s="227">
        <v>105.1477396447918</v>
      </c>
      <c r="Q209" s="227">
        <v>108.3776913468982</v>
      </c>
      <c r="R209" s="227">
        <v>111.5960841777908</v>
      </c>
      <c r="S209" s="227">
        <v>114.8026816958681</v>
      </c>
      <c r="T209" s="227">
        <v>117.99724326130639</v>
      </c>
      <c r="U209" s="227">
        <v>121.1795208222635</v>
      </c>
      <c r="V209" s="227">
        <v>124.3492710288504</v>
      </c>
      <c r="W209" s="227">
        <v>127.50620744539221</v>
      </c>
      <c r="X209" s="227">
        <v>130.65013872883131</v>
      </c>
      <c r="Z209" s="224">
        <v>39</v>
      </c>
      <c r="AA209" s="229" t="s">
        <v>69</v>
      </c>
      <c r="AB209" s="226">
        <v>65.640647336650503</v>
      </c>
      <c r="AC209" s="227">
        <v>69.429552252678448</v>
      </c>
      <c r="AD209" s="227">
        <v>72.788003871726133</v>
      </c>
      <c r="AE209" s="227">
        <v>76.145817511522381</v>
      </c>
      <c r="AF209" s="227">
        <v>79.494165684075313</v>
      </c>
      <c r="AG209" s="227">
        <v>82.832788044778056</v>
      </c>
      <c r="AH209" s="227">
        <v>86.161513147695544</v>
      </c>
      <c r="AI209" s="227">
        <v>89.480131620085302</v>
      </c>
      <c r="AJ209" s="227">
        <v>92.788438632554062</v>
      </c>
      <c r="AK209" s="227">
        <v>96.086222917890382</v>
      </c>
      <c r="AL209" s="227">
        <v>99.373269463630379</v>
      </c>
      <c r="AM209" s="227">
        <v>102.64935871455199</v>
      </c>
      <c r="AN209" s="227">
        <v>105.9142666668024</v>
      </c>
      <c r="AO209" s="227">
        <v>109.1677647168171</v>
      </c>
      <c r="AP209" s="227">
        <v>112.4096196314469</v>
      </c>
      <c r="AQ209" s="227">
        <v>115.639593245431</v>
      </c>
      <c r="AR209" s="227">
        <v>118.8574431646813</v>
      </c>
      <c r="AS209" s="227">
        <v>122.06291952905779</v>
      </c>
      <c r="AT209" s="227">
        <v>125.25577721465071</v>
      </c>
      <c r="AU209" s="227">
        <v>128.43572769766919</v>
      </c>
      <c r="AV209" s="227">
        <v>131.60257824016449</v>
      </c>
    </row>
    <row r="210" spans="2:48" x14ac:dyDescent="0.2">
      <c r="B210" s="224">
        <v>40</v>
      </c>
      <c r="C210" s="229" t="s">
        <v>70</v>
      </c>
      <c r="D210" s="226">
        <v>0</v>
      </c>
      <c r="E210" s="227">
        <v>0</v>
      </c>
      <c r="F210" s="227">
        <v>0</v>
      </c>
      <c r="G210" s="227">
        <v>0</v>
      </c>
      <c r="H210" s="227">
        <v>0</v>
      </c>
      <c r="I210" s="227">
        <v>0</v>
      </c>
      <c r="J210" s="227">
        <v>0</v>
      </c>
      <c r="K210" s="227">
        <v>0</v>
      </c>
      <c r="L210" s="227">
        <v>0</v>
      </c>
      <c r="M210" s="227">
        <v>0</v>
      </c>
      <c r="N210" s="227">
        <v>0</v>
      </c>
      <c r="O210" s="227">
        <v>0</v>
      </c>
      <c r="P210" s="227">
        <v>0</v>
      </c>
      <c r="Q210" s="227">
        <v>0</v>
      </c>
      <c r="R210" s="227">
        <v>0</v>
      </c>
      <c r="S210" s="227">
        <v>0</v>
      </c>
      <c r="T210" s="227">
        <v>0</v>
      </c>
      <c r="U210" s="227">
        <v>0</v>
      </c>
      <c r="V210" s="227">
        <v>0</v>
      </c>
      <c r="W210" s="227">
        <v>0</v>
      </c>
      <c r="X210" s="227">
        <v>0</v>
      </c>
      <c r="Z210" s="224">
        <v>40</v>
      </c>
      <c r="AA210" s="229" t="s">
        <v>70</v>
      </c>
      <c r="AB210" s="226">
        <v>0</v>
      </c>
      <c r="AC210" s="227">
        <v>0</v>
      </c>
      <c r="AD210" s="227">
        <v>0</v>
      </c>
      <c r="AE210" s="227">
        <v>0</v>
      </c>
      <c r="AF210" s="227">
        <v>0</v>
      </c>
      <c r="AG210" s="227">
        <v>0</v>
      </c>
      <c r="AH210" s="227">
        <v>0</v>
      </c>
      <c r="AI210" s="227">
        <v>0</v>
      </c>
      <c r="AJ210" s="227">
        <v>0</v>
      </c>
      <c r="AK210" s="227">
        <v>0</v>
      </c>
      <c r="AL210" s="227">
        <v>0</v>
      </c>
      <c r="AM210" s="227">
        <v>0</v>
      </c>
      <c r="AN210" s="227">
        <v>0</v>
      </c>
      <c r="AO210" s="227">
        <v>0</v>
      </c>
      <c r="AP210" s="227">
        <v>0</v>
      </c>
      <c r="AQ210" s="227">
        <v>0</v>
      </c>
      <c r="AR210" s="227">
        <v>0</v>
      </c>
      <c r="AS210" s="227">
        <v>0</v>
      </c>
      <c r="AT210" s="227">
        <v>0</v>
      </c>
      <c r="AU210" s="227">
        <v>0</v>
      </c>
      <c r="AV210" s="227">
        <v>0</v>
      </c>
    </row>
    <row r="211" spans="2:48" x14ac:dyDescent="0.2">
      <c r="B211" s="224">
        <v>45</v>
      </c>
      <c r="C211" s="229" t="s">
        <v>71</v>
      </c>
      <c r="D211" s="226">
        <v>0</v>
      </c>
      <c r="E211" s="227">
        <v>0</v>
      </c>
      <c r="F211" s="227">
        <v>0</v>
      </c>
      <c r="G211" s="227">
        <v>0</v>
      </c>
      <c r="H211" s="227">
        <v>0</v>
      </c>
      <c r="I211" s="227">
        <v>0</v>
      </c>
      <c r="J211" s="227">
        <v>0</v>
      </c>
      <c r="K211" s="227">
        <v>0</v>
      </c>
      <c r="L211" s="227">
        <v>0</v>
      </c>
      <c r="M211" s="227">
        <v>0</v>
      </c>
      <c r="N211" s="227">
        <v>0</v>
      </c>
      <c r="O211" s="227">
        <v>0</v>
      </c>
      <c r="P211" s="227">
        <v>0</v>
      </c>
      <c r="Q211" s="227">
        <v>0</v>
      </c>
      <c r="R211" s="227">
        <v>0</v>
      </c>
      <c r="S211" s="227">
        <v>0</v>
      </c>
      <c r="T211" s="227">
        <v>0</v>
      </c>
      <c r="U211" s="227">
        <v>0</v>
      </c>
      <c r="V211" s="227">
        <v>0</v>
      </c>
      <c r="W211" s="227">
        <v>0</v>
      </c>
      <c r="X211" s="227">
        <v>0</v>
      </c>
      <c r="Z211" s="224">
        <v>45</v>
      </c>
      <c r="AA211" s="229" t="s">
        <v>71</v>
      </c>
      <c r="AB211" s="226">
        <v>0</v>
      </c>
      <c r="AC211" s="227">
        <v>0</v>
      </c>
      <c r="AD211" s="227">
        <v>0</v>
      </c>
      <c r="AE211" s="227">
        <v>0</v>
      </c>
      <c r="AF211" s="227">
        <v>0</v>
      </c>
      <c r="AG211" s="227">
        <v>0</v>
      </c>
      <c r="AH211" s="227">
        <v>0</v>
      </c>
      <c r="AI211" s="227">
        <v>0</v>
      </c>
      <c r="AJ211" s="227">
        <v>0</v>
      </c>
      <c r="AK211" s="227">
        <v>0</v>
      </c>
      <c r="AL211" s="227">
        <v>0</v>
      </c>
      <c r="AM211" s="227">
        <v>0</v>
      </c>
      <c r="AN211" s="227">
        <v>0</v>
      </c>
      <c r="AO211" s="227">
        <v>0</v>
      </c>
      <c r="AP211" s="227">
        <v>0</v>
      </c>
      <c r="AQ211" s="227">
        <v>0</v>
      </c>
      <c r="AR211" s="227">
        <v>0</v>
      </c>
      <c r="AS211" s="227">
        <v>0</v>
      </c>
      <c r="AT211" s="227">
        <v>0</v>
      </c>
      <c r="AU211" s="227">
        <v>0</v>
      </c>
      <c r="AV211" s="227">
        <v>0</v>
      </c>
    </row>
    <row r="212" spans="2:48" ht="13.5" thickBot="1" x14ac:dyDescent="0.25">
      <c r="B212" s="224">
        <v>46</v>
      </c>
      <c r="C212" s="230" t="s">
        <v>72</v>
      </c>
      <c r="D212" s="226">
        <v>0</v>
      </c>
      <c r="E212" s="227">
        <v>0</v>
      </c>
      <c r="F212" s="227">
        <v>0</v>
      </c>
      <c r="G212" s="227">
        <v>0</v>
      </c>
      <c r="H212" s="227">
        <v>0</v>
      </c>
      <c r="I212" s="227">
        <v>0</v>
      </c>
      <c r="J212" s="227">
        <v>0</v>
      </c>
      <c r="K212" s="227">
        <v>0</v>
      </c>
      <c r="L212" s="227">
        <v>0</v>
      </c>
      <c r="M212" s="227">
        <v>0</v>
      </c>
      <c r="N212" s="227">
        <v>0</v>
      </c>
      <c r="O212" s="227">
        <v>0</v>
      </c>
      <c r="P212" s="227">
        <v>0</v>
      </c>
      <c r="Q212" s="227">
        <v>0</v>
      </c>
      <c r="R212" s="227">
        <v>0</v>
      </c>
      <c r="S212" s="227">
        <v>0</v>
      </c>
      <c r="T212" s="227">
        <v>0</v>
      </c>
      <c r="U212" s="227">
        <v>0</v>
      </c>
      <c r="V212" s="227">
        <v>0</v>
      </c>
      <c r="W212" s="227">
        <v>0</v>
      </c>
      <c r="X212" s="227">
        <v>0</v>
      </c>
      <c r="Z212" s="224">
        <v>46</v>
      </c>
      <c r="AA212" s="230" t="s">
        <v>72</v>
      </c>
      <c r="AB212" s="226">
        <v>0</v>
      </c>
      <c r="AC212" s="227">
        <v>0</v>
      </c>
      <c r="AD212" s="227">
        <v>0</v>
      </c>
      <c r="AE212" s="227">
        <v>0</v>
      </c>
      <c r="AF212" s="227">
        <v>0</v>
      </c>
      <c r="AG212" s="227">
        <v>0</v>
      </c>
      <c r="AH212" s="227">
        <v>0</v>
      </c>
      <c r="AI212" s="227">
        <v>0</v>
      </c>
      <c r="AJ212" s="227">
        <v>0</v>
      </c>
      <c r="AK212" s="227">
        <v>0</v>
      </c>
      <c r="AL212" s="227">
        <v>0</v>
      </c>
      <c r="AM212" s="227">
        <v>0</v>
      </c>
      <c r="AN212" s="227">
        <v>0</v>
      </c>
      <c r="AO212" s="227">
        <v>0</v>
      </c>
      <c r="AP212" s="227">
        <v>0</v>
      </c>
      <c r="AQ212" s="227">
        <v>0</v>
      </c>
      <c r="AR212" s="227">
        <v>0</v>
      </c>
      <c r="AS212" s="227">
        <v>0</v>
      </c>
      <c r="AT212" s="227">
        <v>0</v>
      </c>
      <c r="AU212" s="227">
        <v>0</v>
      </c>
      <c r="AV212" s="227">
        <v>0</v>
      </c>
    </row>
    <row r="213" spans="2:48" ht="13.5" thickBot="1" x14ac:dyDescent="0.25">
      <c r="B213" s="231"/>
      <c r="C213" s="232" t="s">
        <v>73</v>
      </c>
      <c r="D213" s="233">
        <f>+SUM(D189:D211)</f>
        <v>1273973.6463062032</v>
      </c>
      <c r="E213" s="233">
        <f t="shared" ref="E213:X213" si="26">+SUM(E189:E211)</f>
        <v>1273212.9582544661</v>
      </c>
      <c r="F213" s="233">
        <f t="shared" si="26"/>
        <v>1308504.6977933142</v>
      </c>
      <c r="G213" s="233">
        <f t="shared" si="26"/>
        <v>1346073.6045822338</v>
      </c>
      <c r="H213" s="233">
        <f t="shared" si="26"/>
        <v>1390192.2700028867</v>
      </c>
      <c r="I213" s="233">
        <f t="shared" si="26"/>
        <v>1434369.6377269393</v>
      </c>
      <c r="J213" s="233">
        <f t="shared" si="26"/>
        <v>1474035.2216597423</v>
      </c>
      <c r="K213" s="233">
        <f t="shared" si="26"/>
        <v>1513951.2792189377</v>
      </c>
      <c r="L213" s="233">
        <f t="shared" si="26"/>
        <v>1554156.4434168614</v>
      </c>
      <c r="M213" s="233">
        <f t="shared" si="26"/>
        <v>1587613.9442790039</v>
      </c>
      <c r="N213" s="233">
        <f t="shared" si="26"/>
        <v>1621359.9072727137</v>
      </c>
      <c r="O213" s="233">
        <f t="shared" si="26"/>
        <v>1655395.5107590698</v>
      </c>
      <c r="P213" s="233">
        <f t="shared" si="26"/>
        <v>1689727.7883296404</v>
      </c>
      <c r="Q213" s="233">
        <f t="shared" si="26"/>
        <v>1724363.0713652754</v>
      </c>
      <c r="R213" s="233">
        <f t="shared" si="26"/>
        <v>1759307.1656978044</v>
      </c>
      <c r="S213" s="233">
        <f t="shared" si="26"/>
        <v>1794566.6098698827</v>
      </c>
      <c r="T213" s="233">
        <f t="shared" si="26"/>
        <v>1830147.8122441075</v>
      </c>
      <c r="U213" s="233">
        <f t="shared" si="26"/>
        <v>1866057.0346424351</v>
      </c>
      <c r="V213" s="233">
        <f t="shared" si="26"/>
        <v>1902302.2950210555</v>
      </c>
      <c r="W213" s="233">
        <f t="shared" si="26"/>
        <v>1938885.259552917</v>
      </c>
      <c r="X213" s="233">
        <f t="shared" si="26"/>
        <v>1975833.4741881082</v>
      </c>
      <c r="Z213" s="231"/>
      <c r="AA213" s="232" t="s">
        <v>73</v>
      </c>
      <c r="AB213" s="233">
        <f>+SUM(AB189:AB211)</f>
        <v>1305708.654760232</v>
      </c>
      <c r="AC213" s="233">
        <f t="shared" ref="AC213:AV213" si="27">+SUM(AC189:AC211)</f>
        <v>1305321.6827919865</v>
      </c>
      <c r="AD213" s="233">
        <f t="shared" si="27"/>
        <v>1341670.6301494862</v>
      </c>
      <c r="AE213" s="233">
        <f t="shared" si="27"/>
        <v>1380359.9958614793</v>
      </c>
      <c r="AF213" s="233">
        <f t="shared" si="27"/>
        <v>1425859.9088613752</v>
      </c>
      <c r="AG213" s="233">
        <f t="shared" si="27"/>
        <v>1471417.199844464</v>
      </c>
      <c r="AH213" s="233">
        <f t="shared" si="27"/>
        <v>1512279.116040302</v>
      </c>
      <c r="AI213" s="233">
        <f t="shared" si="27"/>
        <v>1553397.2704570484</v>
      </c>
      <c r="AJ213" s="233">
        <f t="shared" si="27"/>
        <v>1594811.704445668</v>
      </c>
      <c r="AK213" s="233">
        <f t="shared" si="27"/>
        <v>1629205.2552479815</v>
      </c>
      <c r="AL213" s="233">
        <f t="shared" si="27"/>
        <v>1663894.1979497371</v>
      </c>
      <c r="AM213" s="233">
        <f t="shared" si="27"/>
        <v>1698879.6607031373</v>
      </c>
      <c r="AN213" s="233">
        <f t="shared" si="27"/>
        <v>1734168.8607361387</v>
      </c>
      <c r="AO213" s="233">
        <f t="shared" si="27"/>
        <v>1769768.2838957538</v>
      </c>
      <c r="AP213" s="233">
        <f t="shared" si="27"/>
        <v>1805683.8677951926</v>
      </c>
      <c r="AQ213" s="233">
        <f t="shared" si="27"/>
        <v>1841922.310472874</v>
      </c>
      <c r="AR213" s="233">
        <f t="shared" si="27"/>
        <v>1878490.1708376226</v>
      </c>
      <c r="AS213" s="233">
        <f t="shared" si="27"/>
        <v>1915393.8601382582</v>
      </c>
      <c r="AT213" s="233">
        <f t="shared" si="27"/>
        <v>1952641.5869737226</v>
      </c>
      <c r="AU213" s="233">
        <f t="shared" si="27"/>
        <v>1990235.0567988933</v>
      </c>
      <c r="AV213" s="233">
        <f t="shared" si="27"/>
        <v>2028202.47156085</v>
      </c>
    </row>
    <row r="214" spans="2:48" x14ac:dyDescent="0.2">
      <c r="AB214" s="234"/>
      <c r="AC214" s="234"/>
      <c r="AD214" s="234"/>
      <c r="AE214" s="234"/>
      <c r="AF214" s="234"/>
      <c r="AG214" s="234"/>
      <c r="AH214" s="234"/>
      <c r="AI214" s="234"/>
      <c r="AJ214" s="234"/>
      <c r="AK214" s="234"/>
      <c r="AL214" s="234"/>
      <c r="AM214" s="234"/>
      <c r="AN214" s="234"/>
      <c r="AO214" s="234"/>
      <c r="AP214" s="234"/>
      <c r="AQ214" s="234"/>
      <c r="AR214" s="234"/>
      <c r="AS214" s="234"/>
      <c r="AT214" s="234"/>
      <c r="AU214" s="234"/>
      <c r="AV214" s="234"/>
    </row>
    <row r="215" spans="2:48" x14ac:dyDescent="0.2">
      <c r="AB215" s="234"/>
      <c r="AC215" s="234"/>
      <c r="AD215" s="234"/>
      <c r="AE215" s="234"/>
      <c r="AF215" s="234"/>
      <c r="AG215" s="234"/>
      <c r="AH215" s="234"/>
      <c r="AI215" s="234"/>
      <c r="AJ215" s="234"/>
      <c r="AK215" s="234"/>
      <c r="AL215" s="234"/>
      <c r="AM215" s="234"/>
      <c r="AN215" s="234"/>
      <c r="AO215" s="234"/>
      <c r="AP215" s="234"/>
      <c r="AQ215" s="234"/>
      <c r="AR215" s="234"/>
      <c r="AS215" s="234"/>
      <c r="AT215" s="234"/>
      <c r="AU215" s="234"/>
      <c r="AV215" s="234"/>
    </row>
    <row r="216" spans="2:48" x14ac:dyDescent="0.2">
      <c r="B216" s="221"/>
      <c r="AB216" s="234"/>
      <c r="AC216" s="234"/>
      <c r="AD216" s="234"/>
      <c r="AE216" s="234"/>
      <c r="AF216" s="234"/>
      <c r="AG216" s="234"/>
      <c r="AH216" s="234"/>
      <c r="AI216" s="234"/>
      <c r="AJ216" s="234"/>
      <c r="AK216" s="234"/>
      <c r="AL216" s="234"/>
      <c r="AM216" s="234"/>
      <c r="AN216" s="234"/>
      <c r="AO216" s="234"/>
      <c r="AP216" s="234"/>
      <c r="AQ216" s="234"/>
      <c r="AR216" s="234"/>
      <c r="AS216" s="234"/>
      <c r="AT216" s="234"/>
      <c r="AU216" s="234"/>
      <c r="AV216" s="234"/>
    </row>
    <row r="217" spans="2:48" x14ac:dyDescent="0.2">
      <c r="B217" s="221" t="s">
        <v>179</v>
      </c>
      <c r="Z217" s="221" t="s">
        <v>178</v>
      </c>
    </row>
    <row r="218" spans="2:48" ht="13.5" thickBot="1" x14ac:dyDescent="0.25"/>
    <row r="219" spans="2:48" ht="13.5" thickBot="1" x14ac:dyDescent="0.25">
      <c r="B219" s="222" t="s">
        <v>37</v>
      </c>
      <c r="C219" s="223" t="s">
        <v>38</v>
      </c>
      <c r="D219" s="90">
        <f t="shared" ref="D219:X219" si="28">+D188</f>
        <v>2024</v>
      </c>
      <c r="E219" s="90">
        <f t="shared" si="28"/>
        <v>2025</v>
      </c>
      <c r="F219" s="90">
        <f t="shared" si="28"/>
        <v>2026</v>
      </c>
      <c r="G219" s="90">
        <f t="shared" si="28"/>
        <v>2027</v>
      </c>
      <c r="H219" s="90">
        <f t="shared" si="28"/>
        <v>2028</v>
      </c>
      <c r="I219" s="90">
        <f t="shared" si="28"/>
        <v>2029</v>
      </c>
      <c r="J219" s="90">
        <f t="shared" si="28"/>
        <v>2030</v>
      </c>
      <c r="K219" s="90">
        <f t="shared" si="28"/>
        <v>2031</v>
      </c>
      <c r="L219" s="90">
        <f t="shared" si="28"/>
        <v>2032</v>
      </c>
      <c r="M219" s="90">
        <f t="shared" si="28"/>
        <v>2033</v>
      </c>
      <c r="N219" s="90">
        <f t="shared" si="28"/>
        <v>2034</v>
      </c>
      <c r="O219" s="90">
        <f t="shared" si="28"/>
        <v>2035</v>
      </c>
      <c r="P219" s="90">
        <f t="shared" si="28"/>
        <v>2036</v>
      </c>
      <c r="Q219" s="90">
        <f t="shared" si="28"/>
        <v>2037</v>
      </c>
      <c r="R219" s="90">
        <f t="shared" si="28"/>
        <v>2038</v>
      </c>
      <c r="S219" s="90">
        <f t="shared" si="28"/>
        <v>2039</v>
      </c>
      <c r="T219" s="90">
        <f t="shared" si="28"/>
        <v>2040</v>
      </c>
      <c r="U219" s="90">
        <f t="shared" si="28"/>
        <v>2041</v>
      </c>
      <c r="V219" s="90">
        <f t="shared" si="28"/>
        <v>2042</v>
      </c>
      <c r="W219" s="90">
        <f t="shared" si="28"/>
        <v>2043</v>
      </c>
      <c r="X219" s="90">
        <f t="shared" si="28"/>
        <v>2044</v>
      </c>
      <c r="Z219" s="222" t="s">
        <v>37</v>
      </c>
      <c r="AA219" s="223" t="s">
        <v>38</v>
      </c>
      <c r="AB219" s="90">
        <f t="shared" ref="AB219:AV219" si="29">+D219</f>
        <v>2024</v>
      </c>
      <c r="AC219" s="90">
        <f t="shared" si="29"/>
        <v>2025</v>
      </c>
      <c r="AD219" s="90">
        <f t="shared" si="29"/>
        <v>2026</v>
      </c>
      <c r="AE219" s="90">
        <f t="shared" si="29"/>
        <v>2027</v>
      </c>
      <c r="AF219" s="90">
        <f t="shared" si="29"/>
        <v>2028</v>
      </c>
      <c r="AG219" s="90">
        <f t="shared" si="29"/>
        <v>2029</v>
      </c>
      <c r="AH219" s="90">
        <f t="shared" si="29"/>
        <v>2030</v>
      </c>
      <c r="AI219" s="90">
        <f t="shared" si="29"/>
        <v>2031</v>
      </c>
      <c r="AJ219" s="90">
        <f t="shared" si="29"/>
        <v>2032</v>
      </c>
      <c r="AK219" s="90">
        <f t="shared" si="29"/>
        <v>2033</v>
      </c>
      <c r="AL219" s="90">
        <f t="shared" si="29"/>
        <v>2034</v>
      </c>
      <c r="AM219" s="90">
        <f t="shared" si="29"/>
        <v>2035</v>
      </c>
      <c r="AN219" s="90">
        <f t="shared" si="29"/>
        <v>2036</v>
      </c>
      <c r="AO219" s="90">
        <f t="shared" si="29"/>
        <v>2037</v>
      </c>
      <c r="AP219" s="90">
        <f t="shared" si="29"/>
        <v>2038</v>
      </c>
      <c r="AQ219" s="90">
        <f t="shared" si="29"/>
        <v>2039</v>
      </c>
      <c r="AR219" s="90">
        <f t="shared" si="29"/>
        <v>2040</v>
      </c>
      <c r="AS219" s="90">
        <f t="shared" si="29"/>
        <v>2041</v>
      </c>
      <c r="AT219" s="90">
        <f t="shared" si="29"/>
        <v>2042</v>
      </c>
      <c r="AU219" s="90">
        <f t="shared" si="29"/>
        <v>2043</v>
      </c>
      <c r="AV219" s="90">
        <f t="shared" si="29"/>
        <v>2044</v>
      </c>
    </row>
    <row r="220" spans="2:48" x14ac:dyDescent="0.2">
      <c r="B220" s="224">
        <v>6</v>
      </c>
      <c r="C220" s="225" t="s">
        <v>46</v>
      </c>
      <c r="D220" s="226">
        <f>+D189+D159+D129+D99+D69+D39+D9</f>
        <v>2444427.1353915324</v>
      </c>
      <c r="E220" s="227">
        <f t="shared" ref="D220:X232" si="30">+E189+E159+E129+E99+E69+E39+E9</f>
        <v>2473792.2528960686</v>
      </c>
      <c r="F220" s="227">
        <f t="shared" si="30"/>
        <v>2501240.4863685239</v>
      </c>
      <c r="G220" s="227">
        <f t="shared" si="30"/>
        <v>2527552.5623569428</v>
      </c>
      <c r="H220" s="227">
        <f t="shared" si="30"/>
        <v>2553828.672889723</v>
      </c>
      <c r="I220" s="227">
        <f t="shared" si="30"/>
        <v>2580562.3277999149</v>
      </c>
      <c r="J220" s="227">
        <f t="shared" si="30"/>
        <v>2607798.1968830852</v>
      </c>
      <c r="K220" s="227">
        <f t="shared" si="30"/>
        <v>2635581.2422237215</v>
      </c>
      <c r="L220" s="227">
        <f t="shared" si="30"/>
        <v>2663927.9644406517</v>
      </c>
      <c r="M220" s="227">
        <f t="shared" si="30"/>
        <v>2692853.1221727561</v>
      </c>
      <c r="N220" s="227">
        <f t="shared" si="30"/>
        <v>2722369.2004136788</v>
      </c>
      <c r="O220" s="227">
        <f t="shared" si="30"/>
        <v>2752488.5926023386</v>
      </c>
      <c r="P220" s="227">
        <f t="shared" si="30"/>
        <v>2783223.7096375981</v>
      </c>
      <c r="Q220" s="227">
        <f t="shared" si="30"/>
        <v>2814587.1674196292</v>
      </c>
      <c r="R220" s="227">
        <f t="shared" si="30"/>
        <v>2846591.832681126</v>
      </c>
      <c r="S220" s="227">
        <f t="shared" si="30"/>
        <v>2879250.7691689478</v>
      </c>
      <c r="T220" s="227">
        <f t="shared" si="30"/>
        <v>2912577.5427642548</v>
      </c>
      <c r="U220" s="227">
        <f t="shared" si="30"/>
        <v>2946585.069766684</v>
      </c>
      <c r="V220" s="227">
        <f t="shared" si="30"/>
        <v>2981290.1473433874</v>
      </c>
      <c r="W220" s="227">
        <f t="shared" si="30"/>
        <v>3016695.7866454553</v>
      </c>
      <c r="X220" s="227">
        <f t="shared" si="30"/>
        <v>3052861.0272246823</v>
      </c>
      <c r="Z220" s="224">
        <v>6</v>
      </c>
      <c r="AA220" s="225" t="s">
        <v>46</v>
      </c>
      <c r="AB220" s="226">
        <f t="shared" ref="AB220:AV232" si="31">+AB189+AB159+AB129+AB99+AB69+AB39+AB9</f>
        <v>2487595.7186025465</v>
      </c>
      <c r="AC220" s="227">
        <f t="shared" si="31"/>
        <v>2517479.4240822131</v>
      </c>
      <c r="AD220" s="227">
        <f t="shared" si="31"/>
        <v>2545412.393357791</v>
      </c>
      <c r="AE220" s="227">
        <f t="shared" si="31"/>
        <v>2572189.1406081663</v>
      </c>
      <c r="AF220" s="227">
        <f t="shared" si="31"/>
        <v>2598929.2872529551</v>
      </c>
      <c r="AG220" s="227">
        <f t="shared" si="31"/>
        <v>2626135.0585088632</v>
      </c>
      <c r="AH220" s="227">
        <f t="shared" si="31"/>
        <v>2653851.9130400415</v>
      </c>
      <c r="AI220" s="227">
        <f t="shared" si="31"/>
        <v>2682125.6069613937</v>
      </c>
      <c r="AJ220" s="227">
        <f t="shared" si="31"/>
        <v>2710972.9322926742</v>
      </c>
      <c r="AK220" s="227">
        <f t="shared" si="31"/>
        <v>2740408.9083103267</v>
      </c>
      <c r="AL220" s="227">
        <f t="shared" si="31"/>
        <v>2770446.2404929837</v>
      </c>
      <c r="AM220" s="227">
        <f t="shared" si="31"/>
        <v>2801097.5411476968</v>
      </c>
      <c r="AN220" s="227">
        <f t="shared" si="31"/>
        <v>2832375.4403497968</v>
      </c>
      <c r="AO220" s="227">
        <f t="shared" si="31"/>
        <v>2864292.7767962604</v>
      </c>
      <c r="AP220" s="227">
        <f t="shared" si="31"/>
        <v>2896862.6444462757</v>
      </c>
      <c r="AQ220" s="227">
        <f t="shared" si="31"/>
        <v>2930098.3377524698</v>
      </c>
      <c r="AR220" s="227">
        <f t="shared" si="31"/>
        <v>2964013.6621694714</v>
      </c>
      <c r="AS220" s="227">
        <f t="shared" si="31"/>
        <v>2998621.7620987631</v>
      </c>
      <c r="AT220" s="227">
        <f t="shared" si="31"/>
        <v>3033939.7313454724</v>
      </c>
      <c r="AU220" s="227">
        <f t="shared" si="31"/>
        <v>3069970.6342376145</v>
      </c>
      <c r="AV220" s="227">
        <f t="shared" si="31"/>
        <v>3106774.5529654683</v>
      </c>
    </row>
    <row r="221" spans="2:48" x14ac:dyDescent="0.2">
      <c r="B221" s="224">
        <v>8</v>
      </c>
      <c r="C221" s="228" t="s">
        <v>48</v>
      </c>
      <c r="D221" s="226">
        <f t="shared" si="30"/>
        <v>21230.818040762009</v>
      </c>
      <c r="E221" s="227">
        <f t="shared" si="30"/>
        <v>22154.766365101648</v>
      </c>
      <c r="F221" s="227">
        <f t="shared" si="30"/>
        <v>23058.008714740296</v>
      </c>
      <c r="G221" s="227">
        <f t="shared" si="30"/>
        <v>23919.507248519603</v>
      </c>
      <c r="H221" s="227">
        <f t="shared" si="30"/>
        <v>24781.052098117816</v>
      </c>
      <c r="I221" s="227">
        <f t="shared" si="30"/>
        <v>25642.596972637664</v>
      </c>
      <c r="J221" s="227">
        <f t="shared" si="30"/>
        <v>26504.141847170915</v>
      </c>
      <c r="K221" s="227">
        <f t="shared" si="30"/>
        <v>27365.686721704184</v>
      </c>
      <c r="L221" s="227">
        <f t="shared" si="30"/>
        <v>28227.231596237452</v>
      </c>
      <c r="M221" s="227">
        <f t="shared" si="30"/>
        <v>29088.776470770703</v>
      </c>
      <c r="N221" s="227">
        <f t="shared" si="30"/>
        <v>29950.321345303961</v>
      </c>
      <c r="O221" s="227">
        <f t="shared" si="30"/>
        <v>30811.866219837226</v>
      </c>
      <c r="P221" s="227">
        <f t="shared" si="30"/>
        <v>31673.411094370495</v>
      </c>
      <c r="Q221" s="227">
        <f t="shared" si="30"/>
        <v>32534.955968903749</v>
      </c>
      <c r="R221" s="227">
        <f t="shared" si="30"/>
        <v>33396.500843437017</v>
      </c>
      <c r="S221" s="227">
        <f t="shared" si="30"/>
        <v>34258.045717970286</v>
      </c>
      <c r="T221" s="227">
        <f t="shared" si="30"/>
        <v>35119.590592503533</v>
      </c>
      <c r="U221" s="227">
        <f t="shared" si="30"/>
        <v>35981.135467036802</v>
      </c>
      <c r="V221" s="227">
        <f t="shared" si="30"/>
        <v>36842.680341570063</v>
      </c>
      <c r="W221" s="227">
        <f t="shared" si="30"/>
        <v>37704.225216103325</v>
      </c>
      <c r="X221" s="227">
        <f t="shared" si="30"/>
        <v>38565.770090636586</v>
      </c>
      <c r="Z221" s="224">
        <v>8</v>
      </c>
      <c r="AA221" s="228" t="s">
        <v>48</v>
      </c>
      <c r="AB221" s="226">
        <f t="shared" si="31"/>
        <v>21605.754287361862</v>
      </c>
      <c r="AC221" s="227">
        <f t="shared" si="31"/>
        <v>22546.01953910934</v>
      </c>
      <c r="AD221" s="227">
        <f t="shared" si="31"/>
        <v>23465.213148642611</v>
      </c>
      <c r="AE221" s="227">
        <f t="shared" si="31"/>
        <v>24341.925746528461</v>
      </c>
      <c r="AF221" s="227">
        <f t="shared" si="31"/>
        <v>25218.685478170581</v>
      </c>
      <c r="AG221" s="227">
        <f t="shared" si="31"/>
        <v>26095.44523517444</v>
      </c>
      <c r="AH221" s="227">
        <f t="shared" si="31"/>
        <v>26972.204992191953</v>
      </c>
      <c r="AI221" s="227">
        <f t="shared" si="31"/>
        <v>27848.964749209481</v>
      </c>
      <c r="AJ221" s="227">
        <f t="shared" si="31"/>
        <v>28725.724506226994</v>
      </c>
      <c r="AK221" s="227">
        <f t="shared" si="31"/>
        <v>29602.484263244514</v>
      </c>
      <c r="AL221" s="227">
        <f t="shared" si="31"/>
        <v>30479.244020262031</v>
      </c>
      <c r="AM221" s="227">
        <f t="shared" si="31"/>
        <v>31356.003777279555</v>
      </c>
      <c r="AN221" s="227">
        <f t="shared" si="31"/>
        <v>32232.763534297075</v>
      </c>
      <c r="AO221" s="227">
        <f t="shared" si="31"/>
        <v>33109.523291314596</v>
      </c>
      <c r="AP221" s="227">
        <f t="shared" si="31"/>
        <v>33986.283048332109</v>
      </c>
      <c r="AQ221" s="227">
        <f t="shared" si="31"/>
        <v>34863.042805349636</v>
      </c>
      <c r="AR221" s="227">
        <f t="shared" si="31"/>
        <v>35739.802562367156</v>
      </c>
      <c r="AS221" s="227">
        <f t="shared" si="31"/>
        <v>36616.56231938467</v>
      </c>
      <c r="AT221" s="227">
        <f t="shared" si="31"/>
        <v>37493.322076402197</v>
      </c>
      <c r="AU221" s="227">
        <f t="shared" si="31"/>
        <v>38370.08183341971</v>
      </c>
      <c r="AV221" s="227">
        <f t="shared" si="31"/>
        <v>39246.84159043723</v>
      </c>
    </row>
    <row r="222" spans="2:48" x14ac:dyDescent="0.2">
      <c r="B222" s="224">
        <v>9</v>
      </c>
      <c r="C222" s="229" t="s">
        <v>49</v>
      </c>
      <c r="D222" s="226">
        <f t="shared" si="30"/>
        <v>156164.58261039871</v>
      </c>
      <c r="E222" s="227">
        <f t="shared" si="30"/>
        <v>159799.71163655008</v>
      </c>
      <c r="F222" s="227">
        <f t="shared" si="30"/>
        <v>163669.38331284726</v>
      </c>
      <c r="G222" s="227">
        <f t="shared" si="30"/>
        <v>167578.49609926849</v>
      </c>
      <c r="H222" s="227">
        <f t="shared" si="30"/>
        <v>171534.31973712437</v>
      </c>
      <c r="I222" s="227">
        <f t="shared" si="30"/>
        <v>175575.97142734739</v>
      </c>
      <c r="J222" s="227">
        <f t="shared" si="30"/>
        <v>179699.02066171108</v>
      </c>
      <c r="K222" s="227">
        <f t="shared" si="30"/>
        <v>183906.67844101117</v>
      </c>
      <c r="L222" s="227">
        <f t="shared" si="30"/>
        <v>188200.27775185386</v>
      </c>
      <c r="M222" s="227">
        <f t="shared" si="30"/>
        <v>192581.67714857945</v>
      </c>
      <c r="N222" s="227">
        <f t="shared" si="30"/>
        <v>197052.64563897485</v>
      </c>
      <c r="O222" s="227">
        <f t="shared" si="30"/>
        <v>201615.02102476006</v>
      </c>
      <c r="P222" s="227">
        <f t="shared" si="30"/>
        <v>206270.67046747549</v>
      </c>
      <c r="Q222" s="227">
        <f t="shared" si="30"/>
        <v>211021.50084065794</v>
      </c>
      <c r="R222" s="227">
        <f t="shared" si="30"/>
        <v>215869.45981137667</v>
      </c>
      <c r="S222" s="227">
        <f t="shared" si="30"/>
        <v>220816.52580361962</v>
      </c>
      <c r="T222" s="227">
        <f t="shared" si="30"/>
        <v>225864.75356997389</v>
      </c>
      <c r="U222" s="227">
        <f t="shared" si="30"/>
        <v>231016.09966474498</v>
      </c>
      <c r="V222" s="227">
        <f t="shared" si="30"/>
        <v>236273.10813180654</v>
      </c>
      <c r="W222" s="227">
        <f t="shared" si="30"/>
        <v>241636.23633564429</v>
      </c>
      <c r="X222" s="227">
        <f t="shared" si="30"/>
        <v>247114.42190049065</v>
      </c>
      <c r="Z222" s="224">
        <v>9</v>
      </c>
      <c r="AA222" s="229" t="s">
        <v>49</v>
      </c>
      <c r="AB222" s="226">
        <f t="shared" si="31"/>
        <v>158922.44913929835</v>
      </c>
      <c r="AC222" s="227">
        <f t="shared" si="31"/>
        <v>162621.7745440515</v>
      </c>
      <c r="AD222" s="227">
        <f t="shared" si="31"/>
        <v>166559.78462215219</v>
      </c>
      <c r="AE222" s="227">
        <f t="shared" si="31"/>
        <v>170537.93234038158</v>
      </c>
      <c r="AF222" s="227">
        <f t="shared" si="31"/>
        <v>174563.61582368199</v>
      </c>
      <c r="AG222" s="227">
        <f t="shared" si="31"/>
        <v>178676.64308275434</v>
      </c>
      <c r="AH222" s="227">
        <f t="shared" si="31"/>
        <v>182872.50536659686</v>
      </c>
      <c r="AI222" s="227">
        <f t="shared" si="31"/>
        <v>187154.47038227948</v>
      </c>
      <c r="AJ222" s="227">
        <f t="shared" si="31"/>
        <v>191523.89465695157</v>
      </c>
      <c r="AK222" s="227">
        <f t="shared" si="31"/>
        <v>195982.66956702323</v>
      </c>
      <c r="AL222" s="227">
        <f t="shared" si="31"/>
        <v>200532.59536095918</v>
      </c>
      <c r="AM222" s="227">
        <f t="shared" si="31"/>
        <v>205175.54229605728</v>
      </c>
      <c r="AN222" s="227">
        <f t="shared" si="31"/>
        <v>209913.4105079312</v>
      </c>
      <c r="AO222" s="227">
        <f t="shared" si="31"/>
        <v>214748.14054550391</v>
      </c>
      <c r="AP222" s="227">
        <f t="shared" si="31"/>
        <v>219681.7144716456</v>
      </c>
      <c r="AQ222" s="227">
        <f t="shared" si="31"/>
        <v>224716.14564931154</v>
      </c>
      <c r="AR222" s="227">
        <f t="shared" si="31"/>
        <v>229853.52511801964</v>
      </c>
      <c r="AS222" s="227">
        <f t="shared" si="31"/>
        <v>235095.84398482426</v>
      </c>
      <c r="AT222" s="227">
        <f t="shared" si="31"/>
        <v>240445.69122141422</v>
      </c>
      <c r="AU222" s="227">
        <f t="shared" si="31"/>
        <v>245903.53226933177</v>
      </c>
      <c r="AV222" s="227">
        <f t="shared" si="31"/>
        <v>251478.46259125342</v>
      </c>
    </row>
    <row r="223" spans="2:48" x14ac:dyDescent="0.2">
      <c r="B223" s="224">
        <v>10</v>
      </c>
      <c r="C223" s="229" t="s">
        <v>50</v>
      </c>
      <c r="D223" s="226">
        <f t="shared" si="30"/>
        <v>10000258.221273266</v>
      </c>
      <c r="E223" s="227">
        <f t="shared" si="30"/>
        <v>10075751.444586536</v>
      </c>
      <c r="F223" s="227">
        <f t="shared" si="30"/>
        <v>10186276.351925798</v>
      </c>
      <c r="G223" s="227">
        <f t="shared" si="30"/>
        <v>10298547.844539363</v>
      </c>
      <c r="H223" s="227">
        <f t="shared" si="30"/>
        <v>10412125.938372927</v>
      </c>
      <c r="I223" s="227">
        <f t="shared" si="30"/>
        <v>10528166.133976771</v>
      </c>
      <c r="J223" s="227">
        <f t="shared" si="30"/>
        <v>10646543.336030774</v>
      </c>
      <c r="K223" s="227">
        <f t="shared" si="30"/>
        <v>10767349.716216352</v>
      </c>
      <c r="L223" s="227">
        <f t="shared" si="30"/>
        <v>10890623.575304464</v>
      </c>
      <c r="M223" s="227">
        <f t="shared" si="30"/>
        <v>11016418.268027425</v>
      </c>
      <c r="N223" s="227">
        <f t="shared" si="30"/>
        <v>11144784.586186912</v>
      </c>
      <c r="O223" s="227">
        <f t="shared" si="30"/>
        <v>11275775.294618942</v>
      </c>
      <c r="P223" s="227">
        <f t="shared" si="30"/>
        <v>11409444.00165396</v>
      </c>
      <c r="Q223" s="227">
        <f t="shared" si="30"/>
        <v>11545845.455645252</v>
      </c>
      <c r="R223" s="227">
        <f t="shared" si="30"/>
        <v>11685035.576258549</v>
      </c>
      <c r="S223" s="227">
        <f t="shared" si="30"/>
        <v>11827071.166017119</v>
      </c>
      <c r="T223" s="227">
        <f t="shared" si="30"/>
        <v>11972011.219692474</v>
      </c>
      <c r="U223" s="227">
        <f t="shared" si="30"/>
        <v>12119911.909677908</v>
      </c>
      <c r="V223" s="227">
        <f t="shared" si="30"/>
        <v>12270846.287516825</v>
      </c>
      <c r="W223" s="227">
        <f t="shared" si="30"/>
        <v>12424827.448271703</v>
      </c>
      <c r="X223" s="227">
        <f t="shared" si="30"/>
        <v>12582112.160122206</v>
      </c>
      <c r="Z223" s="224">
        <v>10</v>
      </c>
      <c r="AA223" s="229" t="s">
        <v>50</v>
      </c>
      <c r="AB223" s="226">
        <f t="shared" si="31"/>
        <v>10193648.726750225</v>
      </c>
      <c r="AC223" s="227">
        <f t="shared" si="31"/>
        <v>10270601.853276759</v>
      </c>
      <c r="AD223" s="227">
        <f t="shared" si="31"/>
        <v>10383264.239645813</v>
      </c>
      <c r="AE223" s="227">
        <f t="shared" si="31"/>
        <v>10497706.990053242</v>
      </c>
      <c r="AF223" s="227">
        <f t="shared" si="31"/>
        <v>10613481.610497128</v>
      </c>
      <c r="AG223" s="227">
        <f t="shared" si="31"/>
        <v>10731765.948160164</v>
      </c>
      <c r="AH223" s="227">
        <f t="shared" si="31"/>
        <v>10852432.488461411</v>
      </c>
      <c r="AI223" s="227">
        <f t="shared" si="31"/>
        <v>10975575.185622428</v>
      </c>
      <c r="AJ223" s="227">
        <f t="shared" si="31"/>
        <v>11101233.081126273</v>
      </c>
      <c r="AK223" s="227">
        <f t="shared" si="31"/>
        <v>11229460.561551154</v>
      </c>
      <c r="AL223" s="227">
        <f t="shared" si="31"/>
        <v>11360309.400979217</v>
      </c>
      <c r="AM223" s="227">
        <f t="shared" si="31"/>
        <v>11493833.384684162</v>
      </c>
      <c r="AN223" s="227">
        <f t="shared" si="31"/>
        <v>11630087.15774674</v>
      </c>
      <c r="AO223" s="227">
        <f t="shared" si="31"/>
        <v>11769126.527317874</v>
      </c>
      <c r="AP223" s="227">
        <f t="shared" si="31"/>
        <v>11911008.49451329</v>
      </c>
      <c r="AQ223" s="227">
        <f t="shared" si="31"/>
        <v>12055790.960380232</v>
      </c>
      <c r="AR223" s="227">
        <f t="shared" si="31"/>
        <v>12203534.060610751</v>
      </c>
      <c r="AS223" s="227">
        <f t="shared" si="31"/>
        <v>12354295.053935837</v>
      </c>
      <c r="AT223" s="227">
        <f t="shared" si="31"/>
        <v>12508148.404668115</v>
      </c>
      <c r="AU223" s="227">
        <f t="shared" si="31"/>
        <v>12665107.461120876</v>
      </c>
      <c r="AV223" s="227">
        <f t="shared" si="31"/>
        <v>12825433.957200617</v>
      </c>
    </row>
    <row r="224" spans="2:48" x14ac:dyDescent="0.2">
      <c r="B224" s="224">
        <v>13</v>
      </c>
      <c r="C224" s="229" t="s">
        <v>52</v>
      </c>
      <c r="D224" s="226">
        <f t="shared" si="30"/>
        <v>0</v>
      </c>
      <c r="E224" s="227">
        <f t="shared" si="30"/>
        <v>0</v>
      </c>
      <c r="F224" s="227">
        <f t="shared" si="30"/>
        <v>0</v>
      </c>
      <c r="G224" s="227">
        <f t="shared" si="30"/>
        <v>0</v>
      </c>
      <c r="H224" s="227">
        <f t="shared" si="30"/>
        <v>0</v>
      </c>
      <c r="I224" s="227">
        <f t="shared" si="30"/>
        <v>0</v>
      </c>
      <c r="J224" s="227">
        <f t="shared" si="30"/>
        <v>0</v>
      </c>
      <c r="K224" s="227">
        <f t="shared" si="30"/>
        <v>0</v>
      </c>
      <c r="L224" s="227">
        <f t="shared" si="30"/>
        <v>0</v>
      </c>
      <c r="M224" s="227">
        <f t="shared" si="30"/>
        <v>0</v>
      </c>
      <c r="N224" s="227">
        <f t="shared" si="30"/>
        <v>0</v>
      </c>
      <c r="O224" s="227">
        <f t="shared" si="30"/>
        <v>0</v>
      </c>
      <c r="P224" s="227">
        <f t="shared" si="30"/>
        <v>0</v>
      </c>
      <c r="Q224" s="227">
        <f t="shared" si="30"/>
        <v>0</v>
      </c>
      <c r="R224" s="227">
        <f t="shared" si="30"/>
        <v>0</v>
      </c>
      <c r="S224" s="227">
        <f t="shared" si="30"/>
        <v>0</v>
      </c>
      <c r="T224" s="227">
        <f t="shared" si="30"/>
        <v>0</v>
      </c>
      <c r="U224" s="227">
        <f t="shared" si="30"/>
        <v>0</v>
      </c>
      <c r="V224" s="227">
        <f t="shared" si="30"/>
        <v>0</v>
      </c>
      <c r="W224" s="227">
        <f t="shared" si="30"/>
        <v>0</v>
      </c>
      <c r="X224" s="227">
        <f t="shared" si="30"/>
        <v>0</v>
      </c>
      <c r="Z224" s="224">
        <v>13</v>
      </c>
      <c r="AA224" s="229" t="s">
        <v>52</v>
      </c>
      <c r="AB224" s="226">
        <f t="shared" si="31"/>
        <v>0</v>
      </c>
      <c r="AC224" s="227">
        <f t="shared" si="31"/>
        <v>0</v>
      </c>
      <c r="AD224" s="227">
        <f t="shared" si="31"/>
        <v>0</v>
      </c>
      <c r="AE224" s="227">
        <f t="shared" si="31"/>
        <v>0</v>
      </c>
      <c r="AF224" s="227">
        <f t="shared" si="31"/>
        <v>0</v>
      </c>
      <c r="AG224" s="227">
        <f t="shared" si="31"/>
        <v>0</v>
      </c>
      <c r="AH224" s="227">
        <f t="shared" si="31"/>
        <v>0</v>
      </c>
      <c r="AI224" s="227">
        <f t="shared" si="31"/>
        <v>0</v>
      </c>
      <c r="AJ224" s="227">
        <f t="shared" si="31"/>
        <v>0</v>
      </c>
      <c r="AK224" s="227">
        <f t="shared" si="31"/>
        <v>0</v>
      </c>
      <c r="AL224" s="227">
        <f t="shared" si="31"/>
        <v>0</v>
      </c>
      <c r="AM224" s="227">
        <f t="shared" si="31"/>
        <v>0</v>
      </c>
      <c r="AN224" s="227">
        <f t="shared" si="31"/>
        <v>0</v>
      </c>
      <c r="AO224" s="227">
        <f t="shared" si="31"/>
        <v>0</v>
      </c>
      <c r="AP224" s="227">
        <f t="shared" si="31"/>
        <v>0</v>
      </c>
      <c r="AQ224" s="227">
        <f t="shared" si="31"/>
        <v>0</v>
      </c>
      <c r="AR224" s="227">
        <f t="shared" si="31"/>
        <v>0</v>
      </c>
      <c r="AS224" s="227">
        <f t="shared" si="31"/>
        <v>0</v>
      </c>
      <c r="AT224" s="227">
        <f t="shared" si="31"/>
        <v>0</v>
      </c>
      <c r="AU224" s="227">
        <f t="shared" si="31"/>
        <v>0</v>
      </c>
      <c r="AV224" s="227">
        <f t="shared" si="31"/>
        <v>0</v>
      </c>
    </row>
    <row r="225" spans="2:48" x14ac:dyDescent="0.2">
      <c r="B225" s="224">
        <v>14</v>
      </c>
      <c r="C225" s="229" t="s">
        <v>53</v>
      </c>
      <c r="D225" s="226">
        <f t="shared" si="30"/>
        <v>223412.97974444967</v>
      </c>
      <c r="E225" s="227">
        <f t="shared" si="30"/>
        <v>224776.60178188805</v>
      </c>
      <c r="F225" s="227">
        <f t="shared" si="30"/>
        <v>226940.24607692024</v>
      </c>
      <c r="G225" s="227">
        <f t="shared" si="30"/>
        <v>229352.3673569744</v>
      </c>
      <c r="H225" s="227">
        <f t="shared" si="30"/>
        <v>231792.56055659323</v>
      </c>
      <c r="I225" s="227">
        <f t="shared" si="30"/>
        <v>234285.65130041627</v>
      </c>
      <c r="J225" s="227">
        <f t="shared" si="30"/>
        <v>236828.95197012677</v>
      </c>
      <c r="K225" s="227">
        <f t="shared" si="30"/>
        <v>239424.44284317325</v>
      </c>
      <c r="L225" s="227">
        <f t="shared" si="30"/>
        <v>242072.94680206286</v>
      </c>
      <c r="M225" s="227">
        <f t="shared" si="30"/>
        <v>244775.61015778317</v>
      </c>
      <c r="N225" s="227">
        <f t="shared" si="30"/>
        <v>247533.52415789582</v>
      </c>
      <c r="O225" s="227">
        <f t="shared" si="30"/>
        <v>250347.82243994222</v>
      </c>
      <c r="P225" s="227">
        <f t="shared" si="30"/>
        <v>253219.65676372751</v>
      </c>
      <c r="Q225" s="227">
        <f t="shared" si="30"/>
        <v>256150.20338212259</v>
      </c>
      <c r="R225" s="227">
        <f t="shared" si="30"/>
        <v>259140.66371330121</v>
      </c>
      <c r="S225" s="227">
        <f t="shared" si="30"/>
        <v>262192.25814343698</v>
      </c>
      <c r="T225" s="227">
        <f t="shared" si="30"/>
        <v>265306.25415832177</v>
      </c>
      <c r="U225" s="227">
        <f t="shared" si="30"/>
        <v>268483.85860658315</v>
      </c>
      <c r="V225" s="227">
        <f t="shared" si="30"/>
        <v>271726.64097736223</v>
      </c>
      <c r="W225" s="227">
        <f t="shared" si="30"/>
        <v>275034.88262446527</v>
      </c>
      <c r="X225" s="227">
        <f t="shared" si="30"/>
        <v>278414.10010046058</v>
      </c>
      <c r="Z225" s="224">
        <v>14</v>
      </c>
      <c r="AA225" s="229" t="s">
        <v>53</v>
      </c>
      <c r="AB225" s="226">
        <f t="shared" si="31"/>
        <v>227733.78677270724</v>
      </c>
      <c r="AC225" s="227">
        <f t="shared" si="31"/>
        <v>229123.78126034967</v>
      </c>
      <c r="AD225" s="227">
        <f t="shared" si="31"/>
        <v>231329.27043604772</v>
      </c>
      <c r="AE225" s="227">
        <f t="shared" si="31"/>
        <v>233788.04214165825</v>
      </c>
      <c r="AF225" s="227">
        <f t="shared" si="31"/>
        <v>236275.42867775762</v>
      </c>
      <c r="AG225" s="227">
        <f t="shared" si="31"/>
        <v>238816.73579656627</v>
      </c>
      <c r="AH225" s="227">
        <f t="shared" si="31"/>
        <v>241409.22390122895</v>
      </c>
      <c r="AI225" s="227">
        <f t="shared" si="31"/>
        <v>244054.91156776019</v>
      </c>
      <c r="AJ225" s="227">
        <f t="shared" si="31"/>
        <v>246754.63759321466</v>
      </c>
      <c r="AK225" s="227">
        <f t="shared" si="31"/>
        <v>249509.57045823464</v>
      </c>
      <c r="AL225" s="227">
        <f t="shared" si="31"/>
        <v>252320.8225151095</v>
      </c>
      <c r="AM225" s="227">
        <f t="shared" si="31"/>
        <v>255189.54932593054</v>
      </c>
      <c r="AN225" s="227">
        <f t="shared" si="31"/>
        <v>258116.9249255379</v>
      </c>
      <c r="AO225" s="227">
        <f t="shared" si="31"/>
        <v>261104.1483155328</v>
      </c>
      <c r="AP225" s="227">
        <f t="shared" si="31"/>
        <v>264152.44414951646</v>
      </c>
      <c r="AQ225" s="227">
        <f t="shared" si="31"/>
        <v>267263.05641593097</v>
      </c>
      <c r="AR225" s="227">
        <f t="shared" si="31"/>
        <v>270437.27711374371</v>
      </c>
      <c r="AS225" s="227">
        <f t="shared" si="31"/>
        <v>273676.33643203444</v>
      </c>
      <c r="AT225" s="227">
        <f t="shared" si="31"/>
        <v>276981.83421386441</v>
      </c>
      <c r="AU225" s="227">
        <f t="shared" si="31"/>
        <v>280354.05725442222</v>
      </c>
      <c r="AV225" s="227">
        <f t="shared" si="31"/>
        <v>283798.62879640341</v>
      </c>
    </row>
    <row r="226" spans="2:48" x14ac:dyDescent="0.2">
      <c r="B226" s="224">
        <v>18</v>
      </c>
      <c r="C226" s="229" t="s">
        <v>55</v>
      </c>
      <c r="D226" s="226">
        <f t="shared" si="30"/>
        <v>13433232.902160298</v>
      </c>
      <c r="E226" s="227">
        <f t="shared" si="30"/>
        <v>13845100.972791063</v>
      </c>
      <c r="F226" s="227">
        <f t="shared" si="30"/>
        <v>14246435.154688777</v>
      </c>
      <c r="G226" s="227">
        <f t="shared" si="30"/>
        <v>14669341.083359713</v>
      </c>
      <c r="H226" s="227">
        <f t="shared" si="30"/>
        <v>15082806.363639476</v>
      </c>
      <c r="I226" s="227">
        <f t="shared" si="30"/>
        <v>15502332.870403832</v>
      </c>
      <c r="J226" s="227">
        <f t="shared" si="30"/>
        <v>15923947.204680633</v>
      </c>
      <c r="K226" s="227">
        <f t="shared" si="30"/>
        <v>16347785.675974064</v>
      </c>
      <c r="L226" s="227">
        <f t="shared" si="30"/>
        <v>16774646.178652748</v>
      </c>
      <c r="M226" s="227">
        <f t="shared" si="30"/>
        <v>17203992.83804534</v>
      </c>
      <c r="N226" s="227">
        <f t="shared" si="30"/>
        <v>17636180.468227956</v>
      </c>
      <c r="O226" s="227">
        <f t="shared" si="30"/>
        <v>18071156.466234703</v>
      </c>
      <c r="P226" s="227">
        <f t="shared" si="30"/>
        <v>18509000.280958124</v>
      </c>
      <c r="Q226" s="227">
        <f t="shared" si="30"/>
        <v>18949776.116957616</v>
      </c>
      <c r="R226" s="227">
        <f t="shared" si="30"/>
        <v>19393535.019838478</v>
      </c>
      <c r="S226" s="227">
        <f t="shared" si="30"/>
        <v>19840343.504267443</v>
      </c>
      <c r="T226" s="227">
        <f t="shared" si="30"/>
        <v>20290262.20782686</v>
      </c>
      <c r="U226" s="227">
        <f t="shared" si="30"/>
        <v>20743352.090890963</v>
      </c>
      <c r="V226" s="227">
        <f t="shared" si="30"/>
        <v>21199691.309981152</v>
      </c>
      <c r="W226" s="227">
        <f t="shared" si="30"/>
        <v>21659293.783955477</v>
      </c>
      <c r="X226" s="227">
        <f t="shared" si="30"/>
        <v>22122434.626209091</v>
      </c>
      <c r="Z226" s="224">
        <v>18</v>
      </c>
      <c r="AA226" s="229" t="s">
        <v>55</v>
      </c>
      <c r="AB226" s="226">
        <f t="shared" si="31"/>
        <v>13856004.41625729</v>
      </c>
      <c r="AC226" s="227">
        <f t="shared" si="31"/>
        <v>14282625.807224784</v>
      </c>
      <c r="AD226" s="227">
        <f t="shared" si="31"/>
        <v>14698264.08297953</v>
      </c>
      <c r="AE226" s="227">
        <f t="shared" si="31"/>
        <v>15136387.540730597</v>
      </c>
      <c r="AF226" s="227">
        <f t="shared" si="31"/>
        <v>15564688.100361321</v>
      </c>
      <c r="AG226" s="227">
        <f t="shared" si="31"/>
        <v>15999263.689140135</v>
      </c>
      <c r="AH226" s="227">
        <f t="shared" si="31"/>
        <v>16435983.722001329</v>
      </c>
      <c r="AI226" s="227">
        <f t="shared" si="31"/>
        <v>16874988.852414131</v>
      </c>
      <c r="AJ226" s="227">
        <f t="shared" si="31"/>
        <v>17317108.315234046</v>
      </c>
      <c r="AK226" s="227">
        <f t="shared" si="31"/>
        <v>17761784.284547083</v>
      </c>
      <c r="AL226" s="227">
        <f t="shared" si="31"/>
        <v>18209385.128870703</v>
      </c>
      <c r="AM226" s="227">
        <f t="shared" si="31"/>
        <v>18659855.549911276</v>
      </c>
      <c r="AN226" s="227">
        <f t="shared" si="31"/>
        <v>19113277.551211409</v>
      </c>
      <c r="AO226" s="227">
        <f t="shared" si="31"/>
        <v>19569717.271824617</v>
      </c>
      <c r="AP226" s="227">
        <f t="shared" si="31"/>
        <v>20029227.154484205</v>
      </c>
      <c r="AQ226" s="227">
        <f t="shared" si="31"/>
        <v>20491875.71697963</v>
      </c>
      <c r="AR226" s="227">
        <f t="shared" si="31"/>
        <v>20957725.341058988</v>
      </c>
      <c r="AS226" s="227">
        <f t="shared" si="31"/>
        <v>21426838.776191771</v>
      </c>
      <c r="AT226" s="227">
        <f t="shared" si="31"/>
        <v>21899296.460903198</v>
      </c>
      <c r="AU226" s="227">
        <f t="shared" si="31"/>
        <v>22375112.719545111</v>
      </c>
      <c r="AV226" s="227">
        <f t="shared" si="31"/>
        <v>22854570.702582322</v>
      </c>
    </row>
    <row r="227" spans="2:48" x14ac:dyDescent="0.2">
      <c r="B227" s="224">
        <v>20</v>
      </c>
      <c r="C227" s="229" t="s">
        <v>56</v>
      </c>
      <c r="D227" s="226">
        <f t="shared" si="30"/>
        <v>2115.189010184572</v>
      </c>
      <c r="E227" s="227">
        <f t="shared" si="30"/>
        <v>2300.0154858397573</v>
      </c>
      <c r="F227" s="227">
        <f t="shared" si="30"/>
        <v>2384.1960072838865</v>
      </c>
      <c r="G227" s="227">
        <f t="shared" si="30"/>
        <v>2471.4575341535146</v>
      </c>
      <c r="H227" s="227">
        <f t="shared" si="30"/>
        <v>2561.9128311864833</v>
      </c>
      <c r="I227" s="227">
        <f t="shared" si="30"/>
        <v>2655.6787903078166</v>
      </c>
      <c r="J227" s="227">
        <f t="shared" si="30"/>
        <v>2752.8765816846872</v>
      </c>
      <c r="K227" s="227">
        <f t="shared" si="30"/>
        <v>2853.6318103100016</v>
      </c>
      <c r="L227" s="227">
        <f t="shared" si="30"/>
        <v>2958.0746783169279</v>
      </c>
      <c r="M227" s="227">
        <f t="shared" si="30"/>
        <v>3066.3401532341441</v>
      </c>
      <c r="N227" s="227">
        <f t="shared" si="30"/>
        <v>3178.568142399215</v>
      </c>
      <c r="O227" s="227">
        <f t="shared" si="30"/>
        <v>3294.9036737555048</v>
      </c>
      <c r="P227" s="227">
        <f t="shared" si="30"/>
        <v>3415.4970832662439</v>
      </c>
      <c r="Q227" s="227">
        <f t="shared" si="30"/>
        <v>3540.5042091879545</v>
      </c>
      <c r="R227" s="227">
        <f t="shared" si="30"/>
        <v>3670.0865934542749</v>
      </c>
      <c r="S227" s="227">
        <f t="shared" si="30"/>
        <v>3804.411690430431</v>
      </c>
      <c r="T227" s="227">
        <f t="shared" si="30"/>
        <v>3943.653083308116</v>
      </c>
      <c r="U227" s="227">
        <f t="shared" si="30"/>
        <v>4087.9907084204151</v>
      </c>
      <c r="V227" s="227">
        <f t="shared" si="30"/>
        <v>4237.6110877666615</v>
      </c>
      <c r="W227" s="227">
        <f t="shared" si="30"/>
        <v>4392.7075700476817</v>
      </c>
      <c r="X227" s="227">
        <f t="shared" si="30"/>
        <v>4553.4805805229462</v>
      </c>
      <c r="Z227" s="224">
        <v>20</v>
      </c>
      <c r="AA227" s="229" t="s">
        <v>56</v>
      </c>
      <c r="AB227" s="226">
        <f t="shared" si="31"/>
        <v>1798.5765728054612</v>
      </c>
      <c r="AC227" s="227">
        <f t="shared" si="31"/>
        <v>1959.9060810693315</v>
      </c>
      <c r="AD227" s="227">
        <f t="shared" si="31"/>
        <v>2036.5052886435337</v>
      </c>
      <c r="AE227" s="227">
        <f t="shared" si="31"/>
        <v>2116.098230793933</v>
      </c>
      <c r="AF227" s="227">
        <f t="shared" si="31"/>
        <v>2198.8019119517307</v>
      </c>
      <c r="AG227" s="227">
        <f t="shared" si="31"/>
        <v>2284.7379094441462</v>
      </c>
      <c r="AH227" s="227">
        <f t="shared" si="31"/>
        <v>2374.0325522173734</v>
      </c>
      <c r="AI227" s="227">
        <f t="shared" si="31"/>
        <v>2466.8171065445858</v>
      </c>
      <c r="AJ227" s="227">
        <f t="shared" si="31"/>
        <v>2563.2279689919878</v>
      </c>
      <c r="AK227" s="227">
        <f t="shared" si="31"/>
        <v>2663.4068669265739</v>
      </c>
      <c r="AL227" s="227">
        <f t="shared" si="31"/>
        <v>2767.5010668603559</v>
      </c>
      <c r="AM227" s="227">
        <f t="shared" si="31"/>
        <v>2875.6635909373263</v>
      </c>
      <c r="AN227" s="227">
        <f t="shared" si="31"/>
        <v>2988.0534418814091</v>
      </c>
      <c r="AO227" s="227">
        <f t="shared" si="31"/>
        <v>3104.835836736067</v>
      </c>
      <c r="AP227" s="227">
        <f t="shared" si="31"/>
        <v>3226.1824497391808</v>
      </c>
      <c r="AQ227" s="227">
        <f t="shared" si="31"/>
        <v>3352.2716646902304</v>
      </c>
      <c r="AR227" s="227">
        <f t="shared" si="31"/>
        <v>3483.288837180773</v>
      </c>
      <c r="AS227" s="227">
        <f t="shared" si="31"/>
        <v>3619.4265670736963</v>
      </c>
      <c r="AT227" s="227">
        <f t="shared" si="31"/>
        <v>3760.8849816318038</v>
      </c>
      <c r="AU227" s="227">
        <f t="shared" si="31"/>
        <v>3907.872029711953</v>
      </c>
      <c r="AV227" s="227">
        <f t="shared" si="31"/>
        <v>4060.6037874572044</v>
      </c>
    </row>
    <row r="228" spans="2:48" x14ac:dyDescent="0.2">
      <c r="B228" s="224">
        <v>21</v>
      </c>
      <c r="C228" s="229" t="s">
        <v>57</v>
      </c>
      <c r="D228" s="226">
        <f t="shared" si="30"/>
        <v>137873.4531968403</v>
      </c>
      <c r="E228" s="227">
        <f t="shared" si="30"/>
        <v>144327.57075086096</v>
      </c>
      <c r="F228" s="227">
        <f t="shared" si="30"/>
        <v>150599.54995965408</v>
      </c>
      <c r="G228" s="227">
        <f t="shared" si="30"/>
        <v>156876.64745013797</v>
      </c>
      <c r="H228" s="227">
        <f t="shared" si="30"/>
        <v>163154.57420158657</v>
      </c>
      <c r="I228" s="227">
        <f t="shared" si="30"/>
        <v>169432.59138459357</v>
      </c>
      <c r="J228" s="227">
        <f t="shared" si="30"/>
        <v>175714.77115352656</v>
      </c>
      <c r="K228" s="227">
        <f t="shared" si="30"/>
        <v>182003.39273882544</v>
      </c>
      <c r="L228" s="227">
        <f t="shared" si="30"/>
        <v>188293.41910243814</v>
      </c>
      <c r="M228" s="227">
        <f t="shared" si="30"/>
        <v>194583.44546605076</v>
      </c>
      <c r="N228" s="227">
        <f t="shared" si="30"/>
        <v>200873.47182966347</v>
      </c>
      <c r="O228" s="227">
        <f t="shared" si="30"/>
        <v>207163.49819327617</v>
      </c>
      <c r="P228" s="227">
        <f t="shared" si="30"/>
        <v>213453.52455688879</v>
      </c>
      <c r="Q228" s="227">
        <f t="shared" si="30"/>
        <v>219743.55092050147</v>
      </c>
      <c r="R228" s="227">
        <f t="shared" si="30"/>
        <v>226033.57728411414</v>
      </c>
      <c r="S228" s="227">
        <f t="shared" si="30"/>
        <v>232323.60364772676</v>
      </c>
      <c r="T228" s="227">
        <f t="shared" si="30"/>
        <v>238613.6300113395</v>
      </c>
      <c r="U228" s="227">
        <f t="shared" si="30"/>
        <v>244903.65637495214</v>
      </c>
      <c r="V228" s="227">
        <f t="shared" si="30"/>
        <v>251193.68273856485</v>
      </c>
      <c r="W228" s="227">
        <f t="shared" si="30"/>
        <v>257483.70910217744</v>
      </c>
      <c r="X228" s="227">
        <f t="shared" si="30"/>
        <v>263773.73546579015</v>
      </c>
      <c r="Z228" s="224">
        <v>21</v>
      </c>
      <c r="AA228" s="229" t="s">
        <v>57</v>
      </c>
      <c r="AB228" s="226">
        <f t="shared" si="31"/>
        <v>143364.95283767048</v>
      </c>
      <c r="AC228" s="227">
        <f t="shared" si="31"/>
        <v>150076.13789386774</v>
      </c>
      <c r="AD228" s="227">
        <f t="shared" si="31"/>
        <v>156597.93003454711</v>
      </c>
      <c r="AE228" s="227">
        <f t="shared" si="31"/>
        <v>163125.04431807698</v>
      </c>
      <c r="AF228" s="227">
        <f t="shared" si="31"/>
        <v>169653.02089203574</v>
      </c>
      <c r="AG228" s="227">
        <f t="shared" si="31"/>
        <v>176181.09149944194</v>
      </c>
      <c r="AH228" s="227">
        <f t="shared" si="31"/>
        <v>182713.49048857149</v>
      </c>
      <c r="AI228" s="227">
        <f t="shared" si="31"/>
        <v>189252.58787161286</v>
      </c>
      <c r="AJ228" s="227">
        <f t="shared" si="31"/>
        <v>195793.1459852882</v>
      </c>
      <c r="AK228" s="227">
        <f t="shared" si="31"/>
        <v>202333.70409896359</v>
      </c>
      <c r="AL228" s="227">
        <f t="shared" si="31"/>
        <v>208874.26221263898</v>
      </c>
      <c r="AM228" s="227">
        <f t="shared" si="31"/>
        <v>215414.82032631437</v>
      </c>
      <c r="AN228" s="227">
        <f t="shared" si="31"/>
        <v>221955.3784399897</v>
      </c>
      <c r="AO228" s="227">
        <f t="shared" si="31"/>
        <v>228495.93655366509</v>
      </c>
      <c r="AP228" s="227">
        <f t="shared" si="31"/>
        <v>235036.49466734048</v>
      </c>
      <c r="AQ228" s="227">
        <f t="shared" si="31"/>
        <v>241577.05278101575</v>
      </c>
      <c r="AR228" s="227">
        <f t="shared" si="31"/>
        <v>248117.6108946912</v>
      </c>
      <c r="AS228" s="227">
        <f t="shared" si="31"/>
        <v>254658.16900836653</v>
      </c>
      <c r="AT228" s="227">
        <f t="shared" si="31"/>
        <v>261198.72712204189</v>
      </c>
      <c r="AU228" s="227">
        <f t="shared" si="31"/>
        <v>267739.28523571719</v>
      </c>
      <c r="AV228" s="227">
        <f t="shared" si="31"/>
        <v>274279.84334939264</v>
      </c>
    </row>
    <row r="229" spans="2:48" x14ac:dyDescent="0.2">
      <c r="B229" s="224">
        <v>22</v>
      </c>
      <c r="C229" s="229" t="s">
        <v>58</v>
      </c>
      <c r="D229" s="226">
        <f t="shared" si="30"/>
        <v>1233351.3188543797</v>
      </c>
      <c r="E229" s="227">
        <f t="shared" si="30"/>
        <v>1274609.9810340125</v>
      </c>
      <c r="F229" s="227">
        <f t="shared" si="30"/>
        <v>1317079.4987041533</v>
      </c>
      <c r="G229" s="227">
        <f t="shared" si="30"/>
        <v>1359596.7968641582</v>
      </c>
      <c r="H229" s="227">
        <f t="shared" si="30"/>
        <v>1402270.5334068118</v>
      </c>
      <c r="I229" s="227">
        <f t="shared" si="30"/>
        <v>1445238.8581426321</v>
      </c>
      <c r="J229" s="227">
        <f t="shared" si="30"/>
        <v>1488486.8025926882</v>
      </c>
      <c r="K229" s="227">
        <f t="shared" si="30"/>
        <v>1532025.3949351846</v>
      </c>
      <c r="L229" s="227">
        <f t="shared" si="30"/>
        <v>1575859.2178129298</v>
      </c>
      <c r="M229" s="227">
        <f t="shared" si="30"/>
        <v>1619994.6550460868</v>
      </c>
      <c r="N229" s="227">
        <f t="shared" si="30"/>
        <v>1664437.7838059163</v>
      </c>
      <c r="O229" s="227">
        <f t="shared" si="30"/>
        <v>1709194.9173340015</v>
      </c>
      <c r="P229" s="227">
        <f t="shared" si="30"/>
        <v>1754272.4697950445</v>
      </c>
      <c r="Q229" s="227">
        <f t="shared" si="30"/>
        <v>1799676.9917559284</v>
      </c>
      <c r="R229" s="227">
        <f t="shared" si="30"/>
        <v>1845415.173929425</v>
      </c>
      <c r="S229" s="227">
        <f t="shared" si="30"/>
        <v>1891493.8126613358</v>
      </c>
      <c r="T229" s="227">
        <f t="shared" si="30"/>
        <v>1937919.966595816</v>
      </c>
      <c r="U229" s="227">
        <f t="shared" si="30"/>
        <v>1984700.356687902</v>
      </c>
      <c r="V229" s="227">
        <f t="shared" si="30"/>
        <v>2031843.723442171</v>
      </c>
      <c r="W229" s="227">
        <f t="shared" si="30"/>
        <v>2079351.6337214669</v>
      </c>
      <c r="X229" s="227">
        <f t="shared" si="30"/>
        <v>2127254.8092757449</v>
      </c>
      <c r="Z229" s="224">
        <v>22</v>
      </c>
      <c r="AA229" s="229" t="s">
        <v>58</v>
      </c>
      <c r="AB229" s="226">
        <f t="shared" si="31"/>
        <v>1282475.7018843493</v>
      </c>
      <c r="AC229" s="227">
        <f t="shared" si="31"/>
        <v>1325377.6965785963</v>
      </c>
      <c r="AD229" s="227">
        <f t="shared" si="31"/>
        <v>1369538.7751375402</v>
      </c>
      <c r="AE229" s="227">
        <f t="shared" si="31"/>
        <v>1413749.5372832571</v>
      </c>
      <c r="AF229" s="227">
        <f t="shared" si="31"/>
        <v>1458122.9687524037</v>
      </c>
      <c r="AG229" s="227">
        <f t="shared" si="31"/>
        <v>1502802.7218624521</v>
      </c>
      <c r="AH229" s="227">
        <f t="shared" si="31"/>
        <v>1547773.2319399551</v>
      </c>
      <c r="AI229" s="227">
        <f t="shared" si="31"/>
        <v>1593045.9664154542</v>
      </c>
      <c r="AJ229" s="227">
        <f t="shared" si="31"/>
        <v>1638625.6904584188</v>
      </c>
      <c r="AK229" s="227">
        <f t="shared" si="31"/>
        <v>1684519.042156572</v>
      </c>
      <c r="AL229" s="227">
        <f t="shared" si="31"/>
        <v>1730732.3407349046</v>
      </c>
      <c r="AM229" s="227">
        <f t="shared" si="31"/>
        <v>1777272.1508914148</v>
      </c>
      <c r="AN229" s="227">
        <f t="shared" si="31"/>
        <v>1824145.1422669792</v>
      </c>
      <c r="AO229" s="227">
        <f t="shared" si="31"/>
        <v>1871358.1263375657</v>
      </c>
      <c r="AP229" s="227">
        <f t="shared" si="31"/>
        <v>1918918.0603070348</v>
      </c>
      <c r="AQ229" s="227">
        <f t="shared" si="31"/>
        <v>1966832.0112196351</v>
      </c>
      <c r="AR229" s="227">
        <f t="shared" si="31"/>
        <v>2015107.3188653272</v>
      </c>
      <c r="AS229" s="227">
        <f t="shared" si="31"/>
        <v>2063750.9718947806</v>
      </c>
      <c r="AT229" s="227">
        <f t="shared" si="31"/>
        <v>2112772.0589468731</v>
      </c>
      <c r="AU229" s="227">
        <f t="shared" si="31"/>
        <v>2162172.2092925934</v>
      </c>
      <c r="AV229" s="227">
        <f t="shared" si="31"/>
        <v>2211983.368329199</v>
      </c>
    </row>
    <row r="230" spans="2:48" x14ac:dyDescent="0.2">
      <c r="B230" s="224">
        <v>23</v>
      </c>
      <c r="C230" s="229" t="s">
        <v>59</v>
      </c>
      <c r="D230" s="226">
        <f t="shared" si="30"/>
        <v>2062603.5090672614</v>
      </c>
      <c r="E230" s="227">
        <f t="shared" si="30"/>
        <v>2173264.5292415926</v>
      </c>
      <c r="F230" s="227">
        <f t="shared" si="30"/>
        <v>2283468.5547365146</v>
      </c>
      <c r="G230" s="227">
        <f t="shared" si="30"/>
        <v>2393413.2292923043</v>
      </c>
      <c r="H230" s="227">
        <f t="shared" si="30"/>
        <v>2503438.8421001704</v>
      </c>
      <c r="I230" s="227">
        <f t="shared" si="30"/>
        <v>2613796.098354727</v>
      </c>
      <c r="J230" s="227">
        <f t="shared" si="30"/>
        <v>2724494.2585109882</v>
      </c>
      <c r="K230" s="227">
        <f t="shared" si="30"/>
        <v>2835558.5671884045</v>
      </c>
      <c r="L230" s="227">
        <f t="shared" si="30"/>
        <v>2946999.2223765152</v>
      </c>
      <c r="M230" s="227">
        <f t="shared" si="30"/>
        <v>3058826.1000774466</v>
      </c>
      <c r="N230" s="227">
        <f t="shared" si="30"/>
        <v>3171047.6571144117</v>
      </c>
      <c r="O230" s="227">
        <f t="shared" si="30"/>
        <v>3283672.2543642824</v>
      </c>
      <c r="P230" s="227">
        <f t="shared" si="30"/>
        <v>3396708.2269826047</v>
      </c>
      <c r="Q230" s="227">
        <f t="shared" si="30"/>
        <v>3510164.0248290207</v>
      </c>
      <c r="R230" s="227">
        <f t="shared" si="30"/>
        <v>3624048.2541953404</v>
      </c>
      <c r="S230" s="227">
        <f t="shared" si="30"/>
        <v>3738369.6478577908</v>
      </c>
      <c r="T230" s="227">
        <f t="shared" si="30"/>
        <v>3853137.2718374478</v>
      </c>
      <c r="U230" s="227">
        <f t="shared" si="30"/>
        <v>3968359.7571542822</v>
      </c>
      <c r="V230" s="227">
        <f t="shared" si="30"/>
        <v>4084048.3275194694</v>
      </c>
      <c r="W230" s="227">
        <f t="shared" si="30"/>
        <v>4200204.9950190196</v>
      </c>
      <c r="X230" s="227">
        <f t="shared" si="30"/>
        <v>4316869.2083983645</v>
      </c>
      <c r="Z230" s="224">
        <v>23</v>
      </c>
      <c r="AA230" s="229" t="s">
        <v>59</v>
      </c>
      <c r="AB230" s="226">
        <f t="shared" si="31"/>
        <v>2079196.3747253167</v>
      </c>
      <c r="AC230" s="227">
        <f t="shared" si="31"/>
        <v>2190690.8513665572</v>
      </c>
      <c r="AD230" s="227">
        <f t="shared" si="31"/>
        <v>2301709.488432751</v>
      </c>
      <c r="AE230" s="227">
        <f t="shared" si="31"/>
        <v>2412460.8170435415</v>
      </c>
      <c r="AF230" s="227">
        <f t="shared" si="31"/>
        <v>2523291.3264360363</v>
      </c>
      <c r="AG230" s="227">
        <f t="shared" si="31"/>
        <v>2634455.0057869768</v>
      </c>
      <c r="AH230" s="227">
        <f t="shared" si="31"/>
        <v>2745961.7432395332</v>
      </c>
      <c r="AI230" s="227">
        <f t="shared" si="31"/>
        <v>2857837.1870760601</v>
      </c>
      <c r="AJ230" s="227">
        <f t="shared" si="31"/>
        <v>2970091.6951332232</v>
      </c>
      <c r="AK230" s="227">
        <f t="shared" si="31"/>
        <v>3082735.2491273652</v>
      </c>
      <c r="AL230" s="227">
        <f t="shared" si="31"/>
        <v>3195776.3809993416</v>
      </c>
      <c r="AM230" s="227">
        <f t="shared" si="31"/>
        <v>3309223.5181971039</v>
      </c>
      <c r="AN230" s="227">
        <f t="shared" si="31"/>
        <v>3423085.0592066874</v>
      </c>
      <c r="AO230" s="227">
        <f t="shared" si="31"/>
        <v>3537369.5168755334</v>
      </c>
      <c r="AP230" s="227">
        <f t="shared" si="31"/>
        <v>3652085.561173195</v>
      </c>
      <c r="AQ230" s="227">
        <f t="shared" si="31"/>
        <v>3767241.989305323</v>
      </c>
      <c r="AR230" s="227">
        <f t="shared" si="31"/>
        <v>3882847.9341066885</v>
      </c>
      <c r="AS230" s="227">
        <f t="shared" si="31"/>
        <v>3998912.0901800282</v>
      </c>
      <c r="AT230" s="227">
        <f t="shared" si="31"/>
        <v>4115445.7639032481</v>
      </c>
      <c r="AU230" s="227">
        <f t="shared" si="31"/>
        <v>4232450.9821835151</v>
      </c>
      <c r="AV230" s="227">
        <f t="shared" si="31"/>
        <v>4349967.4842979545</v>
      </c>
    </row>
    <row r="231" spans="2:48" x14ac:dyDescent="0.2">
      <c r="B231" s="224">
        <v>26</v>
      </c>
      <c r="C231" s="229" t="s">
        <v>60</v>
      </c>
      <c r="D231" s="226">
        <f t="shared" si="30"/>
        <v>81234.999999999971</v>
      </c>
      <c r="E231" s="227">
        <f t="shared" si="30"/>
        <v>82829.999999999971</v>
      </c>
      <c r="F231" s="227">
        <f t="shared" si="30"/>
        <v>83604.231116608455</v>
      </c>
      <c r="G231" s="227">
        <f t="shared" si="30"/>
        <v>86493.763421921089</v>
      </c>
      <c r="H231" s="227">
        <f t="shared" si="30"/>
        <v>87687.746944807892</v>
      </c>
      <c r="I231" s="227">
        <f t="shared" si="30"/>
        <v>89585.690232390596</v>
      </c>
      <c r="J231" s="227">
        <f t="shared" si="30"/>
        <v>90805</v>
      </c>
      <c r="K231" s="227">
        <f t="shared" si="30"/>
        <v>92400</v>
      </c>
      <c r="L231" s="227">
        <f t="shared" si="30"/>
        <v>93995.000000000015</v>
      </c>
      <c r="M231" s="227">
        <f t="shared" si="30"/>
        <v>95590</v>
      </c>
      <c r="N231" s="227">
        <f t="shared" si="30"/>
        <v>97283.073189530478</v>
      </c>
      <c r="O231" s="227">
        <f t="shared" si="30"/>
        <v>98950.82013433837</v>
      </c>
      <c r="P231" s="227">
        <f t="shared" si="30"/>
        <v>85861.148339045525</v>
      </c>
      <c r="Q231" s="227">
        <f t="shared" si="30"/>
        <v>87901.226990046445</v>
      </c>
      <c r="R231" s="227">
        <f t="shared" si="30"/>
        <v>103564.99999999997</v>
      </c>
      <c r="S231" s="227">
        <f t="shared" si="30"/>
        <v>105980.76888339152</v>
      </c>
      <c r="T231" s="227">
        <f t="shared" si="30"/>
        <v>106755.00000000001</v>
      </c>
      <c r="U231" s="227">
        <f t="shared" si="30"/>
        <v>92528.857858743373</v>
      </c>
      <c r="V231" s="227">
        <f t="shared" si="30"/>
        <v>93577.347492014378</v>
      </c>
      <c r="W231" s="227">
        <f t="shared" si="30"/>
        <v>95253.057734787581</v>
      </c>
      <c r="X231" s="227">
        <f t="shared" si="30"/>
        <v>38222.518159778629</v>
      </c>
      <c r="Z231" s="224">
        <v>26</v>
      </c>
      <c r="AA231" s="229" t="s">
        <v>60</v>
      </c>
      <c r="AB231" s="226">
        <f t="shared" si="31"/>
        <v>83915.755000000005</v>
      </c>
      <c r="AC231" s="227">
        <f t="shared" si="31"/>
        <v>85563.389999999985</v>
      </c>
      <c r="AD231" s="227">
        <f t="shared" si="31"/>
        <v>86363.170743456547</v>
      </c>
      <c r="AE231" s="227">
        <f t="shared" si="31"/>
        <v>89348.057614844467</v>
      </c>
      <c r="AF231" s="227">
        <f t="shared" si="31"/>
        <v>90581.442593986532</v>
      </c>
      <c r="AG231" s="227">
        <f t="shared" si="31"/>
        <v>92542.018010059459</v>
      </c>
      <c r="AH231" s="227">
        <f t="shared" si="31"/>
        <v>93801.564999999988</v>
      </c>
      <c r="AI231" s="227">
        <f t="shared" si="31"/>
        <v>95449.199999999983</v>
      </c>
      <c r="AJ231" s="227">
        <f t="shared" si="31"/>
        <v>97096.834999999963</v>
      </c>
      <c r="AK231" s="227">
        <f t="shared" si="31"/>
        <v>98744.469999999972</v>
      </c>
      <c r="AL231" s="227">
        <f t="shared" si="31"/>
        <v>100493.41460478499</v>
      </c>
      <c r="AM231" s="227">
        <f t="shared" si="31"/>
        <v>102216.19719877157</v>
      </c>
      <c r="AN231" s="227">
        <f t="shared" si="31"/>
        <v>88694.566234234007</v>
      </c>
      <c r="AO231" s="227">
        <f t="shared" si="31"/>
        <v>90801.967480717984</v>
      </c>
      <c r="AP231" s="227">
        <f t="shared" si="31"/>
        <v>106982.64499999996</v>
      </c>
      <c r="AQ231" s="227">
        <f t="shared" si="31"/>
        <v>109478.1342565434</v>
      </c>
      <c r="AR231" s="227">
        <f t="shared" si="31"/>
        <v>110277.91499999995</v>
      </c>
      <c r="AS231" s="227">
        <f t="shared" si="31"/>
        <v>95582.31016808188</v>
      </c>
      <c r="AT231" s="227">
        <f t="shared" si="31"/>
        <v>96665.399959250848</v>
      </c>
      <c r="AU231" s="227">
        <f t="shared" si="31"/>
        <v>98386.423175704636</v>
      </c>
      <c r="AV231" s="227">
        <f t="shared" si="31"/>
        <v>39473.733004549991</v>
      </c>
    </row>
    <row r="232" spans="2:48" x14ac:dyDescent="0.2">
      <c r="B232" s="224">
        <v>28</v>
      </c>
      <c r="C232" s="229" t="s">
        <v>61</v>
      </c>
      <c r="D232" s="226">
        <f t="shared" si="30"/>
        <v>52546.875472259089</v>
      </c>
      <c r="E232" s="227">
        <f t="shared" si="30"/>
        <v>53454.913979175537</v>
      </c>
      <c r="F232" s="227">
        <f t="shared" si="30"/>
        <v>53465.945775334156</v>
      </c>
      <c r="G232" s="227">
        <f t="shared" ref="G232:X232" si="32">+G201+G171+G141+G111+G81+G51+G21</f>
        <v>53466.079801067164</v>
      </c>
      <c r="H232" s="227">
        <f t="shared" si="32"/>
        <v>53466.081429351158</v>
      </c>
      <c r="I232" s="227">
        <f t="shared" si="32"/>
        <v>53466.081449133242</v>
      </c>
      <c r="J232" s="227">
        <f t="shared" si="32"/>
        <v>53466.081449373574</v>
      </c>
      <c r="K232" s="227">
        <f t="shared" si="32"/>
        <v>53466.081449376492</v>
      </c>
      <c r="L232" s="227">
        <f t="shared" si="32"/>
        <v>53466.081449376536</v>
      </c>
      <c r="M232" s="227">
        <f t="shared" si="32"/>
        <v>53466.081449376536</v>
      </c>
      <c r="N232" s="227">
        <f t="shared" si="32"/>
        <v>53466.081449376536</v>
      </c>
      <c r="O232" s="227">
        <f t="shared" si="32"/>
        <v>53466.081449376536</v>
      </c>
      <c r="P232" s="227">
        <f t="shared" si="32"/>
        <v>53466.081449376536</v>
      </c>
      <c r="Q232" s="227">
        <f t="shared" si="32"/>
        <v>53466.081449376536</v>
      </c>
      <c r="R232" s="227">
        <f t="shared" si="32"/>
        <v>53466.081449376536</v>
      </c>
      <c r="S232" s="227">
        <f t="shared" si="32"/>
        <v>53466.081449376536</v>
      </c>
      <c r="T232" s="227">
        <f t="shared" si="32"/>
        <v>53466.081449376536</v>
      </c>
      <c r="U232" s="227">
        <f t="shared" si="32"/>
        <v>53466.081449376536</v>
      </c>
      <c r="V232" s="227">
        <f t="shared" si="32"/>
        <v>53466.081449376536</v>
      </c>
      <c r="W232" s="227">
        <f t="shared" si="32"/>
        <v>53466.081449376536</v>
      </c>
      <c r="X232" s="227">
        <f t="shared" si="32"/>
        <v>53466.081449376536</v>
      </c>
      <c r="Z232" s="224">
        <v>28</v>
      </c>
      <c r="AA232" s="229" t="s">
        <v>61</v>
      </c>
      <c r="AB232" s="226">
        <f t="shared" si="31"/>
        <v>53474.853293099186</v>
      </c>
      <c r="AC232" s="227">
        <f t="shared" si="31"/>
        <v>54398.927760047773</v>
      </c>
      <c r="AD232" s="227">
        <f t="shared" si="31"/>
        <v>54410.154377726562</v>
      </c>
      <c r="AE232" s="227">
        <f t="shared" ref="AE232:AV232" si="33">+AE201+AE171+AE141+AE111+AE81+AE51+AE21</f>
        <v>54410.290770354004</v>
      </c>
      <c r="AF232" s="227">
        <f t="shared" si="33"/>
        <v>54410.292427393491</v>
      </c>
      <c r="AG232" s="227">
        <f t="shared" si="33"/>
        <v>54410.292447524931</v>
      </c>
      <c r="AH232" s="227">
        <f t="shared" si="33"/>
        <v>54410.292447769512</v>
      </c>
      <c r="AI232" s="227">
        <f t="shared" si="33"/>
        <v>54410.292447772488</v>
      </c>
      <c r="AJ232" s="227">
        <f t="shared" si="33"/>
        <v>54410.292447772517</v>
      </c>
      <c r="AK232" s="227">
        <f t="shared" si="33"/>
        <v>54410.292447772517</v>
      </c>
      <c r="AL232" s="227">
        <f t="shared" si="33"/>
        <v>54410.292447772517</v>
      </c>
      <c r="AM232" s="227">
        <f t="shared" si="33"/>
        <v>54410.292447772517</v>
      </c>
      <c r="AN232" s="227">
        <f t="shared" si="33"/>
        <v>54410.292447772517</v>
      </c>
      <c r="AO232" s="227">
        <f t="shared" si="33"/>
        <v>54410.292447772517</v>
      </c>
      <c r="AP232" s="227">
        <f t="shared" si="33"/>
        <v>54410.292447772517</v>
      </c>
      <c r="AQ232" s="227">
        <f t="shared" si="33"/>
        <v>54410.292447772517</v>
      </c>
      <c r="AR232" s="227">
        <f t="shared" si="33"/>
        <v>54410.292447772517</v>
      </c>
      <c r="AS232" s="227">
        <f t="shared" si="33"/>
        <v>54410.292447772517</v>
      </c>
      <c r="AT232" s="227">
        <f t="shared" si="33"/>
        <v>54410.292447772517</v>
      </c>
      <c r="AU232" s="227">
        <f t="shared" si="33"/>
        <v>54410.292447772517</v>
      </c>
      <c r="AV232" s="227">
        <f t="shared" si="33"/>
        <v>54410.292447772517</v>
      </c>
    </row>
    <row r="233" spans="2:48" x14ac:dyDescent="0.2">
      <c r="B233" s="224">
        <v>29</v>
      </c>
      <c r="C233" s="229" t="s">
        <v>62</v>
      </c>
      <c r="D233" s="226">
        <f t="shared" ref="D233:X233" si="34">+D202+D172+D142+D112+D82+D52+D22</f>
        <v>93201.769098017045</v>
      </c>
      <c r="E233" s="227">
        <f t="shared" si="34"/>
        <v>94151.7485557576</v>
      </c>
      <c r="F233" s="227">
        <f t="shared" si="34"/>
        <v>96320.056816884477</v>
      </c>
      <c r="G233" s="227">
        <f t="shared" si="34"/>
        <v>98189.399611743167</v>
      </c>
      <c r="H233" s="227">
        <f t="shared" si="34"/>
        <v>100176.85047690461</v>
      </c>
      <c r="I233" s="227">
        <f t="shared" si="34"/>
        <v>102117.64205918383</v>
      </c>
      <c r="J233" s="227">
        <f t="shared" si="34"/>
        <v>104076.86666364316</v>
      </c>
      <c r="K233" s="227">
        <f t="shared" si="34"/>
        <v>106028.8091950464</v>
      </c>
      <c r="L233" s="227">
        <f t="shared" si="34"/>
        <v>107983.62855193581</v>
      </c>
      <c r="M233" s="227">
        <f t="shared" si="34"/>
        <v>109937.31140211697</v>
      </c>
      <c r="N233" s="227">
        <f t="shared" si="34"/>
        <v>111891.44323591015</v>
      </c>
      <c r="O233" s="227">
        <f t="shared" si="34"/>
        <v>113845.3976961055</v>
      </c>
      <c r="P233" s="227">
        <f t="shared" si="34"/>
        <v>115799.42222877644</v>
      </c>
      <c r="Q233" s="227">
        <f t="shared" si="34"/>
        <v>117753.41907890668</v>
      </c>
      <c r="R233" s="227">
        <f t="shared" si="34"/>
        <v>119707.42686518631</v>
      </c>
      <c r="S233" s="227">
        <f t="shared" si="34"/>
        <v>121661.43033107626</v>
      </c>
      <c r="T233" s="227">
        <f t="shared" si="34"/>
        <v>123615.43550376136</v>
      </c>
      <c r="U233" s="227">
        <f t="shared" si="34"/>
        <v>125569.4400021671</v>
      </c>
      <c r="V233" s="227">
        <f t="shared" si="34"/>
        <v>127523.44476695081</v>
      </c>
      <c r="W233" s="227">
        <f t="shared" si="34"/>
        <v>129477.44942650036</v>
      </c>
      <c r="X233" s="227">
        <f t="shared" si="34"/>
        <v>131431.45412762326</v>
      </c>
      <c r="Z233" s="224">
        <v>29</v>
      </c>
      <c r="AA233" s="229" t="s">
        <v>62</v>
      </c>
      <c r="AB233" s="226">
        <f t="shared" ref="AB233:AV241" si="35">+AB202+AB172+AB142+AB112+AB82+AB52+AB22</f>
        <v>96913.995561191055</v>
      </c>
      <c r="AC233" s="227">
        <f t="shared" si="35"/>
        <v>97901.812700733426</v>
      </c>
      <c r="AD233" s="227">
        <f t="shared" si="35"/>
        <v>100156.48467990098</v>
      </c>
      <c r="AE233" s="227">
        <f t="shared" si="35"/>
        <v>102100.28339827887</v>
      </c>
      <c r="AF233" s="227">
        <f t="shared" si="35"/>
        <v>104166.89443139973</v>
      </c>
      <c r="AG233" s="227">
        <f t="shared" si="35"/>
        <v>106184.98774240111</v>
      </c>
      <c r="AH233" s="227">
        <f t="shared" si="35"/>
        <v>108222.24826285607</v>
      </c>
      <c r="AI233" s="227">
        <f t="shared" si="35"/>
        <v>110251.9366652851</v>
      </c>
      <c r="AJ233" s="227">
        <f t="shared" si="35"/>
        <v>112284.6164771594</v>
      </c>
      <c r="AK233" s="227">
        <f t="shared" si="35"/>
        <v>114316.11451526333</v>
      </c>
      <c r="AL233" s="227">
        <f t="shared" si="35"/>
        <v>116348.07941999646</v>
      </c>
      <c r="AM233" s="227">
        <f t="shared" si="35"/>
        <v>118379.85988634135</v>
      </c>
      <c r="AN233" s="227">
        <f t="shared" si="35"/>
        <v>120411.71321614861</v>
      </c>
      <c r="AO233" s="227">
        <f t="shared" si="35"/>
        <v>122443.53776081954</v>
      </c>
      <c r="AP233" s="227">
        <f t="shared" si="35"/>
        <v>124475.37367722669</v>
      </c>
      <c r="AQ233" s="227">
        <f t="shared" si="35"/>
        <v>126507.20510116301</v>
      </c>
      <c r="AR233" s="227">
        <f t="shared" si="35"/>
        <v>128539.03829987618</v>
      </c>
      <c r="AS233" s="227">
        <f t="shared" si="35"/>
        <v>130570.87079745342</v>
      </c>
      <c r="AT233" s="227">
        <f t="shared" si="35"/>
        <v>132602.70357201848</v>
      </c>
      <c r="AU233" s="227">
        <f t="shared" si="35"/>
        <v>134634.53623715788</v>
      </c>
      <c r="AV233" s="227">
        <f t="shared" si="35"/>
        <v>136666.36894552654</v>
      </c>
    </row>
    <row r="234" spans="2:48" x14ac:dyDescent="0.2">
      <c r="B234" s="224">
        <v>31</v>
      </c>
      <c r="C234" s="229" t="s">
        <v>63</v>
      </c>
      <c r="D234" s="226">
        <f t="shared" ref="D234:X234" si="36">+D203+D173+D143+D113+D83+D53+D23</f>
        <v>149847.80895287875</v>
      </c>
      <c r="E234" s="227">
        <f t="shared" si="36"/>
        <v>154322.43957063972</v>
      </c>
      <c r="F234" s="227">
        <f t="shared" si="36"/>
        <v>158000.29836892124</v>
      </c>
      <c r="G234" s="227">
        <f t="shared" si="36"/>
        <v>161382.53459329874</v>
      </c>
      <c r="H234" s="227">
        <f t="shared" si="36"/>
        <v>164700.22743765626</v>
      </c>
      <c r="I234" s="227">
        <f t="shared" si="36"/>
        <v>168054.54791837273</v>
      </c>
      <c r="J234" s="227">
        <f t="shared" si="36"/>
        <v>171464.63808400321</v>
      </c>
      <c r="K234" s="227">
        <f t="shared" si="36"/>
        <v>174940.75911131807</v>
      </c>
      <c r="L234" s="227">
        <f t="shared" si="36"/>
        <v>178486.55955001916</v>
      </c>
      <c r="M234" s="227">
        <f t="shared" si="36"/>
        <v>182104.42625139226</v>
      </c>
      <c r="N234" s="227">
        <f t="shared" si="36"/>
        <v>185796.10520579881</v>
      </c>
      <c r="O234" s="227">
        <f t="shared" si="36"/>
        <v>189563.20932855961</v>
      </c>
      <c r="P234" s="227">
        <f t="shared" si="36"/>
        <v>193407.31226492411</v>
      </c>
      <c r="Q234" s="227">
        <f t="shared" si="36"/>
        <v>197329.99918388389</v>
      </c>
      <c r="R234" s="227">
        <f t="shared" si="36"/>
        <v>201332.8818236441</v>
      </c>
      <c r="S234" s="227">
        <f t="shared" si="36"/>
        <v>205417.59493061434</v>
      </c>
      <c r="T234" s="227">
        <f t="shared" si="36"/>
        <v>209585.83549899427</v>
      </c>
      <c r="U234" s="227">
        <f t="shared" si="36"/>
        <v>213839.21909179573</v>
      </c>
      <c r="V234" s="227">
        <f t="shared" si="36"/>
        <v>218179.8465896156</v>
      </c>
      <c r="W234" s="227">
        <f t="shared" si="36"/>
        <v>222608.09463152511</v>
      </c>
      <c r="X234" s="227">
        <f t="shared" si="36"/>
        <v>227131.347336759</v>
      </c>
      <c r="Z234" s="224">
        <v>31</v>
      </c>
      <c r="AA234" s="229" t="s">
        <v>63</v>
      </c>
      <c r="AB234" s="226">
        <f t="shared" si="35"/>
        <v>155816.24718347186</v>
      </c>
      <c r="AC234" s="227">
        <f t="shared" si="35"/>
        <v>160469.10233873833</v>
      </c>
      <c r="AD234" s="227">
        <f t="shared" si="35"/>
        <v>164293.45025295543</v>
      </c>
      <c r="AE234" s="227">
        <f t="shared" si="35"/>
        <v>167810.40094614989</v>
      </c>
      <c r="AF234" s="227">
        <f t="shared" si="35"/>
        <v>171260.2374964981</v>
      </c>
      <c r="AG234" s="227">
        <f t="shared" si="35"/>
        <v>174748.16056196162</v>
      </c>
      <c r="AH234" s="227">
        <f t="shared" si="35"/>
        <v>178294.07461888911</v>
      </c>
      <c r="AI234" s="227">
        <f t="shared" si="35"/>
        <v>181908.64954672186</v>
      </c>
      <c r="AJ234" s="227">
        <f t="shared" si="35"/>
        <v>185595.67921689645</v>
      </c>
      <c r="AK234" s="227">
        <f t="shared" si="35"/>
        <v>189357.64554898517</v>
      </c>
      <c r="AL234" s="227">
        <f t="shared" si="35"/>
        <v>193196.36407614584</v>
      </c>
      <c r="AM234" s="227">
        <f t="shared" si="35"/>
        <v>197113.51195611616</v>
      </c>
      <c r="AN234" s="227">
        <f t="shared" si="35"/>
        <v>201110.72551243607</v>
      </c>
      <c r="AO234" s="227">
        <f t="shared" si="35"/>
        <v>205189.65305137797</v>
      </c>
      <c r="AP234" s="227">
        <f t="shared" si="35"/>
        <v>209351.97050667985</v>
      </c>
      <c r="AQ234" s="227">
        <f t="shared" si="35"/>
        <v>213599.37773670076</v>
      </c>
      <c r="AR234" s="227">
        <f t="shared" si="35"/>
        <v>217933.63932691919</v>
      </c>
      <c r="AS234" s="227">
        <f t="shared" si="35"/>
        <v>222356.43518822201</v>
      </c>
      <c r="AT234" s="227">
        <f t="shared" si="35"/>
        <v>226869.94987928003</v>
      </c>
      <c r="AU234" s="227">
        <f t="shared" si="35"/>
        <v>231474.57504069872</v>
      </c>
      <c r="AV234" s="227">
        <f t="shared" si="35"/>
        <v>236177.98890118217</v>
      </c>
    </row>
    <row r="235" spans="2:48" x14ac:dyDescent="0.2">
      <c r="B235" s="224">
        <v>32</v>
      </c>
      <c r="C235" s="229" t="s">
        <v>64</v>
      </c>
      <c r="D235" s="226">
        <f t="shared" ref="D235:X235" si="37">+D204+D174+D144+D114+D84+D54+D24</f>
        <v>134319.70565446705</v>
      </c>
      <c r="E235" s="227">
        <f t="shared" si="37"/>
        <v>139144.51191176981</v>
      </c>
      <c r="F235" s="227">
        <f t="shared" si="37"/>
        <v>142785.63392068748</v>
      </c>
      <c r="G235" s="227">
        <f t="shared" si="37"/>
        <v>146437.01900124003</v>
      </c>
      <c r="H235" s="227">
        <f t="shared" si="37"/>
        <v>150130.89837396418</v>
      </c>
      <c r="I235" s="227">
        <f t="shared" si="37"/>
        <v>153904.85220449552</v>
      </c>
      <c r="J235" s="227">
        <f t="shared" si="37"/>
        <v>157754.81206994664</v>
      </c>
      <c r="K235" s="227">
        <f t="shared" si="37"/>
        <v>161683.77564526437</v>
      </c>
      <c r="L235" s="227">
        <f t="shared" si="37"/>
        <v>165692.98858129297</v>
      </c>
      <c r="M235" s="227">
        <f t="shared" si="37"/>
        <v>169784.18612363201</v>
      </c>
      <c r="N235" s="227">
        <f t="shared" si="37"/>
        <v>173959.02016478701</v>
      </c>
      <c r="O235" s="227">
        <f t="shared" si="37"/>
        <v>178219.2067657364</v>
      </c>
      <c r="P235" s="227">
        <f t="shared" si="37"/>
        <v>182566.48942031036</v>
      </c>
      <c r="Q235" s="227">
        <f t="shared" si="37"/>
        <v>187002.64869908683</v>
      </c>
      <c r="R235" s="227">
        <f t="shared" si="37"/>
        <v>191529.50326700235</v>
      </c>
      <c r="S235" s="227">
        <f t="shared" si="37"/>
        <v>196148.90050208985</v>
      </c>
      <c r="T235" s="227">
        <f t="shared" si="37"/>
        <v>200862.75908014242</v>
      </c>
      <c r="U235" s="227">
        <f t="shared" si="37"/>
        <v>205672.90588652753</v>
      </c>
      <c r="V235" s="227">
        <f t="shared" si="37"/>
        <v>210581.71675917733</v>
      </c>
      <c r="W235" s="227">
        <f t="shared" si="37"/>
        <v>215589.61760167198</v>
      </c>
      <c r="X235" s="227">
        <f t="shared" si="37"/>
        <v>220704.95917892008</v>
      </c>
      <c r="Z235" s="224">
        <v>32</v>
      </c>
      <c r="AA235" s="229" t="s">
        <v>64</v>
      </c>
      <c r="AB235" s="226">
        <f t="shared" si="35"/>
        <v>139669.65953068453</v>
      </c>
      <c r="AC235" s="227">
        <f t="shared" si="35"/>
        <v>144686.63782121558</v>
      </c>
      <c r="AD235" s="227">
        <f t="shared" si="35"/>
        <v>148472.78571974853</v>
      </c>
      <c r="AE235" s="227">
        <f t="shared" si="35"/>
        <v>152269.60546805937</v>
      </c>
      <c r="AF235" s="227">
        <f t="shared" si="35"/>
        <v>156110.61205619917</v>
      </c>
      <c r="AG235" s="227">
        <f t="shared" si="35"/>
        <v>160034.88246780058</v>
      </c>
      <c r="AH235" s="227">
        <f t="shared" si="35"/>
        <v>164038.18623469264</v>
      </c>
      <c r="AI235" s="227">
        <f t="shared" si="35"/>
        <v>168123.64042921524</v>
      </c>
      <c r="AJ235" s="227">
        <f t="shared" si="35"/>
        <v>172292.54031648589</v>
      </c>
      <c r="AK235" s="227">
        <f t="shared" si="35"/>
        <v>176546.69025693624</v>
      </c>
      <c r="AL235" s="227">
        <f t="shared" si="35"/>
        <v>180887.80793795051</v>
      </c>
      <c r="AM235" s="227">
        <f t="shared" si="35"/>
        <v>185317.67777121571</v>
      </c>
      <c r="AN235" s="227">
        <f t="shared" si="35"/>
        <v>189838.11269392131</v>
      </c>
      <c r="AO235" s="227">
        <f t="shared" si="35"/>
        <v>194450.96419677147</v>
      </c>
      <c r="AP235" s="227">
        <f t="shared" si="35"/>
        <v>199158.12338212706</v>
      </c>
      <c r="AQ235" s="227">
        <f t="shared" si="35"/>
        <v>203961.51120908814</v>
      </c>
      <c r="AR235" s="227">
        <f t="shared" si="35"/>
        <v>208863.12277430447</v>
      </c>
      <c r="AS235" s="227">
        <f t="shared" si="35"/>
        <v>213864.85772798792</v>
      </c>
      <c r="AT235" s="227">
        <f t="shared" si="35"/>
        <v>218969.18653769535</v>
      </c>
      <c r="AU235" s="227">
        <f t="shared" si="35"/>
        <v>224176.55207074655</v>
      </c>
      <c r="AV235" s="227">
        <f t="shared" si="35"/>
        <v>229495.63770301646</v>
      </c>
    </row>
    <row r="236" spans="2:48" x14ac:dyDescent="0.2">
      <c r="B236" s="224">
        <v>33</v>
      </c>
      <c r="C236" s="229" t="s">
        <v>65</v>
      </c>
      <c r="D236" s="226">
        <f t="shared" ref="D236:X236" si="38">+D205+D175+D145+D115+D85+D55+D25</f>
        <v>308773.77375181159</v>
      </c>
      <c r="E236" s="227">
        <f t="shared" si="38"/>
        <v>331645.24923027295</v>
      </c>
      <c r="F236" s="227">
        <f t="shared" si="38"/>
        <v>353445.97689065477</v>
      </c>
      <c r="G236" s="227">
        <f t="shared" si="38"/>
        <v>375052.80131629249</v>
      </c>
      <c r="H236" s="227">
        <f t="shared" si="38"/>
        <v>403652.23617208214</v>
      </c>
      <c r="I236" s="227">
        <f t="shared" si="38"/>
        <v>431957.67702347512</v>
      </c>
      <c r="J236" s="227">
        <f t="shared" si="38"/>
        <v>455545.06417652557</v>
      </c>
      <c r="K236" s="227">
        <f t="shared" si="38"/>
        <v>479154.26508535986</v>
      </c>
      <c r="L236" s="227">
        <f t="shared" si="38"/>
        <v>502785.79798393446</v>
      </c>
      <c r="M236" s="227">
        <f t="shared" si="38"/>
        <v>519423.90489026636</v>
      </c>
      <c r="N236" s="227">
        <f t="shared" si="38"/>
        <v>536085.32438493124</v>
      </c>
      <c r="O236" s="227">
        <f t="shared" si="38"/>
        <v>552770.535827738</v>
      </c>
      <c r="P236" s="227">
        <f t="shared" si="38"/>
        <v>569480.02540186618</v>
      </c>
      <c r="Q236" s="227">
        <f t="shared" si="38"/>
        <v>586214.28947708057</v>
      </c>
      <c r="R236" s="227">
        <f t="shared" si="38"/>
        <v>602973.83501519333</v>
      </c>
      <c r="S236" s="227">
        <f t="shared" si="38"/>
        <v>619759.17697699938</v>
      </c>
      <c r="T236" s="227">
        <f t="shared" si="38"/>
        <v>636570.85019679205</v>
      </c>
      <c r="U236" s="227">
        <f t="shared" si="38"/>
        <v>653409.36392197036</v>
      </c>
      <c r="V236" s="227">
        <f t="shared" si="38"/>
        <v>670275.3804213556</v>
      </c>
      <c r="W236" s="227">
        <f t="shared" si="38"/>
        <v>687169.01841628691</v>
      </c>
      <c r="X236" s="227">
        <f t="shared" si="38"/>
        <v>704092.60569651052</v>
      </c>
      <c r="Z236" s="224">
        <v>33</v>
      </c>
      <c r="AA236" s="229" t="s">
        <v>65</v>
      </c>
      <c r="AB236" s="226">
        <f t="shared" si="35"/>
        <v>321072.23316034622</v>
      </c>
      <c r="AC236" s="227">
        <f t="shared" si="35"/>
        <v>344854.67950711469</v>
      </c>
      <c r="AD236" s="227">
        <f t="shared" si="35"/>
        <v>367523.73015020957</v>
      </c>
      <c r="AE236" s="227">
        <f t="shared" si="35"/>
        <v>389991.15439272055</v>
      </c>
      <c r="AF236" s="227">
        <f t="shared" si="35"/>
        <v>419729.70473881625</v>
      </c>
      <c r="AG236" s="227">
        <f t="shared" si="35"/>
        <v>449162.55129932018</v>
      </c>
      <c r="AH236" s="227">
        <f t="shared" si="35"/>
        <v>473689.42408267665</v>
      </c>
      <c r="AI236" s="227">
        <f t="shared" si="35"/>
        <v>498238.97946370987</v>
      </c>
      <c r="AJ236" s="227">
        <f t="shared" si="35"/>
        <v>522811.75631763454</v>
      </c>
      <c r="AK236" s="227">
        <f t="shared" si="35"/>
        <v>540112.55902204546</v>
      </c>
      <c r="AL236" s="227">
        <f t="shared" si="35"/>
        <v>557437.60285518318</v>
      </c>
      <c r="AM236" s="227">
        <f t="shared" si="35"/>
        <v>574787.38626975706</v>
      </c>
      <c r="AN236" s="227">
        <f t="shared" si="35"/>
        <v>592162.41481362237</v>
      </c>
      <c r="AO236" s="227">
        <f t="shared" si="35"/>
        <v>609563.20462695276</v>
      </c>
      <c r="AP236" s="227">
        <f t="shared" si="35"/>
        <v>626990.28286384861</v>
      </c>
      <c r="AQ236" s="227">
        <f t="shared" si="35"/>
        <v>644444.18499599351</v>
      </c>
      <c r="AR236" s="227">
        <f t="shared" si="35"/>
        <v>661925.46716012992</v>
      </c>
      <c r="AS236" s="227">
        <f t="shared" si="35"/>
        <v>679434.65888698248</v>
      </c>
      <c r="AT236" s="227">
        <f t="shared" si="35"/>
        <v>696972.44882353791</v>
      </c>
      <c r="AU236" s="227">
        <f t="shared" si="35"/>
        <v>714538.96041980735</v>
      </c>
      <c r="AV236" s="227">
        <f t="shared" si="35"/>
        <v>732136.61418140261</v>
      </c>
    </row>
    <row r="237" spans="2:48" x14ac:dyDescent="0.2">
      <c r="B237" s="224">
        <v>34</v>
      </c>
      <c r="C237" s="229" t="s">
        <v>66</v>
      </c>
      <c r="D237" s="226">
        <f t="shared" ref="D237:X237" si="39">+D206+D176+D146+D116+D86+D56+D26</f>
        <v>69488.852830609729</v>
      </c>
      <c r="E237" s="227">
        <f t="shared" si="39"/>
        <v>73058.871245801987</v>
      </c>
      <c r="F237" s="227">
        <f t="shared" si="39"/>
        <v>77005.201774340821</v>
      </c>
      <c r="G237" s="227">
        <f t="shared" si="39"/>
        <v>81002.506700390775</v>
      </c>
      <c r="H237" s="227">
        <f t="shared" si="39"/>
        <v>85049.708937748903</v>
      </c>
      <c r="I237" s="227">
        <f t="shared" si="39"/>
        <v>89153.220638397717</v>
      </c>
      <c r="J237" s="227">
        <f t="shared" si="39"/>
        <v>93311.459315611995</v>
      </c>
      <c r="K237" s="227">
        <f t="shared" si="39"/>
        <v>97524.468206650199</v>
      </c>
      <c r="L237" s="227">
        <f t="shared" si="39"/>
        <v>101791.98022432317</v>
      </c>
      <c r="M237" s="227">
        <f t="shared" si="39"/>
        <v>106113.88459865675</v>
      </c>
      <c r="N237" s="227">
        <f t="shared" si="39"/>
        <v>110490.09889747342</v>
      </c>
      <c r="O237" s="227">
        <f t="shared" si="39"/>
        <v>114920.59774448608</v>
      </c>
      <c r="P237" s="227">
        <f t="shared" si="39"/>
        <v>119405.40188764258</v>
      </c>
      <c r="Q237" s="227">
        <f t="shared" si="39"/>
        <v>123944.57779277055</v>
      </c>
      <c r="R237" s="227">
        <f t="shared" si="39"/>
        <v>128538.2356368108</v>
      </c>
      <c r="S237" s="227">
        <f t="shared" si="39"/>
        <v>133186.52515655808</v>
      </c>
      <c r="T237" s="227">
        <f t="shared" si="39"/>
        <v>137889.64370339253</v>
      </c>
      <c r="U237" s="227">
        <f t="shared" si="39"/>
        <v>142647.79673490167</v>
      </c>
      <c r="V237" s="227">
        <f t="shared" si="39"/>
        <v>147461.34643205756</v>
      </c>
      <c r="W237" s="227">
        <f t="shared" si="39"/>
        <v>152330.22133013961</v>
      </c>
      <c r="X237" s="227">
        <f t="shared" si="39"/>
        <v>157256.25895908425</v>
      </c>
      <c r="Z237" s="224">
        <v>34</v>
      </c>
      <c r="AA237" s="229" t="s">
        <v>66</v>
      </c>
      <c r="AB237" s="226">
        <f t="shared" si="35"/>
        <v>72256.593838852918</v>
      </c>
      <c r="AC237" s="227">
        <f t="shared" si="35"/>
        <v>75968.806087522273</v>
      </c>
      <c r="AD237" s="227">
        <f t="shared" si="35"/>
        <v>80072.318961012817</v>
      </c>
      <c r="AE237" s="227">
        <f t="shared" si="35"/>
        <v>84228.836542267323</v>
      </c>
      <c r="AF237" s="227">
        <f t="shared" si="35"/>
        <v>88437.238844739433</v>
      </c>
      <c r="AG237" s="227">
        <f t="shared" si="35"/>
        <v>92704.193416425143</v>
      </c>
      <c r="AH237" s="227">
        <f t="shared" si="35"/>
        <v>97028.054740152802</v>
      </c>
      <c r="AI237" s="227">
        <f t="shared" si="35"/>
        <v>101408.86777532106</v>
      </c>
      <c r="AJ237" s="227">
        <f t="shared" si="35"/>
        <v>105846.35479665798</v>
      </c>
      <c r="AK237" s="227">
        <f t="shared" si="35"/>
        <v>110340.40062222126</v>
      </c>
      <c r="AL237" s="227">
        <f t="shared" si="35"/>
        <v>114890.91953655978</v>
      </c>
      <c r="AM237" s="227">
        <f t="shared" si="35"/>
        <v>119497.88515264895</v>
      </c>
      <c r="AN237" s="227">
        <f t="shared" si="35"/>
        <v>124161.31904482738</v>
      </c>
      <c r="AO237" s="227">
        <f t="shared" si="35"/>
        <v>128881.2903262566</v>
      </c>
      <c r="AP237" s="227">
        <f t="shared" si="35"/>
        <v>133657.91356222497</v>
      </c>
      <c r="AQ237" s="227">
        <f t="shared" si="35"/>
        <v>138491.34445354383</v>
      </c>
      <c r="AR237" s="227">
        <f t="shared" si="35"/>
        <v>143381.78821209868</v>
      </c>
      <c r="AS237" s="227">
        <f t="shared" si="35"/>
        <v>148329.45847885276</v>
      </c>
      <c r="AT237" s="227">
        <f t="shared" si="35"/>
        <v>153334.73186044639</v>
      </c>
      <c r="AU237" s="227">
        <f t="shared" si="35"/>
        <v>158397.53404571913</v>
      </c>
      <c r="AV237" s="227">
        <f t="shared" si="35"/>
        <v>163519.77575342456</v>
      </c>
    </row>
    <row r="238" spans="2:48" x14ac:dyDescent="0.2">
      <c r="B238" s="224">
        <v>35</v>
      </c>
      <c r="C238" s="228" t="s">
        <v>67</v>
      </c>
      <c r="D238" s="226">
        <f t="shared" ref="D238:X238" si="40">+D207+D177+D147+D117+D87+D57+D27</f>
        <v>60716.419418896738</v>
      </c>
      <c r="E238" s="227">
        <f t="shared" si="40"/>
        <v>62847.469602154204</v>
      </c>
      <c r="F238" s="227">
        <f t="shared" si="40"/>
        <v>65032.961270626867</v>
      </c>
      <c r="G238" s="227">
        <f t="shared" si="40"/>
        <v>67359.387352918464</v>
      </c>
      <c r="H238" s="227">
        <f t="shared" si="40"/>
        <v>69701.576642136934</v>
      </c>
      <c r="I238" s="227">
        <f t="shared" si="40"/>
        <v>72079.578677890124</v>
      </c>
      <c r="J238" s="227">
        <f t="shared" si="40"/>
        <v>74517.848480471468</v>
      </c>
      <c r="K238" s="227">
        <f t="shared" si="40"/>
        <v>77014.05276347528</v>
      </c>
      <c r="L238" s="227">
        <f t="shared" si="40"/>
        <v>79570.413954918375</v>
      </c>
      <c r="M238" s="227">
        <f t="shared" si="40"/>
        <v>82188.033726691181</v>
      </c>
      <c r="N238" s="227">
        <f t="shared" si="40"/>
        <v>84868.341343424981</v>
      </c>
      <c r="O238" s="227">
        <f t="shared" si="40"/>
        <v>87612.72240690123</v>
      </c>
      <c r="P238" s="227">
        <f t="shared" si="40"/>
        <v>90422.615057969626</v>
      </c>
      <c r="Q238" s="227">
        <f t="shared" si="40"/>
        <v>93299.486221808824</v>
      </c>
      <c r="R238" s="227">
        <f t="shared" si="40"/>
        <v>96244.838161414722</v>
      </c>
      <c r="S238" s="227">
        <f t="shared" si="40"/>
        <v>99260.20940870198</v>
      </c>
      <c r="T238" s="227">
        <f t="shared" si="40"/>
        <v>102347.16877818409</v>
      </c>
      <c r="U238" s="227">
        <f t="shared" si="40"/>
        <v>105507.34403218131</v>
      </c>
      <c r="V238" s="227">
        <f t="shared" si="40"/>
        <v>108742.31302020783</v>
      </c>
      <c r="W238" s="227">
        <f t="shared" si="40"/>
        <v>112054.03410992603</v>
      </c>
      <c r="X238" s="227">
        <f t="shared" si="40"/>
        <v>115443.163477187</v>
      </c>
      <c r="Z238" s="224">
        <v>35</v>
      </c>
      <c r="AA238" s="228" t="s">
        <v>67</v>
      </c>
      <c r="AB238" s="226">
        <f t="shared" si="35"/>
        <v>61159.042116460507</v>
      </c>
      <c r="AC238" s="227">
        <f t="shared" si="35"/>
        <v>63305.627655553893</v>
      </c>
      <c r="AD238" s="227">
        <f t="shared" si="35"/>
        <v>65507.05155828975</v>
      </c>
      <c r="AE238" s="227">
        <f t="shared" si="35"/>
        <v>67850.437286721237</v>
      </c>
      <c r="AF238" s="227">
        <f t="shared" si="35"/>
        <v>70209.701135858078</v>
      </c>
      <c r="AG238" s="227">
        <f t="shared" si="35"/>
        <v>72605.03880645195</v>
      </c>
      <c r="AH238" s="227">
        <f t="shared" si="35"/>
        <v>75061.083595894132</v>
      </c>
      <c r="AI238" s="227">
        <f t="shared" si="35"/>
        <v>77575.485208121012</v>
      </c>
      <c r="AJ238" s="227">
        <f t="shared" si="35"/>
        <v>80150.482272649766</v>
      </c>
      <c r="AK238" s="227">
        <f t="shared" si="35"/>
        <v>82787.184492558765</v>
      </c>
      <c r="AL238" s="227">
        <f t="shared" si="35"/>
        <v>85487.031551818538</v>
      </c>
      <c r="AM238" s="227">
        <f t="shared" si="35"/>
        <v>88251.419153247552</v>
      </c>
      <c r="AN238" s="227">
        <f t="shared" si="35"/>
        <v>91081.795921742232</v>
      </c>
      <c r="AO238" s="227">
        <f t="shared" si="35"/>
        <v>93979.639476365803</v>
      </c>
      <c r="AP238" s="227">
        <f t="shared" si="35"/>
        <v>96946.46303161142</v>
      </c>
      <c r="AQ238" s="227">
        <f t="shared" si="35"/>
        <v>99983.816335291413</v>
      </c>
      <c r="AR238" s="227">
        <f t="shared" si="35"/>
        <v>103093.27963857702</v>
      </c>
      <c r="AS238" s="227">
        <f t="shared" si="35"/>
        <v>106276.49257017593</v>
      </c>
      <c r="AT238" s="227">
        <f t="shared" si="35"/>
        <v>109535.04448212516</v>
      </c>
      <c r="AU238" s="227">
        <f t="shared" si="35"/>
        <v>112870.90801858739</v>
      </c>
      <c r="AV238" s="227">
        <f t="shared" si="35"/>
        <v>116284.74413893567</v>
      </c>
    </row>
    <row r="239" spans="2:48" x14ac:dyDescent="0.2">
      <c r="B239" s="224">
        <v>36</v>
      </c>
      <c r="C239" s="229" t="s">
        <v>68</v>
      </c>
      <c r="D239" s="226">
        <f t="shared" ref="D239:X239" si="41">+D208+D178+D148+D118+D88+D58+D28</f>
        <v>59497.313433254189</v>
      </c>
      <c r="E239" s="227">
        <f t="shared" si="41"/>
        <v>63295.746582436041</v>
      </c>
      <c r="F239" s="227">
        <f t="shared" si="41"/>
        <v>67068.5241509685</v>
      </c>
      <c r="G239" s="227">
        <f t="shared" si="41"/>
        <v>70837.556817315315</v>
      </c>
      <c r="H239" s="227">
        <f t="shared" si="41"/>
        <v>74591.083700082279</v>
      </c>
      <c r="I239" s="227">
        <f t="shared" si="41"/>
        <v>78315.392136098555</v>
      </c>
      <c r="J239" s="227">
        <f t="shared" si="41"/>
        <v>82011.966656146396</v>
      </c>
      <c r="K239" s="227">
        <f t="shared" si="41"/>
        <v>85679.713435700454</v>
      </c>
      <c r="L239" s="227">
        <f t="shared" si="41"/>
        <v>89318.17794801321</v>
      </c>
      <c r="M239" s="227">
        <f t="shared" si="41"/>
        <v>92926.727017630998</v>
      </c>
      <c r="N239" s="227">
        <f t="shared" si="41"/>
        <v>96504.757883891609</v>
      </c>
      <c r="O239" s="227">
        <f t="shared" si="41"/>
        <v>100051.64437163649</v>
      </c>
      <c r="P239" s="227">
        <f t="shared" si="41"/>
        <v>103566.75029570707</v>
      </c>
      <c r="Q239" s="227">
        <f t="shared" si="41"/>
        <v>107049.42594197413</v>
      </c>
      <c r="R239" s="227">
        <f t="shared" si="41"/>
        <v>110499.00769602114</v>
      </c>
      <c r="S239" s="227">
        <f t="shared" si="41"/>
        <v>113914.82146628176</v>
      </c>
      <c r="T239" s="227">
        <f t="shared" si="41"/>
        <v>117296.16714528072</v>
      </c>
      <c r="U239" s="227">
        <f t="shared" si="41"/>
        <v>120642.37811904031</v>
      </c>
      <c r="V239" s="227">
        <f t="shared" si="41"/>
        <v>123952.58746574787</v>
      </c>
      <c r="W239" s="227">
        <f t="shared" si="41"/>
        <v>127226.63977703202</v>
      </c>
      <c r="X239" s="227">
        <f t="shared" si="41"/>
        <v>130461.48793416738</v>
      </c>
      <c r="Z239" s="224">
        <v>36</v>
      </c>
      <c r="AA239" s="229" t="s">
        <v>68</v>
      </c>
      <c r="AB239" s="226">
        <f t="shared" si="35"/>
        <v>59931.048848182611</v>
      </c>
      <c r="AC239" s="227">
        <f t="shared" si="35"/>
        <v>63757.172575021992</v>
      </c>
      <c r="AD239" s="227">
        <f t="shared" si="35"/>
        <v>67557.453692029085</v>
      </c>
      <c r="AE239" s="227">
        <f t="shared" si="35"/>
        <v>71353.962606513523</v>
      </c>
      <c r="AF239" s="227">
        <f t="shared" si="35"/>
        <v>75134.852700255869</v>
      </c>
      <c r="AG239" s="227">
        <f t="shared" si="35"/>
        <v>78886.311344770715</v>
      </c>
      <c r="AH239" s="227">
        <f t="shared" si="35"/>
        <v>82609.833893069735</v>
      </c>
      <c r="AI239" s="227">
        <f t="shared" si="35"/>
        <v>86304.318546646697</v>
      </c>
      <c r="AJ239" s="227">
        <f t="shared" si="35"/>
        <v>89969.307465254213</v>
      </c>
      <c r="AK239" s="227">
        <f t="shared" si="35"/>
        <v>93604.16285758953</v>
      </c>
      <c r="AL239" s="227">
        <f t="shared" si="35"/>
        <v>97208.277568865189</v>
      </c>
      <c r="AM239" s="227">
        <f t="shared" si="35"/>
        <v>100781.02085910572</v>
      </c>
      <c r="AN239" s="227">
        <f t="shared" si="35"/>
        <v>104321.75190536276</v>
      </c>
      <c r="AO239" s="227">
        <f t="shared" si="35"/>
        <v>107829.81625709112</v>
      </c>
      <c r="AP239" s="227">
        <f t="shared" si="35"/>
        <v>111304.54546212513</v>
      </c>
      <c r="AQ239" s="227">
        <f t="shared" si="35"/>
        <v>114745.26051477101</v>
      </c>
      <c r="AR239" s="227">
        <f t="shared" si="35"/>
        <v>118151.25620376979</v>
      </c>
      <c r="AS239" s="227">
        <f t="shared" si="35"/>
        <v>121521.8610555281</v>
      </c>
      <c r="AT239" s="227">
        <f t="shared" si="35"/>
        <v>124856.20182837316</v>
      </c>
      <c r="AU239" s="227">
        <f t="shared" si="35"/>
        <v>128154.12198100661</v>
      </c>
      <c r="AV239" s="227">
        <f t="shared" si="35"/>
        <v>131412.55218120746</v>
      </c>
    </row>
    <row r="240" spans="2:48" x14ac:dyDescent="0.2">
      <c r="B240" s="224">
        <v>39</v>
      </c>
      <c r="C240" s="229" t="s">
        <v>69</v>
      </c>
      <c r="D240" s="226">
        <f t="shared" ref="D240:X240" si="42">+D209+D179+D149+D119+D89+D59+D29</f>
        <v>174743.36721929797</v>
      </c>
      <c r="E240" s="227">
        <f t="shared" si="42"/>
        <v>184954.90341962659</v>
      </c>
      <c r="F240" s="227">
        <f t="shared" si="42"/>
        <v>194917.26503962575</v>
      </c>
      <c r="G240" s="227">
        <f t="shared" si="42"/>
        <v>204841.71544656568</v>
      </c>
      <c r="H240" s="227">
        <f t="shared" si="42"/>
        <v>214750.19401837152</v>
      </c>
      <c r="I240" s="227">
        <f t="shared" si="42"/>
        <v>224628.57593546971</v>
      </c>
      <c r="J240" s="227">
        <f t="shared" si="42"/>
        <v>234478.39034863072</v>
      </c>
      <c r="K240" s="227">
        <f t="shared" si="42"/>
        <v>244298.51055665337</v>
      </c>
      <c r="L240" s="227">
        <f t="shared" si="42"/>
        <v>254088.46837124895</v>
      </c>
      <c r="M240" s="227">
        <f t="shared" si="42"/>
        <v>263847.61158584547</v>
      </c>
      <c r="N240" s="227">
        <f t="shared" si="42"/>
        <v>273575.31932282832</v>
      </c>
      <c r="O240" s="227">
        <f t="shared" si="42"/>
        <v>283270.946586326</v>
      </c>
      <c r="P240" s="227">
        <f t="shared" si="42"/>
        <v>292933.83806959947</v>
      </c>
      <c r="Q240" s="227">
        <f t="shared" si="42"/>
        <v>302563.32453030441</v>
      </c>
      <c r="R240" s="227">
        <f t="shared" si="42"/>
        <v>312158.72240801319</v>
      </c>
      <c r="S240" s="227">
        <f t="shared" si="42"/>
        <v>321719.33735024085</v>
      </c>
      <c r="T240" s="227">
        <f t="shared" si="42"/>
        <v>331244.4482066427</v>
      </c>
      <c r="U240" s="227">
        <f t="shared" si="42"/>
        <v>340733.36832707329</v>
      </c>
      <c r="V240" s="227">
        <f t="shared" si="42"/>
        <v>350185.20473297447</v>
      </c>
      <c r="W240" s="227">
        <f t="shared" si="42"/>
        <v>359599.79734492325</v>
      </c>
      <c r="X240" s="227">
        <f t="shared" si="42"/>
        <v>368974.00745808327</v>
      </c>
      <c r="Z240" s="224">
        <v>39</v>
      </c>
      <c r="AA240" s="229" t="s">
        <v>69</v>
      </c>
      <c r="AB240" s="226">
        <f t="shared" si="35"/>
        <v>176017.24636632667</v>
      </c>
      <c r="AC240" s="227">
        <f t="shared" si="35"/>
        <v>186303.2246655557</v>
      </c>
      <c r="AD240" s="227">
        <f t="shared" si="35"/>
        <v>196338.21190176465</v>
      </c>
      <c r="AE240" s="227">
        <f t="shared" si="35"/>
        <v>206335.01155217111</v>
      </c>
      <c r="AF240" s="227">
        <f t="shared" si="35"/>
        <v>216315.72293276538</v>
      </c>
      <c r="AG240" s="227">
        <f t="shared" si="35"/>
        <v>226266.11825403932</v>
      </c>
      <c r="AH240" s="227">
        <f t="shared" si="35"/>
        <v>236187.73781427229</v>
      </c>
      <c r="AI240" s="227">
        <f t="shared" si="35"/>
        <v>246079.44669861119</v>
      </c>
      <c r="AJ240" s="227">
        <f t="shared" si="35"/>
        <v>255940.77330567528</v>
      </c>
      <c r="AK240" s="227">
        <f t="shared" si="35"/>
        <v>265771.06067430624</v>
      </c>
      <c r="AL240" s="227">
        <f t="shared" si="35"/>
        <v>275569.68340069178</v>
      </c>
      <c r="AM240" s="227">
        <f t="shared" si="35"/>
        <v>285335.99178694026</v>
      </c>
      <c r="AN240" s="227">
        <f t="shared" si="35"/>
        <v>295069.32574912673</v>
      </c>
      <c r="AO240" s="227">
        <f t="shared" si="35"/>
        <v>304769.01116613019</v>
      </c>
      <c r="AP240" s="227">
        <f t="shared" si="35"/>
        <v>314434.35949436761</v>
      </c>
      <c r="AQ240" s="227">
        <f t="shared" si="35"/>
        <v>324064.67131952406</v>
      </c>
      <c r="AR240" s="227">
        <f t="shared" si="35"/>
        <v>333659.22023406904</v>
      </c>
      <c r="AS240" s="227">
        <f t="shared" si="35"/>
        <v>343217.31458217767</v>
      </c>
      <c r="AT240" s="227">
        <f t="shared" si="35"/>
        <v>352738.0548754778</v>
      </c>
      <c r="AU240" s="227">
        <f t="shared" si="35"/>
        <v>362221.27986756782</v>
      </c>
      <c r="AV240" s="227">
        <f t="shared" si="35"/>
        <v>371663.82797245285</v>
      </c>
    </row>
    <row r="241" spans="2:48" x14ac:dyDescent="0.2">
      <c r="B241" s="224">
        <v>40</v>
      </c>
      <c r="C241" s="229" t="s">
        <v>70</v>
      </c>
      <c r="D241" s="226">
        <f t="shared" ref="D241:X241" si="43">+D210+D180+D150+D120+D90+D60+D30</f>
        <v>145982.15641934736</v>
      </c>
      <c r="E241" s="227">
        <f t="shared" si="43"/>
        <v>155430.04931438237</v>
      </c>
      <c r="F241" s="227">
        <f t="shared" si="43"/>
        <v>167464.98555775348</v>
      </c>
      <c r="G241" s="227">
        <f t="shared" si="43"/>
        <v>178238.69823291124</v>
      </c>
      <c r="H241" s="227">
        <f t="shared" si="43"/>
        <v>187392.79608419896</v>
      </c>
      <c r="I241" s="227">
        <f t="shared" si="43"/>
        <v>196548.48875890663</v>
      </c>
      <c r="J241" s="227">
        <f t="shared" si="43"/>
        <v>205707.18665182381</v>
      </c>
      <c r="K241" s="227">
        <f t="shared" si="43"/>
        <v>214868.73707383001</v>
      </c>
      <c r="L241" s="227">
        <f t="shared" si="43"/>
        <v>224033.25252855738</v>
      </c>
      <c r="M241" s="227">
        <f t="shared" si="43"/>
        <v>233200.77976565238</v>
      </c>
      <c r="N241" s="227">
        <f t="shared" si="43"/>
        <v>242371.38390939822</v>
      </c>
      <c r="O241" s="227">
        <f t="shared" si="43"/>
        <v>251545.12695581198</v>
      </c>
      <c r="P241" s="227">
        <f t="shared" si="43"/>
        <v>260722.07330917224</v>
      </c>
      <c r="Q241" s="227">
        <f t="shared" si="43"/>
        <v>269902.28840332088</v>
      </c>
      <c r="R241" s="227">
        <f t="shared" si="43"/>
        <v>279085.8390636011</v>
      </c>
      <c r="S241" s="227">
        <f t="shared" si="43"/>
        <v>288272.79354504874</v>
      </c>
      <c r="T241" s="227">
        <f t="shared" si="43"/>
        <v>297463.22118031053</v>
      </c>
      <c r="U241" s="227">
        <f t="shared" si="43"/>
        <v>306657.19397785957</v>
      </c>
      <c r="V241" s="227">
        <f t="shared" si="43"/>
        <v>315854.7805012468</v>
      </c>
      <c r="W241" s="227">
        <f t="shared" si="43"/>
        <v>325056.06991637632</v>
      </c>
      <c r="X241" s="227">
        <f t="shared" si="43"/>
        <v>334261.07820753608</v>
      </c>
      <c r="Z241" s="224">
        <v>40</v>
      </c>
      <c r="AA241" s="229" t="s">
        <v>70</v>
      </c>
      <c r="AB241" s="226">
        <f t="shared" si="35"/>
        <v>147046.36633964442</v>
      </c>
      <c r="AC241" s="227">
        <f t="shared" si="35"/>
        <v>156563.13437388421</v>
      </c>
      <c r="AD241" s="227">
        <f t="shared" si="35"/>
        <v>168685.80530246947</v>
      </c>
      <c r="AE241" s="227">
        <f t="shared" si="35"/>
        <v>179538.05834302917</v>
      </c>
      <c r="AF241" s="227">
        <f t="shared" si="35"/>
        <v>188758.88956765278</v>
      </c>
      <c r="AG241" s="227">
        <f t="shared" si="35"/>
        <v>197981.32724195902</v>
      </c>
      <c r="AH241" s="227">
        <f t="shared" si="35"/>
        <v>207206.79204251553</v>
      </c>
      <c r="AI241" s="227">
        <f t="shared" si="35"/>
        <v>216435.13016709825</v>
      </c>
      <c r="AJ241" s="227">
        <f t="shared" si="35"/>
        <v>225666.45493949059</v>
      </c>
      <c r="AK241" s="227">
        <f t="shared" si="35"/>
        <v>234900.81345014391</v>
      </c>
      <c r="AL241" s="227">
        <f t="shared" si="35"/>
        <v>244138.2712980978</v>
      </c>
      <c r="AM241" s="227">
        <f t="shared" si="35"/>
        <v>253378.89093131985</v>
      </c>
      <c r="AN241" s="227">
        <f t="shared" si="35"/>
        <v>262622.73722359614</v>
      </c>
      <c r="AO241" s="227">
        <f t="shared" si="35"/>
        <v>271869.87608578114</v>
      </c>
      <c r="AP241" s="227">
        <f t="shared" si="35"/>
        <v>281120.37483037473</v>
      </c>
      <c r="AQ241" s="227">
        <f t="shared" si="35"/>
        <v>290374.30220999219</v>
      </c>
      <c r="AR241" s="227">
        <f t="shared" si="35"/>
        <v>299631.72806271497</v>
      </c>
      <c r="AS241" s="227">
        <f t="shared" si="35"/>
        <v>308892.72492195817</v>
      </c>
      <c r="AT241" s="227">
        <f t="shared" si="35"/>
        <v>318157.36185110093</v>
      </c>
      <c r="AU241" s="227">
        <f t="shared" si="35"/>
        <v>327425.72866606677</v>
      </c>
      <c r="AV241" s="227">
        <f t="shared" si="35"/>
        <v>336697.841467669</v>
      </c>
    </row>
    <row r="242" spans="2:48" x14ac:dyDescent="0.2">
      <c r="B242" s="224">
        <v>45</v>
      </c>
      <c r="C242" s="229" t="s">
        <v>71</v>
      </c>
      <c r="D242" s="226">
        <f t="shared" ref="D242:X242" si="44">+D211+D181+D151+D121+D91+D61+D31</f>
        <v>0</v>
      </c>
      <c r="E242" s="227">
        <f t="shared" si="44"/>
        <v>0</v>
      </c>
      <c r="F242" s="227">
        <f t="shared" si="44"/>
        <v>0</v>
      </c>
      <c r="G242" s="227">
        <f t="shared" si="44"/>
        <v>0</v>
      </c>
      <c r="H242" s="227">
        <f t="shared" si="44"/>
        <v>0</v>
      </c>
      <c r="I242" s="227">
        <f t="shared" si="44"/>
        <v>0</v>
      </c>
      <c r="J242" s="227">
        <f t="shared" si="44"/>
        <v>0</v>
      </c>
      <c r="K242" s="227">
        <f t="shared" si="44"/>
        <v>0</v>
      </c>
      <c r="L242" s="227">
        <f t="shared" si="44"/>
        <v>0</v>
      </c>
      <c r="M242" s="227">
        <f t="shared" si="44"/>
        <v>0</v>
      </c>
      <c r="N242" s="227">
        <f t="shared" si="44"/>
        <v>0</v>
      </c>
      <c r="O242" s="227">
        <f t="shared" si="44"/>
        <v>0</v>
      </c>
      <c r="P242" s="227">
        <f t="shared" si="44"/>
        <v>0</v>
      </c>
      <c r="Q242" s="227">
        <f t="shared" si="44"/>
        <v>0</v>
      </c>
      <c r="R242" s="227">
        <f t="shared" si="44"/>
        <v>0</v>
      </c>
      <c r="S242" s="227">
        <f t="shared" si="44"/>
        <v>0</v>
      </c>
      <c r="T242" s="227">
        <f t="shared" si="44"/>
        <v>0</v>
      </c>
      <c r="U242" s="227">
        <f t="shared" si="44"/>
        <v>0</v>
      </c>
      <c r="V242" s="227">
        <f t="shared" si="44"/>
        <v>0</v>
      </c>
      <c r="W242" s="227">
        <f t="shared" si="44"/>
        <v>0</v>
      </c>
      <c r="X242" s="227">
        <f t="shared" si="44"/>
        <v>0</v>
      </c>
      <c r="Z242" s="224">
        <v>45</v>
      </c>
      <c r="AA242" s="229" t="s">
        <v>71</v>
      </c>
      <c r="AB242" s="226">
        <f t="shared" ref="AB242:AV242" si="45">+AB211+AB181+AB151+AB121+AB91+AB61+AB31</f>
        <v>0</v>
      </c>
      <c r="AC242" s="227">
        <f t="shared" si="45"/>
        <v>0</v>
      </c>
      <c r="AD242" s="227">
        <f t="shared" si="45"/>
        <v>0</v>
      </c>
      <c r="AE242" s="227">
        <f t="shared" si="45"/>
        <v>0</v>
      </c>
      <c r="AF242" s="227">
        <f t="shared" si="45"/>
        <v>0</v>
      </c>
      <c r="AG242" s="227">
        <f t="shared" si="45"/>
        <v>0</v>
      </c>
      <c r="AH242" s="227">
        <f t="shared" si="45"/>
        <v>0</v>
      </c>
      <c r="AI242" s="227">
        <f t="shared" si="45"/>
        <v>0</v>
      </c>
      <c r="AJ242" s="227">
        <f t="shared" si="45"/>
        <v>0</v>
      </c>
      <c r="AK242" s="227">
        <f t="shared" si="45"/>
        <v>0</v>
      </c>
      <c r="AL242" s="227">
        <f t="shared" si="45"/>
        <v>0</v>
      </c>
      <c r="AM242" s="227">
        <f t="shared" si="45"/>
        <v>0</v>
      </c>
      <c r="AN242" s="227">
        <f t="shared" si="45"/>
        <v>0</v>
      </c>
      <c r="AO242" s="227">
        <f t="shared" si="45"/>
        <v>0</v>
      </c>
      <c r="AP242" s="227">
        <f t="shared" si="45"/>
        <v>0</v>
      </c>
      <c r="AQ242" s="227">
        <f t="shared" si="45"/>
        <v>0</v>
      </c>
      <c r="AR242" s="227">
        <f t="shared" si="45"/>
        <v>0</v>
      </c>
      <c r="AS242" s="227">
        <f t="shared" si="45"/>
        <v>0</v>
      </c>
      <c r="AT242" s="227">
        <f t="shared" si="45"/>
        <v>0</v>
      </c>
      <c r="AU242" s="227">
        <f t="shared" si="45"/>
        <v>0</v>
      </c>
      <c r="AV242" s="227">
        <f t="shared" si="45"/>
        <v>0</v>
      </c>
    </row>
    <row r="243" spans="2:48" ht="13.5" thickBot="1" x14ac:dyDescent="0.25">
      <c r="B243" s="224">
        <v>46</v>
      </c>
      <c r="C243" s="230" t="s">
        <v>72</v>
      </c>
      <c r="D243" s="226">
        <f t="shared" ref="D243:X243" si="46">+D212+D182+D152+D122+D92+D62+D32</f>
        <v>141.52000000000001</v>
      </c>
      <c r="E243" s="227">
        <f t="shared" si="46"/>
        <v>257.94</v>
      </c>
      <c r="F243" s="227">
        <f t="shared" si="46"/>
        <v>291.89999999999992</v>
      </c>
      <c r="G243" s="227">
        <f t="shared" si="46"/>
        <v>310.66999999999996</v>
      </c>
      <c r="H243" s="227">
        <f t="shared" si="46"/>
        <v>331.55999999999995</v>
      </c>
      <c r="I243" s="227">
        <f t="shared" si="46"/>
        <v>353.74999999999994</v>
      </c>
      <c r="J243" s="227">
        <f t="shared" si="46"/>
        <v>391.49</v>
      </c>
      <c r="K243" s="227">
        <f t="shared" si="46"/>
        <v>445.54000000000008</v>
      </c>
      <c r="L243" s="227">
        <f t="shared" si="46"/>
        <v>561.7700000000001</v>
      </c>
      <c r="M243" s="227">
        <f t="shared" si="46"/>
        <v>0</v>
      </c>
      <c r="N243" s="227">
        <f t="shared" si="46"/>
        <v>0</v>
      </c>
      <c r="O243" s="227">
        <f t="shared" si="46"/>
        <v>0</v>
      </c>
      <c r="P243" s="227">
        <f t="shared" si="46"/>
        <v>0</v>
      </c>
      <c r="Q243" s="227">
        <f t="shared" si="46"/>
        <v>0</v>
      </c>
      <c r="R243" s="227">
        <f t="shared" si="46"/>
        <v>0</v>
      </c>
      <c r="S243" s="227">
        <f t="shared" si="46"/>
        <v>0</v>
      </c>
      <c r="T243" s="227">
        <f t="shared" si="46"/>
        <v>0</v>
      </c>
      <c r="U243" s="227">
        <f t="shared" si="46"/>
        <v>0</v>
      </c>
      <c r="V243" s="227">
        <f t="shared" si="46"/>
        <v>0</v>
      </c>
      <c r="W243" s="227">
        <f t="shared" si="46"/>
        <v>0</v>
      </c>
      <c r="X243" s="227">
        <f t="shared" si="46"/>
        <v>0</v>
      </c>
      <c r="Z243" s="224">
        <v>46</v>
      </c>
      <c r="AA243" s="230" t="s">
        <v>72</v>
      </c>
      <c r="AB243" s="226">
        <f t="shared" ref="AB243:AV243" si="47">+AB212+AB182+AB152+AB122+AB92+AB62+AB32</f>
        <v>0.1057</v>
      </c>
      <c r="AC243" s="227">
        <f t="shared" si="47"/>
        <v>0</v>
      </c>
      <c r="AD243" s="227">
        <f t="shared" si="47"/>
        <v>0</v>
      </c>
      <c r="AE243" s="227">
        <f t="shared" si="47"/>
        <v>0</v>
      </c>
      <c r="AF243" s="227">
        <f t="shared" si="47"/>
        <v>0</v>
      </c>
      <c r="AG243" s="227">
        <f t="shared" si="47"/>
        <v>0</v>
      </c>
      <c r="AH243" s="227">
        <f t="shared" si="47"/>
        <v>0</v>
      </c>
      <c r="AI243" s="227">
        <f t="shared" si="47"/>
        <v>0</v>
      </c>
      <c r="AJ243" s="227">
        <f t="shared" si="47"/>
        <v>0</v>
      </c>
      <c r="AK243" s="227">
        <f t="shared" si="47"/>
        <v>0</v>
      </c>
      <c r="AL243" s="227">
        <f t="shared" si="47"/>
        <v>0</v>
      </c>
      <c r="AM243" s="227">
        <f t="shared" si="47"/>
        <v>0</v>
      </c>
      <c r="AN243" s="227">
        <f t="shared" si="47"/>
        <v>0</v>
      </c>
      <c r="AO243" s="227">
        <f t="shared" si="47"/>
        <v>0</v>
      </c>
      <c r="AP243" s="227">
        <f t="shared" si="47"/>
        <v>0</v>
      </c>
      <c r="AQ243" s="227">
        <f t="shared" si="47"/>
        <v>0</v>
      </c>
      <c r="AR243" s="227">
        <f t="shared" si="47"/>
        <v>0</v>
      </c>
      <c r="AS243" s="227">
        <f t="shared" si="47"/>
        <v>0</v>
      </c>
      <c r="AT243" s="227">
        <f t="shared" si="47"/>
        <v>0</v>
      </c>
      <c r="AU243" s="227">
        <f t="shared" si="47"/>
        <v>0</v>
      </c>
      <c r="AV243" s="227">
        <f t="shared" si="47"/>
        <v>0</v>
      </c>
    </row>
    <row r="244" spans="2:48" ht="13.5" thickBot="1" x14ac:dyDescent="0.25">
      <c r="B244" s="231"/>
      <c r="C244" s="232" t="s">
        <v>73</v>
      </c>
      <c r="D244" s="233">
        <f t="shared" ref="D244:X244" si="48">+SUM(D220:D243)</f>
        <v>31045164.671600215</v>
      </c>
      <c r="E244" s="233">
        <f t="shared" si="48"/>
        <v>31791271.689981524</v>
      </c>
      <c r="F244" s="233">
        <f t="shared" si="48"/>
        <v>32560554.411177617</v>
      </c>
      <c r="G244" s="233">
        <f t="shared" si="48"/>
        <v>33352262.1243972</v>
      </c>
      <c r="H244" s="233">
        <f t="shared" si="48"/>
        <v>34139925.730051018</v>
      </c>
      <c r="I244" s="233">
        <f t="shared" si="48"/>
        <v>34937854.275586993</v>
      </c>
      <c r="J244" s="233">
        <f t="shared" si="48"/>
        <v>35736300.364808559</v>
      </c>
      <c r="K244" s="233">
        <f t="shared" si="48"/>
        <v>36541359.141615428</v>
      </c>
      <c r="L244" s="233">
        <f t="shared" si="48"/>
        <v>37353582.227661841</v>
      </c>
      <c r="M244" s="233">
        <f t="shared" si="48"/>
        <v>38164763.779576741</v>
      </c>
      <c r="N244" s="233">
        <f t="shared" si="48"/>
        <v>38983699.175850451</v>
      </c>
      <c r="O244" s="233">
        <f t="shared" si="48"/>
        <v>39809736.925972864</v>
      </c>
      <c r="P244" s="233">
        <f t="shared" si="48"/>
        <v>40628312.606717452</v>
      </c>
      <c r="Q244" s="233">
        <f t="shared" si="48"/>
        <v>41469467.239697374</v>
      </c>
      <c r="R244" s="233">
        <f t="shared" si="48"/>
        <v>42331837.51653485</v>
      </c>
      <c r="S244" s="233">
        <f t="shared" si="48"/>
        <v>43188711.384976193</v>
      </c>
      <c r="T244" s="233">
        <f t="shared" si="48"/>
        <v>44051852.700875178</v>
      </c>
      <c r="U244" s="233">
        <f t="shared" si="48"/>
        <v>44908055.874401115</v>
      </c>
      <c r="V244" s="233">
        <f t="shared" si="48"/>
        <v>45787793.568710811</v>
      </c>
      <c r="W244" s="233">
        <f t="shared" si="48"/>
        <v>46676455.490200095</v>
      </c>
      <c r="X244" s="233">
        <f t="shared" si="48"/>
        <v>47515398.301353015</v>
      </c>
      <c r="Z244" s="231"/>
      <c r="AA244" s="232" t="s">
        <v>73</v>
      </c>
      <c r="AB244" s="233">
        <f t="shared" ref="AB244:AV244" si="49">+SUM(AB220:AB243)</f>
        <v>31819619.604767822</v>
      </c>
      <c r="AC244" s="233">
        <f t="shared" si="49"/>
        <v>32586875.767332744</v>
      </c>
      <c r="AD244" s="233">
        <f t="shared" si="49"/>
        <v>33377558.300423022</v>
      </c>
      <c r="AE244" s="233">
        <f t="shared" si="49"/>
        <v>34191639.167417355</v>
      </c>
      <c r="AF244" s="233">
        <f t="shared" si="49"/>
        <v>35001538.435008995</v>
      </c>
      <c r="AG244" s="233">
        <f t="shared" si="49"/>
        <v>35822002.958574675</v>
      </c>
      <c r="AH244" s="233">
        <f t="shared" si="49"/>
        <v>36642893.848715857</v>
      </c>
      <c r="AI244" s="233">
        <f t="shared" si="49"/>
        <v>37470536.497115374</v>
      </c>
      <c r="AJ244" s="233">
        <f t="shared" si="49"/>
        <v>38305457.437510997</v>
      </c>
      <c r="AK244" s="233">
        <f t="shared" si="49"/>
        <v>39139891.274834722</v>
      </c>
      <c r="AL244" s="233">
        <f t="shared" si="49"/>
        <v>39981691.661950834</v>
      </c>
      <c r="AM244" s="233">
        <f t="shared" si="49"/>
        <v>40830763.857561424</v>
      </c>
      <c r="AN244" s="233">
        <f t="shared" si="49"/>
        <v>41672061.636394046</v>
      </c>
      <c r="AO244" s="233">
        <f t="shared" si="49"/>
        <v>42536616.056570649</v>
      </c>
      <c r="AP244" s="233">
        <f t="shared" si="49"/>
        <v>43423017.37796893</v>
      </c>
      <c r="AQ244" s="233">
        <f t="shared" si="49"/>
        <v>44303670.685533978</v>
      </c>
      <c r="AR244" s="233">
        <f t="shared" si="49"/>
        <v>45190726.568697453</v>
      </c>
      <c r="AS244" s="233">
        <f t="shared" si="49"/>
        <v>46070542.269438051</v>
      </c>
      <c r="AT244" s="233">
        <f t="shared" si="49"/>
        <v>46974594.255499348</v>
      </c>
      <c r="AU244" s="233">
        <f t="shared" si="49"/>
        <v>47887779.746973149</v>
      </c>
      <c r="AV244" s="233">
        <f t="shared" si="49"/>
        <v>48749533.822187632</v>
      </c>
    </row>
    <row r="245" spans="2:48" ht="13.5" thickBot="1" x14ac:dyDescent="0.25">
      <c r="C245" s="232" t="s">
        <v>90</v>
      </c>
      <c r="D245" s="233">
        <f t="shared" ref="D245:X245" si="50">+D244-D213-D183-D153-D123-D93-D63-D33</f>
        <v>0</v>
      </c>
      <c r="E245" s="237">
        <f t="shared" si="50"/>
        <v>0</v>
      </c>
      <c r="F245" s="237">
        <f t="shared" si="50"/>
        <v>0</v>
      </c>
      <c r="G245" s="237">
        <f t="shared" si="50"/>
        <v>0</v>
      </c>
      <c r="H245" s="237">
        <f t="shared" si="50"/>
        <v>0</v>
      </c>
      <c r="I245" s="237">
        <f t="shared" si="50"/>
        <v>0</v>
      </c>
      <c r="J245" s="237">
        <f t="shared" si="50"/>
        <v>0</v>
      </c>
      <c r="K245" s="237">
        <f t="shared" si="50"/>
        <v>0</v>
      </c>
      <c r="L245" s="237">
        <f t="shared" si="50"/>
        <v>0</v>
      </c>
      <c r="M245" s="237">
        <f t="shared" si="50"/>
        <v>0</v>
      </c>
      <c r="N245" s="237">
        <f t="shared" si="50"/>
        <v>0</v>
      </c>
      <c r="O245" s="237">
        <f t="shared" si="50"/>
        <v>0</v>
      </c>
      <c r="P245" s="237">
        <f t="shared" si="50"/>
        <v>0</v>
      </c>
      <c r="Q245" s="237">
        <f t="shared" si="50"/>
        <v>0</v>
      </c>
      <c r="R245" s="237">
        <f t="shared" si="50"/>
        <v>0</v>
      </c>
      <c r="S245" s="237">
        <f t="shared" si="50"/>
        <v>0</v>
      </c>
      <c r="T245" s="237">
        <f t="shared" si="50"/>
        <v>0</v>
      </c>
      <c r="U245" s="237">
        <f t="shared" si="50"/>
        <v>0</v>
      </c>
      <c r="V245" s="237">
        <f t="shared" si="50"/>
        <v>0</v>
      </c>
      <c r="W245" s="237">
        <f t="shared" si="50"/>
        <v>0</v>
      </c>
      <c r="X245" s="237">
        <f t="shared" si="50"/>
        <v>0</v>
      </c>
      <c r="AA245" s="232" t="s">
        <v>90</v>
      </c>
      <c r="AB245" s="233">
        <f t="shared" ref="AB245:AV245" si="51">+AB244-AB213-AB183-AB153-AB123-AB93-AB63-AB33</f>
        <v>0.10570000484585762</v>
      </c>
      <c r="AC245" s="237">
        <f t="shared" si="51"/>
        <v>0</v>
      </c>
      <c r="AD245" s="237">
        <f t="shared" si="51"/>
        <v>0</v>
      </c>
      <c r="AE245" s="237">
        <f t="shared" si="51"/>
        <v>0</v>
      </c>
      <c r="AF245" s="237">
        <f t="shared" si="51"/>
        <v>0</v>
      </c>
      <c r="AG245" s="237">
        <f t="shared" si="51"/>
        <v>0</v>
      </c>
      <c r="AH245" s="237">
        <f t="shared" si="51"/>
        <v>0</v>
      </c>
      <c r="AI245" s="237">
        <f t="shared" si="51"/>
        <v>0</v>
      </c>
      <c r="AJ245" s="237">
        <f t="shared" si="51"/>
        <v>0</v>
      </c>
      <c r="AK245" s="237">
        <f t="shared" si="51"/>
        <v>0</v>
      </c>
      <c r="AL245" s="237">
        <f t="shared" si="51"/>
        <v>0</v>
      </c>
      <c r="AM245" s="237">
        <f t="shared" si="51"/>
        <v>0</v>
      </c>
      <c r="AN245" s="237">
        <f t="shared" si="51"/>
        <v>0</v>
      </c>
      <c r="AO245" s="237">
        <f t="shared" si="51"/>
        <v>0</v>
      </c>
      <c r="AP245" s="237">
        <f t="shared" si="51"/>
        <v>0</v>
      </c>
      <c r="AQ245" s="237">
        <f t="shared" si="51"/>
        <v>0</v>
      </c>
      <c r="AR245" s="237">
        <f t="shared" si="51"/>
        <v>0</v>
      </c>
      <c r="AS245" s="237">
        <f t="shared" si="51"/>
        <v>0</v>
      </c>
      <c r="AT245" s="237">
        <f t="shared" si="51"/>
        <v>0</v>
      </c>
      <c r="AU245" s="237">
        <f t="shared" si="51"/>
        <v>0</v>
      </c>
      <c r="AV245" s="237">
        <f t="shared" si="51"/>
        <v>0</v>
      </c>
    </row>
    <row r="246" spans="2:48" x14ac:dyDescent="0.2">
      <c r="AB246" s="234"/>
      <c r="AC246" s="234"/>
      <c r="AD246" s="234"/>
      <c r="AE246" s="234"/>
      <c r="AF246" s="234"/>
      <c r="AG246" s="234"/>
      <c r="AH246" s="234"/>
      <c r="AI246" s="234"/>
      <c r="AJ246" s="234"/>
      <c r="AK246" s="234"/>
      <c r="AL246" s="234"/>
      <c r="AM246" s="234"/>
      <c r="AN246" s="234"/>
      <c r="AO246" s="234"/>
      <c r="AP246" s="234"/>
      <c r="AQ246" s="234"/>
      <c r="AR246" s="234"/>
      <c r="AS246" s="234"/>
      <c r="AT246" s="234"/>
      <c r="AU246" s="234"/>
      <c r="AV246" s="234"/>
    </row>
    <row r="249" spans="2:48" x14ac:dyDescent="0.2">
      <c r="B249" s="221" t="s">
        <v>176</v>
      </c>
      <c r="Z249" s="221" t="s">
        <v>177</v>
      </c>
    </row>
    <row r="250" spans="2:48" ht="13.5" thickBot="1" x14ac:dyDescent="0.25"/>
    <row r="251" spans="2:48" ht="13.5" thickBot="1" x14ac:dyDescent="0.25">
      <c r="B251" s="222" t="s">
        <v>37</v>
      </c>
      <c r="C251" s="223" t="s">
        <v>38</v>
      </c>
      <c r="D251" s="90">
        <f t="shared" ref="D251:X251" si="52">+D219</f>
        <v>2024</v>
      </c>
      <c r="E251" s="90">
        <f t="shared" si="52"/>
        <v>2025</v>
      </c>
      <c r="F251" s="90">
        <f t="shared" si="52"/>
        <v>2026</v>
      </c>
      <c r="G251" s="90">
        <f t="shared" si="52"/>
        <v>2027</v>
      </c>
      <c r="H251" s="90">
        <f t="shared" si="52"/>
        <v>2028</v>
      </c>
      <c r="I251" s="90">
        <f t="shared" si="52"/>
        <v>2029</v>
      </c>
      <c r="J251" s="90">
        <f t="shared" si="52"/>
        <v>2030</v>
      </c>
      <c r="K251" s="90">
        <f t="shared" si="52"/>
        <v>2031</v>
      </c>
      <c r="L251" s="90">
        <f t="shared" si="52"/>
        <v>2032</v>
      </c>
      <c r="M251" s="90">
        <f t="shared" si="52"/>
        <v>2033</v>
      </c>
      <c r="N251" s="90">
        <f t="shared" si="52"/>
        <v>2034</v>
      </c>
      <c r="O251" s="90">
        <f t="shared" si="52"/>
        <v>2035</v>
      </c>
      <c r="P251" s="90">
        <f t="shared" si="52"/>
        <v>2036</v>
      </c>
      <c r="Q251" s="90">
        <f t="shared" si="52"/>
        <v>2037</v>
      </c>
      <c r="R251" s="90">
        <f t="shared" si="52"/>
        <v>2038</v>
      </c>
      <c r="S251" s="90">
        <f t="shared" si="52"/>
        <v>2039</v>
      </c>
      <c r="T251" s="90">
        <f t="shared" si="52"/>
        <v>2040</v>
      </c>
      <c r="U251" s="90">
        <f t="shared" si="52"/>
        <v>2041</v>
      </c>
      <c r="V251" s="90">
        <f t="shared" si="52"/>
        <v>2042</v>
      </c>
      <c r="W251" s="90">
        <f t="shared" si="52"/>
        <v>2043</v>
      </c>
      <c r="X251" s="90">
        <f t="shared" si="52"/>
        <v>2044</v>
      </c>
      <c r="Z251" s="222" t="s">
        <v>37</v>
      </c>
      <c r="AA251" s="223" t="s">
        <v>38</v>
      </c>
      <c r="AB251" s="90">
        <f t="shared" ref="AB251:AV251" si="53">+D251</f>
        <v>2024</v>
      </c>
      <c r="AC251" s="90">
        <f t="shared" si="53"/>
        <v>2025</v>
      </c>
      <c r="AD251" s="90">
        <f t="shared" si="53"/>
        <v>2026</v>
      </c>
      <c r="AE251" s="90">
        <f t="shared" si="53"/>
        <v>2027</v>
      </c>
      <c r="AF251" s="90">
        <f t="shared" si="53"/>
        <v>2028</v>
      </c>
      <c r="AG251" s="90">
        <f t="shared" si="53"/>
        <v>2029</v>
      </c>
      <c r="AH251" s="90">
        <f t="shared" si="53"/>
        <v>2030</v>
      </c>
      <c r="AI251" s="90">
        <f t="shared" si="53"/>
        <v>2031</v>
      </c>
      <c r="AJ251" s="90">
        <f t="shared" si="53"/>
        <v>2032</v>
      </c>
      <c r="AK251" s="90">
        <f t="shared" si="53"/>
        <v>2033</v>
      </c>
      <c r="AL251" s="90">
        <f t="shared" si="53"/>
        <v>2034</v>
      </c>
      <c r="AM251" s="90">
        <f t="shared" si="53"/>
        <v>2035</v>
      </c>
      <c r="AN251" s="90">
        <f t="shared" si="53"/>
        <v>2036</v>
      </c>
      <c r="AO251" s="90">
        <f t="shared" si="53"/>
        <v>2037</v>
      </c>
      <c r="AP251" s="90">
        <f t="shared" si="53"/>
        <v>2038</v>
      </c>
      <c r="AQ251" s="90">
        <f t="shared" si="53"/>
        <v>2039</v>
      </c>
      <c r="AR251" s="90">
        <f t="shared" si="53"/>
        <v>2040</v>
      </c>
      <c r="AS251" s="90">
        <f t="shared" si="53"/>
        <v>2041</v>
      </c>
      <c r="AT251" s="90">
        <f t="shared" si="53"/>
        <v>2042</v>
      </c>
      <c r="AU251" s="90">
        <f t="shared" si="53"/>
        <v>2043</v>
      </c>
      <c r="AV251" s="90">
        <f t="shared" si="53"/>
        <v>2044</v>
      </c>
    </row>
    <row r="252" spans="2:48" x14ac:dyDescent="0.2">
      <c r="B252" s="224">
        <v>6</v>
      </c>
      <c r="C252" s="225" t="s">
        <v>46</v>
      </c>
      <c r="D252" s="226">
        <f t="shared" ref="D252:X264" si="54">+D220/1000</f>
        <v>2444.4271353915324</v>
      </c>
      <c r="E252" s="227">
        <f t="shared" si="54"/>
        <v>2473.7922528960685</v>
      </c>
      <c r="F252" s="227">
        <f t="shared" si="54"/>
        <v>2501.2404863685238</v>
      </c>
      <c r="G252" s="227">
        <f t="shared" si="54"/>
        <v>2527.5525623569429</v>
      </c>
      <c r="H252" s="227">
        <f t="shared" si="54"/>
        <v>2553.8286728897228</v>
      </c>
      <c r="I252" s="227">
        <f t="shared" si="54"/>
        <v>2580.5623277999148</v>
      </c>
      <c r="J252" s="227">
        <f t="shared" si="54"/>
        <v>2607.798196883085</v>
      </c>
      <c r="K252" s="227">
        <f t="shared" si="54"/>
        <v>2635.5812422237213</v>
      </c>
      <c r="L252" s="227">
        <f t="shared" si="54"/>
        <v>2663.9279644406515</v>
      </c>
      <c r="M252" s="227">
        <f t="shared" si="54"/>
        <v>2692.8531221727562</v>
      </c>
      <c r="N252" s="227">
        <f t="shared" si="54"/>
        <v>2722.3692004136788</v>
      </c>
      <c r="O252" s="227">
        <f t="shared" si="54"/>
        <v>2752.4885926023385</v>
      </c>
      <c r="P252" s="227">
        <f t="shared" si="54"/>
        <v>2783.2237096375979</v>
      </c>
      <c r="Q252" s="227">
        <f t="shared" si="54"/>
        <v>2814.5871674196292</v>
      </c>
      <c r="R252" s="227">
        <f t="shared" si="54"/>
        <v>2846.5918326811261</v>
      </c>
      <c r="S252" s="227">
        <f t="shared" si="54"/>
        <v>2879.250769168948</v>
      </c>
      <c r="T252" s="227">
        <f t="shared" si="54"/>
        <v>2912.5775427642548</v>
      </c>
      <c r="U252" s="227">
        <f t="shared" si="54"/>
        <v>2946.5850697666838</v>
      </c>
      <c r="V252" s="227">
        <f t="shared" si="54"/>
        <v>2981.2901473433872</v>
      </c>
      <c r="W252" s="227">
        <f t="shared" si="54"/>
        <v>3016.6957866454554</v>
      </c>
      <c r="X252" s="227">
        <f t="shared" si="54"/>
        <v>3052.8610272246824</v>
      </c>
      <c r="Z252" s="224">
        <v>6</v>
      </c>
      <c r="AA252" s="225" t="s">
        <v>46</v>
      </c>
      <c r="AB252" s="226">
        <f t="shared" ref="AB252:AV264" si="55">+AB220/1000</f>
        <v>2487.5957186025466</v>
      </c>
      <c r="AC252" s="227">
        <f t="shared" si="55"/>
        <v>2517.479424082213</v>
      </c>
      <c r="AD252" s="227">
        <f t="shared" si="55"/>
        <v>2545.4123933577912</v>
      </c>
      <c r="AE252" s="227">
        <f t="shared" si="55"/>
        <v>2572.1891406081663</v>
      </c>
      <c r="AF252" s="227">
        <f t="shared" si="55"/>
        <v>2598.929287252955</v>
      </c>
      <c r="AG252" s="227">
        <f t="shared" si="55"/>
        <v>2626.135058508863</v>
      </c>
      <c r="AH252" s="227">
        <f t="shared" si="55"/>
        <v>2653.8519130400414</v>
      </c>
      <c r="AI252" s="227">
        <f t="shared" si="55"/>
        <v>2682.1256069613937</v>
      </c>
      <c r="AJ252" s="227">
        <f t="shared" si="55"/>
        <v>2710.9729322926742</v>
      </c>
      <c r="AK252" s="227">
        <f t="shared" si="55"/>
        <v>2740.4089083103268</v>
      </c>
      <c r="AL252" s="227">
        <f t="shared" si="55"/>
        <v>2770.4462404929836</v>
      </c>
      <c r="AM252" s="227">
        <f t="shared" si="55"/>
        <v>2801.0975411476966</v>
      </c>
      <c r="AN252" s="227">
        <f t="shared" si="55"/>
        <v>2832.3754403497969</v>
      </c>
      <c r="AO252" s="227">
        <f t="shared" si="55"/>
        <v>2864.2927767962606</v>
      </c>
      <c r="AP252" s="227">
        <f t="shared" si="55"/>
        <v>2896.8626444462757</v>
      </c>
      <c r="AQ252" s="227">
        <f t="shared" si="55"/>
        <v>2930.0983377524699</v>
      </c>
      <c r="AR252" s="227">
        <f t="shared" si="55"/>
        <v>2964.0136621694714</v>
      </c>
      <c r="AS252" s="227">
        <f t="shared" si="55"/>
        <v>2998.6217620987632</v>
      </c>
      <c r="AT252" s="227">
        <f t="shared" si="55"/>
        <v>3033.9397313454724</v>
      </c>
      <c r="AU252" s="227">
        <f t="shared" si="55"/>
        <v>3069.9706342376144</v>
      </c>
      <c r="AV252" s="227">
        <f t="shared" si="55"/>
        <v>3106.774552965468</v>
      </c>
    </row>
    <row r="253" spans="2:48" x14ac:dyDescent="0.2">
      <c r="B253" s="224">
        <v>8</v>
      </c>
      <c r="C253" s="228" t="s">
        <v>48</v>
      </c>
      <c r="D253" s="226">
        <f t="shared" si="54"/>
        <v>21.23081804076201</v>
      </c>
      <c r="E253" s="227">
        <f t="shared" si="54"/>
        <v>22.154766365101647</v>
      </c>
      <c r="F253" s="227">
        <f t="shared" si="54"/>
        <v>23.058008714740296</v>
      </c>
      <c r="G253" s="227">
        <f t="shared" si="54"/>
        <v>23.919507248519604</v>
      </c>
      <c r="H253" s="227">
        <f t="shared" si="54"/>
        <v>24.781052098117815</v>
      </c>
      <c r="I253" s="227">
        <f t="shared" si="54"/>
        <v>25.642596972637666</v>
      </c>
      <c r="J253" s="227">
        <f t="shared" si="54"/>
        <v>26.504141847170914</v>
      </c>
      <c r="K253" s="227">
        <f t="shared" si="54"/>
        <v>27.365686721704183</v>
      </c>
      <c r="L253" s="227">
        <f t="shared" si="54"/>
        <v>28.227231596237452</v>
      </c>
      <c r="M253" s="227">
        <f t="shared" si="54"/>
        <v>29.088776470770703</v>
      </c>
      <c r="N253" s="227">
        <f t="shared" si="54"/>
        <v>29.950321345303962</v>
      </c>
      <c r="O253" s="227">
        <f t="shared" si="54"/>
        <v>30.811866219837224</v>
      </c>
      <c r="P253" s="227">
        <f t="shared" si="54"/>
        <v>31.673411094370493</v>
      </c>
      <c r="Q253" s="227">
        <f t="shared" si="54"/>
        <v>32.534955968903752</v>
      </c>
      <c r="R253" s="227">
        <f t="shared" si="54"/>
        <v>33.396500843437018</v>
      </c>
      <c r="S253" s="227">
        <f t="shared" si="54"/>
        <v>34.258045717970283</v>
      </c>
      <c r="T253" s="227">
        <f t="shared" si="54"/>
        <v>35.119590592503535</v>
      </c>
      <c r="U253" s="227">
        <f t="shared" si="54"/>
        <v>35.9811354670368</v>
      </c>
      <c r="V253" s="227">
        <f t="shared" si="54"/>
        <v>36.842680341570066</v>
      </c>
      <c r="W253" s="227">
        <f t="shared" si="54"/>
        <v>37.704225216103325</v>
      </c>
      <c r="X253" s="227">
        <f t="shared" si="54"/>
        <v>38.565770090636583</v>
      </c>
      <c r="Z253" s="224">
        <v>8</v>
      </c>
      <c r="AA253" s="228" t="s">
        <v>48</v>
      </c>
      <c r="AB253" s="226">
        <f t="shared" si="55"/>
        <v>21.605754287361862</v>
      </c>
      <c r="AC253" s="227">
        <f t="shared" si="55"/>
        <v>22.546019539109341</v>
      </c>
      <c r="AD253" s="227">
        <f t="shared" si="55"/>
        <v>23.465213148642611</v>
      </c>
      <c r="AE253" s="227">
        <f t="shared" si="55"/>
        <v>24.34192574652846</v>
      </c>
      <c r="AF253" s="227">
        <f t="shared" si="55"/>
        <v>25.218685478170581</v>
      </c>
      <c r="AG253" s="227">
        <f t="shared" si="55"/>
        <v>26.095445235174441</v>
      </c>
      <c r="AH253" s="227">
        <f t="shared" si="55"/>
        <v>26.972204992191955</v>
      </c>
      <c r="AI253" s="227">
        <f t="shared" si="55"/>
        <v>27.848964749209483</v>
      </c>
      <c r="AJ253" s="227">
        <f t="shared" si="55"/>
        <v>28.725724506226992</v>
      </c>
      <c r="AK253" s="227">
        <f t="shared" si="55"/>
        <v>29.602484263244513</v>
      </c>
      <c r="AL253" s="227">
        <f t="shared" si="55"/>
        <v>30.47924402026203</v>
      </c>
      <c r="AM253" s="227">
        <f t="shared" si="55"/>
        <v>31.356003777279554</v>
      </c>
      <c r="AN253" s="227">
        <f t="shared" si="55"/>
        <v>32.232763534297078</v>
      </c>
      <c r="AO253" s="227">
        <f t="shared" si="55"/>
        <v>33.109523291314595</v>
      </c>
      <c r="AP253" s="227">
        <f t="shared" si="55"/>
        <v>33.986283048332112</v>
      </c>
      <c r="AQ253" s="227">
        <f t="shared" si="55"/>
        <v>34.863042805349636</v>
      </c>
      <c r="AR253" s="227">
        <f t="shared" si="55"/>
        <v>35.73980256236716</v>
      </c>
      <c r="AS253" s="227">
        <f t="shared" si="55"/>
        <v>36.61656231938467</v>
      </c>
      <c r="AT253" s="227">
        <f t="shared" si="55"/>
        <v>37.493322076402194</v>
      </c>
      <c r="AU253" s="227">
        <f t="shared" si="55"/>
        <v>38.370081833419711</v>
      </c>
      <c r="AV253" s="227">
        <f t="shared" si="55"/>
        <v>39.246841590437228</v>
      </c>
    </row>
    <row r="254" spans="2:48" x14ac:dyDescent="0.2">
      <c r="B254" s="224">
        <v>9</v>
      </c>
      <c r="C254" s="229" t="s">
        <v>49</v>
      </c>
      <c r="D254" s="226">
        <f t="shared" si="54"/>
        <v>156.1645826103987</v>
      </c>
      <c r="E254" s="227">
        <f t="shared" si="54"/>
        <v>159.79971163655009</v>
      </c>
      <c r="F254" s="227">
        <f t="shared" si="54"/>
        <v>163.66938331284726</v>
      </c>
      <c r="G254" s="227">
        <f t="shared" si="54"/>
        <v>167.57849609926851</v>
      </c>
      <c r="H254" s="227">
        <f t="shared" si="54"/>
        <v>171.53431973712438</v>
      </c>
      <c r="I254" s="227">
        <f t="shared" si="54"/>
        <v>175.57597142734738</v>
      </c>
      <c r="J254" s="227">
        <f t="shared" si="54"/>
        <v>179.69902066171107</v>
      </c>
      <c r="K254" s="227">
        <f t="shared" si="54"/>
        <v>183.90667844101117</v>
      </c>
      <c r="L254" s="227">
        <f t="shared" si="54"/>
        <v>188.20027775185386</v>
      </c>
      <c r="M254" s="227">
        <f t="shared" si="54"/>
        <v>192.58167714857944</v>
      </c>
      <c r="N254" s="227">
        <f t="shared" si="54"/>
        <v>197.05264563897484</v>
      </c>
      <c r="O254" s="227">
        <f t="shared" si="54"/>
        <v>201.61502102476007</v>
      </c>
      <c r="P254" s="227">
        <f t="shared" si="54"/>
        <v>206.2706704674755</v>
      </c>
      <c r="Q254" s="227">
        <f t="shared" si="54"/>
        <v>211.02150084065795</v>
      </c>
      <c r="R254" s="227">
        <f t="shared" si="54"/>
        <v>215.86945981137666</v>
      </c>
      <c r="S254" s="227">
        <f t="shared" si="54"/>
        <v>220.81652580361961</v>
      </c>
      <c r="T254" s="227">
        <f t="shared" si="54"/>
        <v>225.86475356997389</v>
      </c>
      <c r="U254" s="227">
        <f t="shared" si="54"/>
        <v>231.01609966474498</v>
      </c>
      <c r="V254" s="227">
        <f t="shared" si="54"/>
        <v>236.27310813180654</v>
      </c>
      <c r="W254" s="227">
        <f t="shared" si="54"/>
        <v>241.6362363356443</v>
      </c>
      <c r="X254" s="227">
        <f t="shared" si="54"/>
        <v>247.11442190049064</v>
      </c>
      <c r="Z254" s="224">
        <v>9</v>
      </c>
      <c r="AA254" s="229" t="s">
        <v>49</v>
      </c>
      <c r="AB254" s="226">
        <f t="shared" si="55"/>
        <v>158.92244913929835</v>
      </c>
      <c r="AC254" s="227">
        <f t="shared" si="55"/>
        <v>162.6217745440515</v>
      </c>
      <c r="AD254" s="227">
        <f t="shared" si="55"/>
        <v>166.55978462215219</v>
      </c>
      <c r="AE254" s="227">
        <f t="shared" si="55"/>
        <v>170.53793234038159</v>
      </c>
      <c r="AF254" s="227">
        <f t="shared" si="55"/>
        <v>174.563615823682</v>
      </c>
      <c r="AG254" s="227">
        <f t="shared" si="55"/>
        <v>178.67664308275434</v>
      </c>
      <c r="AH254" s="227">
        <f t="shared" si="55"/>
        <v>182.87250536659687</v>
      </c>
      <c r="AI254" s="227">
        <f t="shared" si="55"/>
        <v>187.15447038227947</v>
      </c>
      <c r="AJ254" s="227">
        <f t="shared" si="55"/>
        <v>191.52389465695157</v>
      </c>
      <c r="AK254" s="227">
        <f t="shared" si="55"/>
        <v>195.98266956702324</v>
      </c>
      <c r="AL254" s="227">
        <f t="shared" si="55"/>
        <v>200.53259536095919</v>
      </c>
      <c r="AM254" s="227">
        <f t="shared" si="55"/>
        <v>205.17554229605727</v>
      </c>
      <c r="AN254" s="227">
        <f t="shared" si="55"/>
        <v>209.91341050793119</v>
      </c>
      <c r="AO254" s="227">
        <f t="shared" si="55"/>
        <v>214.7481405455039</v>
      </c>
      <c r="AP254" s="227">
        <f t="shared" si="55"/>
        <v>219.68171447164559</v>
      </c>
      <c r="AQ254" s="227">
        <f t="shared" si="55"/>
        <v>224.71614564931153</v>
      </c>
      <c r="AR254" s="227">
        <f t="shared" si="55"/>
        <v>229.85352511801963</v>
      </c>
      <c r="AS254" s="227">
        <f t="shared" si="55"/>
        <v>235.09584398482426</v>
      </c>
      <c r="AT254" s="227">
        <f t="shared" si="55"/>
        <v>240.44569122141422</v>
      </c>
      <c r="AU254" s="227">
        <f t="shared" si="55"/>
        <v>245.90353226933178</v>
      </c>
      <c r="AV254" s="227">
        <f t="shared" si="55"/>
        <v>251.47846259125342</v>
      </c>
    </row>
    <row r="255" spans="2:48" x14ac:dyDescent="0.2">
      <c r="B255" s="224">
        <v>10</v>
      </c>
      <c r="C255" s="229" t="s">
        <v>50</v>
      </c>
      <c r="D255" s="226">
        <f t="shared" si="54"/>
        <v>10000.258221273265</v>
      </c>
      <c r="E255" s="227">
        <f t="shared" si="54"/>
        <v>10075.751444586536</v>
      </c>
      <c r="F255" s="227">
        <f t="shared" si="54"/>
        <v>10186.276351925797</v>
      </c>
      <c r="G255" s="227">
        <f t="shared" si="54"/>
        <v>10298.547844539364</v>
      </c>
      <c r="H255" s="227">
        <f t="shared" si="54"/>
        <v>10412.125938372927</v>
      </c>
      <c r="I255" s="227">
        <f t="shared" si="54"/>
        <v>10528.166133976771</v>
      </c>
      <c r="J255" s="227">
        <f t="shared" si="54"/>
        <v>10646.543336030774</v>
      </c>
      <c r="K255" s="227">
        <f t="shared" si="54"/>
        <v>10767.349716216351</v>
      </c>
      <c r="L255" s="227">
        <f t="shared" si="54"/>
        <v>10890.623575304464</v>
      </c>
      <c r="M255" s="227">
        <f t="shared" si="54"/>
        <v>11016.418268027424</v>
      </c>
      <c r="N255" s="227">
        <f t="shared" si="54"/>
        <v>11144.784586186912</v>
      </c>
      <c r="O255" s="227">
        <f t="shared" si="54"/>
        <v>11275.775294618941</v>
      </c>
      <c r="P255" s="227">
        <f t="shared" si="54"/>
        <v>11409.444001653959</v>
      </c>
      <c r="Q255" s="227">
        <f t="shared" si="54"/>
        <v>11545.845455645253</v>
      </c>
      <c r="R255" s="227">
        <f t="shared" si="54"/>
        <v>11685.03557625855</v>
      </c>
      <c r="S255" s="227">
        <f t="shared" si="54"/>
        <v>11827.071166017118</v>
      </c>
      <c r="T255" s="227">
        <f t="shared" si="54"/>
        <v>11972.011219692475</v>
      </c>
      <c r="U255" s="227">
        <f t="shared" si="54"/>
        <v>12119.911909677909</v>
      </c>
      <c r="V255" s="227">
        <f t="shared" si="54"/>
        <v>12270.846287516824</v>
      </c>
      <c r="W255" s="227">
        <f t="shared" si="54"/>
        <v>12424.827448271702</v>
      </c>
      <c r="X255" s="227">
        <f t="shared" si="54"/>
        <v>12582.112160122206</v>
      </c>
      <c r="Z255" s="224">
        <v>10</v>
      </c>
      <c r="AA255" s="229" t="s">
        <v>50</v>
      </c>
      <c r="AB255" s="226">
        <f t="shared" si="55"/>
        <v>10193.648726750225</v>
      </c>
      <c r="AC255" s="227">
        <f t="shared" si="55"/>
        <v>10270.601853276759</v>
      </c>
      <c r="AD255" s="227">
        <f t="shared" si="55"/>
        <v>10383.264239645812</v>
      </c>
      <c r="AE255" s="227">
        <f t="shared" si="55"/>
        <v>10497.706990053242</v>
      </c>
      <c r="AF255" s="227">
        <f t="shared" si="55"/>
        <v>10613.481610497129</v>
      </c>
      <c r="AG255" s="227">
        <f t="shared" si="55"/>
        <v>10731.765948160164</v>
      </c>
      <c r="AH255" s="227">
        <f t="shared" si="55"/>
        <v>10852.432488461411</v>
      </c>
      <c r="AI255" s="227">
        <f t="shared" si="55"/>
        <v>10975.575185622427</v>
      </c>
      <c r="AJ255" s="227">
        <f t="shared" si="55"/>
        <v>11101.233081126273</v>
      </c>
      <c r="AK255" s="227">
        <f t="shared" si="55"/>
        <v>11229.460561551154</v>
      </c>
      <c r="AL255" s="227">
        <f t="shared" si="55"/>
        <v>11360.309400979217</v>
      </c>
      <c r="AM255" s="227">
        <f t="shared" si="55"/>
        <v>11493.833384684162</v>
      </c>
      <c r="AN255" s="227">
        <f t="shared" si="55"/>
        <v>11630.087157746741</v>
      </c>
      <c r="AO255" s="227">
        <f t="shared" si="55"/>
        <v>11769.126527317874</v>
      </c>
      <c r="AP255" s="227">
        <f t="shared" si="55"/>
        <v>11911.008494513289</v>
      </c>
      <c r="AQ255" s="227">
        <f t="shared" si="55"/>
        <v>12055.790960380233</v>
      </c>
      <c r="AR255" s="227">
        <f t="shared" si="55"/>
        <v>12203.534060610751</v>
      </c>
      <c r="AS255" s="227">
        <f t="shared" si="55"/>
        <v>12354.295053935837</v>
      </c>
      <c r="AT255" s="227">
        <f t="shared" si="55"/>
        <v>12508.148404668114</v>
      </c>
      <c r="AU255" s="227">
        <f t="shared" si="55"/>
        <v>12665.107461120875</v>
      </c>
      <c r="AV255" s="227">
        <f t="shared" si="55"/>
        <v>12825.433957200617</v>
      </c>
    </row>
    <row r="256" spans="2:48" x14ac:dyDescent="0.2">
      <c r="B256" s="224">
        <v>13</v>
      </c>
      <c r="C256" s="229" t="s">
        <v>52</v>
      </c>
      <c r="D256" s="226">
        <f t="shared" si="54"/>
        <v>0</v>
      </c>
      <c r="E256" s="227">
        <f t="shared" si="54"/>
        <v>0</v>
      </c>
      <c r="F256" s="227">
        <f t="shared" si="54"/>
        <v>0</v>
      </c>
      <c r="G256" s="227">
        <f t="shared" si="54"/>
        <v>0</v>
      </c>
      <c r="H256" s="227">
        <f t="shared" si="54"/>
        <v>0</v>
      </c>
      <c r="I256" s="227">
        <f t="shared" si="54"/>
        <v>0</v>
      </c>
      <c r="J256" s="227">
        <f t="shared" si="54"/>
        <v>0</v>
      </c>
      <c r="K256" s="227">
        <f t="shared" si="54"/>
        <v>0</v>
      </c>
      <c r="L256" s="227">
        <f t="shared" si="54"/>
        <v>0</v>
      </c>
      <c r="M256" s="227">
        <f t="shared" si="54"/>
        <v>0</v>
      </c>
      <c r="N256" s="227">
        <f t="shared" si="54"/>
        <v>0</v>
      </c>
      <c r="O256" s="227">
        <f t="shared" si="54"/>
        <v>0</v>
      </c>
      <c r="P256" s="227">
        <f t="shared" si="54"/>
        <v>0</v>
      </c>
      <c r="Q256" s="227">
        <f t="shared" si="54"/>
        <v>0</v>
      </c>
      <c r="R256" s="227">
        <f t="shared" si="54"/>
        <v>0</v>
      </c>
      <c r="S256" s="227">
        <f t="shared" si="54"/>
        <v>0</v>
      </c>
      <c r="T256" s="227">
        <f t="shared" si="54"/>
        <v>0</v>
      </c>
      <c r="U256" s="227">
        <f t="shared" si="54"/>
        <v>0</v>
      </c>
      <c r="V256" s="227">
        <f t="shared" si="54"/>
        <v>0</v>
      </c>
      <c r="W256" s="227">
        <f t="shared" si="54"/>
        <v>0</v>
      </c>
      <c r="X256" s="227">
        <f t="shared" si="54"/>
        <v>0</v>
      </c>
      <c r="Z256" s="224">
        <v>13</v>
      </c>
      <c r="AA256" s="229" t="s">
        <v>52</v>
      </c>
      <c r="AB256" s="226">
        <f t="shared" si="55"/>
        <v>0</v>
      </c>
      <c r="AC256" s="227">
        <f t="shared" si="55"/>
        <v>0</v>
      </c>
      <c r="AD256" s="227">
        <f t="shared" si="55"/>
        <v>0</v>
      </c>
      <c r="AE256" s="227">
        <f t="shared" si="55"/>
        <v>0</v>
      </c>
      <c r="AF256" s="227">
        <f t="shared" si="55"/>
        <v>0</v>
      </c>
      <c r="AG256" s="227">
        <f t="shared" si="55"/>
        <v>0</v>
      </c>
      <c r="AH256" s="227">
        <f t="shared" si="55"/>
        <v>0</v>
      </c>
      <c r="AI256" s="227">
        <f t="shared" si="55"/>
        <v>0</v>
      </c>
      <c r="AJ256" s="227">
        <f t="shared" si="55"/>
        <v>0</v>
      </c>
      <c r="AK256" s="227">
        <f t="shared" si="55"/>
        <v>0</v>
      </c>
      <c r="AL256" s="227">
        <f t="shared" si="55"/>
        <v>0</v>
      </c>
      <c r="AM256" s="227">
        <f t="shared" si="55"/>
        <v>0</v>
      </c>
      <c r="AN256" s="227">
        <f t="shared" si="55"/>
        <v>0</v>
      </c>
      <c r="AO256" s="227">
        <f t="shared" si="55"/>
        <v>0</v>
      </c>
      <c r="AP256" s="227">
        <f t="shared" si="55"/>
        <v>0</v>
      </c>
      <c r="AQ256" s="227">
        <f t="shared" si="55"/>
        <v>0</v>
      </c>
      <c r="AR256" s="227">
        <f t="shared" si="55"/>
        <v>0</v>
      </c>
      <c r="AS256" s="227">
        <f t="shared" si="55"/>
        <v>0</v>
      </c>
      <c r="AT256" s="227">
        <f t="shared" si="55"/>
        <v>0</v>
      </c>
      <c r="AU256" s="227">
        <f t="shared" si="55"/>
        <v>0</v>
      </c>
      <c r="AV256" s="227">
        <f t="shared" si="55"/>
        <v>0</v>
      </c>
    </row>
    <row r="257" spans="2:48" x14ac:dyDescent="0.2">
      <c r="B257" s="224">
        <v>14</v>
      </c>
      <c r="C257" s="229" t="s">
        <v>53</v>
      </c>
      <c r="D257" s="226">
        <f t="shared" si="54"/>
        <v>223.41297974444967</v>
      </c>
      <c r="E257" s="227">
        <f t="shared" si="54"/>
        <v>224.77660178188805</v>
      </c>
      <c r="F257" s="227">
        <f t="shared" si="54"/>
        <v>226.94024607692023</v>
      </c>
      <c r="G257" s="227">
        <f t="shared" si="54"/>
        <v>229.35236735697441</v>
      </c>
      <c r="H257" s="227">
        <f t="shared" si="54"/>
        <v>231.79256055659323</v>
      </c>
      <c r="I257" s="227">
        <f t="shared" si="54"/>
        <v>234.28565130041628</v>
      </c>
      <c r="J257" s="227">
        <f t="shared" si="54"/>
        <v>236.82895197012678</v>
      </c>
      <c r="K257" s="227">
        <f t="shared" si="54"/>
        <v>239.42444284317324</v>
      </c>
      <c r="L257" s="227">
        <f t="shared" si="54"/>
        <v>242.07294680206286</v>
      </c>
      <c r="M257" s="227">
        <f t="shared" si="54"/>
        <v>244.77561015778318</v>
      </c>
      <c r="N257" s="227">
        <f t="shared" si="54"/>
        <v>247.53352415789581</v>
      </c>
      <c r="O257" s="227">
        <f t="shared" si="54"/>
        <v>250.34782243994221</v>
      </c>
      <c r="P257" s="227">
        <f t="shared" si="54"/>
        <v>253.21965676372753</v>
      </c>
      <c r="Q257" s="227">
        <f t="shared" si="54"/>
        <v>256.15020338212258</v>
      </c>
      <c r="R257" s="227">
        <f t="shared" si="54"/>
        <v>259.14066371330119</v>
      </c>
      <c r="S257" s="227">
        <f t="shared" si="54"/>
        <v>262.19225814343696</v>
      </c>
      <c r="T257" s="227">
        <f t="shared" si="54"/>
        <v>265.30625415832179</v>
      </c>
      <c r="U257" s="227">
        <f t="shared" si="54"/>
        <v>268.48385860658317</v>
      </c>
      <c r="V257" s="227">
        <f t="shared" si="54"/>
        <v>271.72664097736225</v>
      </c>
      <c r="W257" s="227">
        <f t="shared" si="54"/>
        <v>275.0348826244653</v>
      </c>
      <c r="X257" s="227">
        <f t="shared" si="54"/>
        <v>278.41410010046059</v>
      </c>
      <c r="Z257" s="224">
        <v>14</v>
      </c>
      <c r="AA257" s="229" t="s">
        <v>53</v>
      </c>
      <c r="AB257" s="226">
        <f t="shared" si="55"/>
        <v>227.73378677270725</v>
      </c>
      <c r="AC257" s="227">
        <f t="shared" si="55"/>
        <v>229.12378126034966</v>
      </c>
      <c r="AD257" s="227">
        <f t="shared" si="55"/>
        <v>231.32927043604772</v>
      </c>
      <c r="AE257" s="227">
        <f t="shared" si="55"/>
        <v>233.78804214165825</v>
      </c>
      <c r="AF257" s="227">
        <f t="shared" si="55"/>
        <v>236.27542867775762</v>
      </c>
      <c r="AG257" s="227">
        <f t="shared" si="55"/>
        <v>238.81673579656626</v>
      </c>
      <c r="AH257" s="227">
        <f t="shared" si="55"/>
        <v>241.40922390122896</v>
      </c>
      <c r="AI257" s="227">
        <f t="shared" si="55"/>
        <v>244.0549115677602</v>
      </c>
      <c r="AJ257" s="227">
        <f t="shared" si="55"/>
        <v>246.75463759321465</v>
      </c>
      <c r="AK257" s="227">
        <f t="shared" si="55"/>
        <v>249.50957045823463</v>
      </c>
      <c r="AL257" s="227">
        <f t="shared" si="55"/>
        <v>252.32082251510948</v>
      </c>
      <c r="AM257" s="227">
        <f t="shared" si="55"/>
        <v>255.18954932593053</v>
      </c>
      <c r="AN257" s="227">
        <f t="shared" si="55"/>
        <v>258.11692492553789</v>
      </c>
      <c r="AO257" s="227">
        <f t="shared" si="55"/>
        <v>261.10414831553283</v>
      </c>
      <c r="AP257" s="227">
        <f t="shared" si="55"/>
        <v>264.15244414951644</v>
      </c>
      <c r="AQ257" s="227">
        <f t="shared" si="55"/>
        <v>267.26305641593098</v>
      </c>
      <c r="AR257" s="227">
        <f t="shared" si="55"/>
        <v>270.43727711374373</v>
      </c>
      <c r="AS257" s="227">
        <f t="shared" si="55"/>
        <v>273.67633643203442</v>
      </c>
      <c r="AT257" s="227">
        <f t="shared" si="55"/>
        <v>276.98183421386443</v>
      </c>
      <c r="AU257" s="227">
        <f t="shared" si="55"/>
        <v>280.35405725442223</v>
      </c>
      <c r="AV257" s="227">
        <f t="shared" si="55"/>
        <v>283.79862879640342</v>
      </c>
    </row>
    <row r="258" spans="2:48" x14ac:dyDescent="0.2">
      <c r="B258" s="224">
        <v>18</v>
      </c>
      <c r="C258" s="229" t="s">
        <v>55</v>
      </c>
      <c r="D258" s="226">
        <f t="shared" si="54"/>
        <v>13433.232902160298</v>
      </c>
      <c r="E258" s="227">
        <f t="shared" si="54"/>
        <v>13845.100972791062</v>
      </c>
      <c r="F258" s="227">
        <f t="shared" si="54"/>
        <v>14246.435154688777</v>
      </c>
      <c r="G258" s="227">
        <f t="shared" si="54"/>
        <v>14669.341083359714</v>
      </c>
      <c r="H258" s="227">
        <f t="shared" si="54"/>
        <v>15082.806363639476</v>
      </c>
      <c r="I258" s="227">
        <f t="shared" si="54"/>
        <v>15502.332870403832</v>
      </c>
      <c r="J258" s="227">
        <f t="shared" si="54"/>
        <v>15923.947204680633</v>
      </c>
      <c r="K258" s="227">
        <f t="shared" si="54"/>
        <v>16347.785675974064</v>
      </c>
      <c r="L258" s="227">
        <f t="shared" si="54"/>
        <v>16774.646178652747</v>
      </c>
      <c r="M258" s="227">
        <f t="shared" si="54"/>
        <v>17203.992838045338</v>
      </c>
      <c r="N258" s="227">
        <f t="shared" si="54"/>
        <v>17636.180468227958</v>
      </c>
      <c r="O258" s="227">
        <f t="shared" si="54"/>
        <v>18071.156466234701</v>
      </c>
      <c r="P258" s="227">
        <f t="shared" si="54"/>
        <v>18509.000280958124</v>
      </c>
      <c r="Q258" s="227">
        <f t="shared" si="54"/>
        <v>18949.776116957615</v>
      </c>
      <c r="R258" s="227">
        <f t="shared" si="54"/>
        <v>19393.535019838477</v>
      </c>
      <c r="S258" s="227">
        <f t="shared" si="54"/>
        <v>19840.343504267443</v>
      </c>
      <c r="T258" s="227">
        <f t="shared" si="54"/>
        <v>20290.262207826861</v>
      </c>
      <c r="U258" s="227">
        <f t="shared" si="54"/>
        <v>20743.352090890963</v>
      </c>
      <c r="V258" s="227">
        <f t="shared" si="54"/>
        <v>21199.691309981154</v>
      </c>
      <c r="W258" s="227">
        <f t="shared" si="54"/>
        <v>21659.293783955476</v>
      </c>
      <c r="X258" s="227">
        <f t="shared" si="54"/>
        <v>22122.434626209091</v>
      </c>
      <c r="Z258" s="224">
        <v>18</v>
      </c>
      <c r="AA258" s="229" t="s">
        <v>55</v>
      </c>
      <c r="AB258" s="226">
        <f t="shared" si="55"/>
        <v>13856.00441625729</v>
      </c>
      <c r="AC258" s="227">
        <f t="shared" si="55"/>
        <v>14282.625807224784</v>
      </c>
      <c r="AD258" s="227">
        <f t="shared" si="55"/>
        <v>14698.264082979531</v>
      </c>
      <c r="AE258" s="227">
        <f t="shared" si="55"/>
        <v>15136.387540730597</v>
      </c>
      <c r="AF258" s="227">
        <f t="shared" si="55"/>
        <v>15564.688100361322</v>
      </c>
      <c r="AG258" s="227">
        <f t="shared" si="55"/>
        <v>15999.263689140136</v>
      </c>
      <c r="AH258" s="227">
        <f t="shared" si="55"/>
        <v>16435.983722001329</v>
      </c>
      <c r="AI258" s="227">
        <f t="shared" si="55"/>
        <v>16874.988852414132</v>
      </c>
      <c r="AJ258" s="227">
        <f t="shared" si="55"/>
        <v>17317.108315234047</v>
      </c>
      <c r="AK258" s="227">
        <f t="shared" si="55"/>
        <v>17761.784284547084</v>
      </c>
      <c r="AL258" s="227">
        <f t="shared" si="55"/>
        <v>18209.385128870705</v>
      </c>
      <c r="AM258" s="227">
        <f t="shared" si="55"/>
        <v>18659.855549911277</v>
      </c>
      <c r="AN258" s="227">
        <f t="shared" si="55"/>
        <v>19113.277551211409</v>
      </c>
      <c r="AO258" s="227">
        <f t="shared" si="55"/>
        <v>19569.717271824618</v>
      </c>
      <c r="AP258" s="227">
        <f t="shared" si="55"/>
        <v>20029.227154484204</v>
      </c>
      <c r="AQ258" s="227">
        <f t="shared" si="55"/>
        <v>20491.87571697963</v>
      </c>
      <c r="AR258" s="227">
        <f t="shared" si="55"/>
        <v>20957.725341058987</v>
      </c>
      <c r="AS258" s="227">
        <f t="shared" si="55"/>
        <v>21426.838776191769</v>
      </c>
      <c r="AT258" s="227">
        <f t="shared" si="55"/>
        <v>21899.296460903199</v>
      </c>
      <c r="AU258" s="227">
        <f t="shared" si="55"/>
        <v>22375.112719545112</v>
      </c>
      <c r="AV258" s="227">
        <f t="shared" si="55"/>
        <v>22854.570702582321</v>
      </c>
    </row>
    <row r="259" spans="2:48" x14ac:dyDescent="0.2">
      <c r="B259" s="224">
        <v>20</v>
      </c>
      <c r="C259" s="229" t="s">
        <v>56</v>
      </c>
      <c r="D259" s="226">
        <f t="shared" si="54"/>
        <v>2.1151890101845718</v>
      </c>
      <c r="E259" s="227">
        <f t="shared" si="54"/>
        <v>2.3000154858397575</v>
      </c>
      <c r="F259" s="227">
        <f t="shared" si="54"/>
        <v>2.3841960072838866</v>
      </c>
      <c r="G259" s="227">
        <f t="shared" si="54"/>
        <v>2.4714575341535148</v>
      </c>
      <c r="H259" s="227">
        <f t="shared" si="54"/>
        <v>2.5619128311864832</v>
      </c>
      <c r="I259" s="227">
        <f t="shared" si="54"/>
        <v>2.6556787903078165</v>
      </c>
      <c r="J259" s="227">
        <f t="shared" si="54"/>
        <v>2.7528765816846872</v>
      </c>
      <c r="K259" s="227">
        <f t="shared" si="54"/>
        <v>2.8536318103100018</v>
      </c>
      <c r="L259" s="227">
        <f t="shared" si="54"/>
        <v>2.9580746783169278</v>
      </c>
      <c r="M259" s="227">
        <f t="shared" si="54"/>
        <v>3.0663401532341439</v>
      </c>
      <c r="N259" s="227">
        <f t="shared" si="54"/>
        <v>3.1785681423992149</v>
      </c>
      <c r="O259" s="227">
        <f t="shared" si="54"/>
        <v>3.2949036737555049</v>
      </c>
      <c r="P259" s="227">
        <f t="shared" si="54"/>
        <v>3.4154970832662439</v>
      </c>
      <c r="Q259" s="227">
        <f t="shared" si="54"/>
        <v>3.5405042091879544</v>
      </c>
      <c r="R259" s="227">
        <f t="shared" si="54"/>
        <v>3.670086593454275</v>
      </c>
      <c r="S259" s="227">
        <f t="shared" si="54"/>
        <v>3.804411690430431</v>
      </c>
      <c r="T259" s="227">
        <f t="shared" si="54"/>
        <v>3.9436530833081163</v>
      </c>
      <c r="U259" s="227">
        <f t="shared" si="54"/>
        <v>4.0879907084204152</v>
      </c>
      <c r="V259" s="227">
        <f t="shared" si="54"/>
        <v>4.2376110877666617</v>
      </c>
      <c r="W259" s="227">
        <f t="shared" si="54"/>
        <v>4.3927075700476816</v>
      </c>
      <c r="X259" s="227">
        <f t="shared" si="54"/>
        <v>4.5534805805229466</v>
      </c>
      <c r="Z259" s="224">
        <v>20</v>
      </c>
      <c r="AA259" s="229" t="s">
        <v>56</v>
      </c>
      <c r="AB259" s="226">
        <f t="shared" si="55"/>
        <v>1.7985765728054612</v>
      </c>
      <c r="AC259" s="227">
        <f t="shared" si="55"/>
        <v>1.9599060810693316</v>
      </c>
      <c r="AD259" s="227">
        <f t="shared" si="55"/>
        <v>2.0365052886435335</v>
      </c>
      <c r="AE259" s="227">
        <f t="shared" si="55"/>
        <v>2.1160982307939329</v>
      </c>
      <c r="AF259" s="227">
        <f t="shared" si="55"/>
        <v>2.1988019119517306</v>
      </c>
      <c r="AG259" s="227">
        <f t="shared" si="55"/>
        <v>2.284737909444146</v>
      </c>
      <c r="AH259" s="227">
        <f t="shared" si="55"/>
        <v>2.3740325522173733</v>
      </c>
      <c r="AI259" s="227">
        <f t="shared" si="55"/>
        <v>2.4668171065445859</v>
      </c>
      <c r="AJ259" s="227">
        <f t="shared" si="55"/>
        <v>2.5632279689919879</v>
      </c>
      <c r="AK259" s="227">
        <f t="shared" si="55"/>
        <v>2.6634068669265738</v>
      </c>
      <c r="AL259" s="227">
        <f t="shared" si="55"/>
        <v>2.7675010668603557</v>
      </c>
      <c r="AM259" s="227">
        <f t="shared" si="55"/>
        <v>2.875663590937326</v>
      </c>
      <c r="AN259" s="227">
        <f t="shared" si="55"/>
        <v>2.9880534418814091</v>
      </c>
      <c r="AO259" s="227">
        <f t="shared" si="55"/>
        <v>3.1048358367360671</v>
      </c>
      <c r="AP259" s="227">
        <f t="shared" si="55"/>
        <v>3.2261824497391807</v>
      </c>
      <c r="AQ259" s="227">
        <f t="shared" si="55"/>
        <v>3.3522716646902304</v>
      </c>
      <c r="AR259" s="227">
        <f t="shared" si="55"/>
        <v>3.4832888371807731</v>
      </c>
      <c r="AS259" s="227">
        <f t="shared" si="55"/>
        <v>3.6194265670736963</v>
      </c>
      <c r="AT259" s="227">
        <f t="shared" si="55"/>
        <v>3.7608849816318037</v>
      </c>
      <c r="AU259" s="227">
        <f t="shared" si="55"/>
        <v>3.9078720297119531</v>
      </c>
      <c r="AV259" s="227">
        <f t="shared" si="55"/>
        <v>4.0606037874572047</v>
      </c>
    </row>
    <row r="260" spans="2:48" x14ac:dyDescent="0.2">
      <c r="B260" s="224">
        <v>21</v>
      </c>
      <c r="C260" s="229" t="s">
        <v>57</v>
      </c>
      <c r="D260" s="226">
        <f t="shared" si="54"/>
        <v>137.8734531968403</v>
      </c>
      <c r="E260" s="227">
        <f t="shared" si="54"/>
        <v>144.32757075086096</v>
      </c>
      <c r="F260" s="227">
        <f t="shared" si="54"/>
        <v>150.59954995965407</v>
      </c>
      <c r="G260" s="227">
        <f t="shared" si="54"/>
        <v>156.87664745013797</v>
      </c>
      <c r="H260" s="227">
        <f t="shared" si="54"/>
        <v>163.15457420158657</v>
      </c>
      <c r="I260" s="227">
        <f t="shared" si="54"/>
        <v>169.43259138459356</v>
      </c>
      <c r="J260" s="227">
        <f t="shared" si="54"/>
        <v>175.71477115352656</v>
      </c>
      <c r="K260" s="227">
        <f t="shared" si="54"/>
        <v>182.00339273882543</v>
      </c>
      <c r="L260" s="227">
        <f t="shared" si="54"/>
        <v>188.29341910243815</v>
      </c>
      <c r="M260" s="227">
        <f t="shared" si="54"/>
        <v>194.58344546605076</v>
      </c>
      <c r="N260" s="227">
        <f t="shared" si="54"/>
        <v>200.87347182966346</v>
      </c>
      <c r="O260" s="227">
        <f t="shared" si="54"/>
        <v>207.16349819327618</v>
      </c>
      <c r="P260" s="227">
        <f t="shared" si="54"/>
        <v>213.45352455688879</v>
      </c>
      <c r="Q260" s="227">
        <f t="shared" si="54"/>
        <v>219.74355092050146</v>
      </c>
      <c r="R260" s="227">
        <f t="shared" si="54"/>
        <v>226.03357728411413</v>
      </c>
      <c r="S260" s="227">
        <f t="shared" si="54"/>
        <v>232.32360364772677</v>
      </c>
      <c r="T260" s="227">
        <f t="shared" si="54"/>
        <v>238.6136300113395</v>
      </c>
      <c r="U260" s="227">
        <f t="shared" si="54"/>
        <v>244.90365637495213</v>
      </c>
      <c r="V260" s="227">
        <f t="shared" si="54"/>
        <v>251.19368273856486</v>
      </c>
      <c r="W260" s="227">
        <f t="shared" si="54"/>
        <v>257.48370910217744</v>
      </c>
      <c r="X260" s="227">
        <f t="shared" si="54"/>
        <v>263.77373546579014</v>
      </c>
      <c r="Z260" s="224">
        <v>21</v>
      </c>
      <c r="AA260" s="229" t="s">
        <v>57</v>
      </c>
      <c r="AB260" s="226">
        <f t="shared" si="55"/>
        <v>143.36495283767047</v>
      </c>
      <c r="AC260" s="227">
        <f t="shared" si="55"/>
        <v>150.07613789386772</v>
      </c>
      <c r="AD260" s="227">
        <f t="shared" si="55"/>
        <v>156.59793003454712</v>
      </c>
      <c r="AE260" s="227">
        <f t="shared" si="55"/>
        <v>163.12504431807699</v>
      </c>
      <c r="AF260" s="227">
        <f t="shared" si="55"/>
        <v>169.65302089203573</v>
      </c>
      <c r="AG260" s="227">
        <f t="shared" si="55"/>
        <v>176.18109149944195</v>
      </c>
      <c r="AH260" s="227">
        <f t="shared" si="55"/>
        <v>182.71349048857149</v>
      </c>
      <c r="AI260" s="227">
        <f t="shared" si="55"/>
        <v>189.25258787161286</v>
      </c>
      <c r="AJ260" s="227">
        <f t="shared" si="55"/>
        <v>195.79314598528819</v>
      </c>
      <c r="AK260" s="227">
        <f t="shared" si="55"/>
        <v>202.33370409896358</v>
      </c>
      <c r="AL260" s="227">
        <f t="shared" si="55"/>
        <v>208.87426221263897</v>
      </c>
      <c r="AM260" s="227">
        <f t="shared" si="55"/>
        <v>215.41482032631436</v>
      </c>
      <c r="AN260" s="227">
        <f t="shared" si="55"/>
        <v>221.95537843998969</v>
      </c>
      <c r="AO260" s="227">
        <f t="shared" si="55"/>
        <v>228.49593655366508</v>
      </c>
      <c r="AP260" s="227">
        <f t="shared" si="55"/>
        <v>235.03649466734049</v>
      </c>
      <c r="AQ260" s="227">
        <f t="shared" si="55"/>
        <v>241.57705278101574</v>
      </c>
      <c r="AR260" s="227">
        <f t="shared" si="55"/>
        <v>248.11761089469121</v>
      </c>
      <c r="AS260" s="227">
        <f t="shared" si="55"/>
        <v>254.65816900836654</v>
      </c>
      <c r="AT260" s="227">
        <f t="shared" si="55"/>
        <v>261.19872712204187</v>
      </c>
      <c r="AU260" s="227">
        <f t="shared" si="55"/>
        <v>267.7392852357172</v>
      </c>
      <c r="AV260" s="227">
        <f t="shared" si="55"/>
        <v>274.27984334939265</v>
      </c>
    </row>
    <row r="261" spans="2:48" x14ac:dyDescent="0.2">
      <c r="B261" s="224">
        <v>22</v>
      </c>
      <c r="C261" s="229" t="s">
        <v>58</v>
      </c>
      <c r="D261" s="226">
        <f t="shared" si="54"/>
        <v>1233.3513188543798</v>
      </c>
      <c r="E261" s="227">
        <f t="shared" si="54"/>
        <v>1274.6099810340124</v>
      </c>
      <c r="F261" s="227">
        <f t="shared" si="54"/>
        <v>1317.0794987041534</v>
      </c>
      <c r="G261" s="227">
        <f t="shared" si="54"/>
        <v>1359.5967968641583</v>
      </c>
      <c r="H261" s="227">
        <f t="shared" si="54"/>
        <v>1402.2705334068119</v>
      </c>
      <c r="I261" s="227">
        <f t="shared" si="54"/>
        <v>1445.2388581426321</v>
      </c>
      <c r="J261" s="227">
        <f t="shared" si="54"/>
        <v>1488.4868025926883</v>
      </c>
      <c r="K261" s="227">
        <f t="shared" si="54"/>
        <v>1532.0253949351845</v>
      </c>
      <c r="L261" s="227">
        <f t="shared" si="54"/>
        <v>1575.8592178129297</v>
      </c>
      <c r="M261" s="227">
        <f t="shared" si="54"/>
        <v>1619.9946550460868</v>
      </c>
      <c r="N261" s="227">
        <f t="shared" si="54"/>
        <v>1664.4377838059163</v>
      </c>
      <c r="O261" s="227">
        <f t="shared" si="54"/>
        <v>1709.1949173340015</v>
      </c>
      <c r="P261" s="227">
        <f t="shared" si="54"/>
        <v>1754.2724697950446</v>
      </c>
      <c r="Q261" s="227">
        <f t="shared" si="54"/>
        <v>1799.6769917559284</v>
      </c>
      <c r="R261" s="227">
        <f t="shared" si="54"/>
        <v>1845.415173929425</v>
      </c>
      <c r="S261" s="227">
        <f t="shared" si="54"/>
        <v>1891.4938126613358</v>
      </c>
      <c r="T261" s="227">
        <f t="shared" si="54"/>
        <v>1937.919966595816</v>
      </c>
      <c r="U261" s="227">
        <f t="shared" si="54"/>
        <v>1984.7003566879021</v>
      </c>
      <c r="V261" s="227">
        <f t="shared" si="54"/>
        <v>2031.843723442171</v>
      </c>
      <c r="W261" s="227">
        <f t="shared" si="54"/>
        <v>2079.3516337214669</v>
      </c>
      <c r="X261" s="227">
        <f t="shared" si="54"/>
        <v>2127.2548092757452</v>
      </c>
      <c r="Z261" s="224">
        <v>22</v>
      </c>
      <c r="AA261" s="229" t="s">
        <v>58</v>
      </c>
      <c r="AB261" s="226">
        <f t="shared" si="55"/>
        <v>1282.4757018843493</v>
      </c>
      <c r="AC261" s="227">
        <f t="shared" si="55"/>
        <v>1325.3776965785962</v>
      </c>
      <c r="AD261" s="227">
        <f t="shared" si="55"/>
        <v>1369.5387751375401</v>
      </c>
      <c r="AE261" s="227">
        <f t="shared" si="55"/>
        <v>1413.749537283257</v>
      </c>
      <c r="AF261" s="227">
        <f t="shared" si="55"/>
        <v>1458.1229687524037</v>
      </c>
      <c r="AG261" s="227">
        <f t="shared" si="55"/>
        <v>1502.802721862452</v>
      </c>
      <c r="AH261" s="227">
        <f t="shared" si="55"/>
        <v>1547.7732319399552</v>
      </c>
      <c r="AI261" s="227">
        <f t="shared" si="55"/>
        <v>1593.0459664154541</v>
      </c>
      <c r="AJ261" s="227">
        <f t="shared" si="55"/>
        <v>1638.6256904584188</v>
      </c>
      <c r="AK261" s="227">
        <f t="shared" si="55"/>
        <v>1684.5190421565719</v>
      </c>
      <c r="AL261" s="227">
        <f t="shared" si="55"/>
        <v>1730.7323407349047</v>
      </c>
      <c r="AM261" s="227">
        <f t="shared" si="55"/>
        <v>1777.2721508914149</v>
      </c>
      <c r="AN261" s="227">
        <f t="shared" si="55"/>
        <v>1824.1451422669793</v>
      </c>
      <c r="AO261" s="227">
        <f t="shared" si="55"/>
        <v>1871.3581263375656</v>
      </c>
      <c r="AP261" s="227">
        <f t="shared" si="55"/>
        <v>1918.9180603070347</v>
      </c>
      <c r="AQ261" s="227">
        <f t="shared" si="55"/>
        <v>1966.8320112196352</v>
      </c>
      <c r="AR261" s="227">
        <f t="shared" si="55"/>
        <v>2015.1073188653272</v>
      </c>
      <c r="AS261" s="227">
        <f t="shared" si="55"/>
        <v>2063.7509718947808</v>
      </c>
      <c r="AT261" s="227">
        <f t="shared" si="55"/>
        <v>2112.7720589468731</v>
      </c>
      <c r="AU261" s="227">
        <f t="shared" si="55"/>
        <v>2162.1722092925934</v>
      </c>
      <c r="AV261" s="227">
        <f t="shared" si="55"/>
        <v>2211.983368329199</v>
      </c>
    </row>
    <row r="262" spans="2:48" x14ac:dyDescent="0.2">
      <c r="B262" s="224">
        <v>23</v>
      </c>
      <c r="C262" s="229" t="s">
        <v>59</v>
      </c>
      <c r="D262" s="226">
        <f t="shared" si="54"/>
        <v>2062.6035090672613</v>
      </c>
      <c r="E262" s="227">
        <f t="shared" si="54"/>
        <v>2173.2645292415928</v>
      </c>
      <c r="F262" s="227">
        <f t="shared" si="54"/>
        <v>2283.4685547365148</v>
      </c>
      <c r="G262" s="227">
        <f t="shared" si="54"/>
        <v>2393.4132292923041</v>
      </c>
      <c r="H262" s="227">
        <f t="shared" si="54"/>
        <v>2503.4388421001704</v>
      </c>
      <c r="I262" s="227">
        <f t="shared" si="54"/>
        <v>2613.7960983547268</v>
      </c>
      <c r="J262" s="227">
        <f t="shared" si="54"/>
        <v>2724.4942585109884</v>
      </c>
      <c r="K262" s="227">
        <f t="shared" si="54"/>
        <v>2835.5585671884046</v>
      </c>
      <c r="L262" s="227">
        <f t="shared" si="54"/>
        <v>2946.9992223765153</v>
      </c>
      <c r="M262" s="227">
        <f t="shared" si="54"/>
        <v>3058.8261000774464</v>
      </c>
      <c r="N262" s="227">
        <f t="shared" si="54"/>
        <v>3171.0476571144118</v>
      </c>
      <c r="O262" s="227">
        <f t="shared" si="54"/>
        <v>3283.6722543642823</v>
      </c>
      <c r="P262" s="227">
        <f t="shared" si="54"/>
        <v>3396.7082269826046</v>
      </c>
      <c r="Q262" s="227">
        <f t="shared" si="54"/>
        <v>3510.1640248290209</v>
      </c>
      <c r="R262" s="227">
        <f t="shared" si="54"/>
        <v>3624.0482541953406</v>
      </c>
      <c r="S262" s="227">
        <f t="shared" si="54"/>
        <v>3738.3696478577908</v>
      </c>
      <c r="T262" s="227">
        <f t="shared" si="54"/>
        <v>3853.1372718374478</v>
      </c>
      <c r="U262" s="227">
        <f t="shared" si="54"/>
        <v>3968.3597571542823</v>
      </c>
      <c r="V262" s="227">
        <f t="shared" si="54"/>
        <v>4084.0483275194692</v>
      </c>
      <c r="W262" s="227">
        <f t="shared" si="54"/>
        <v>4200.2049950190194</v>
      </c>
      <c r="X262" s="227">
        <f t="shared" si="54"/>
        <v>4316.8692083983642</v>
      </c>
      <c r="Z262" s="224">
        <v>23</v>
      </c>
      <c r="AA262" s="229" t="s">
        <v>59</v>
      </c>
      <c r="AB262" s="226">
        <f t="shared" si="55"/>
        <v>2079.1963747253167</v>
      </c>
      <c r="AC262" s="227">
        <f t="shared" si="55"/>
        <v>2190.6908513665571</v>
      </c>
      <c r="AD262" s="227">
        <f t="shared" si="55"/>
        <v>2301.7094884327512</v>
      </c>
      <c r="AE262" s="227">
        <f t="shared" si="55"/>
        <v>2412.4608170435413</v>
      </c>
      <c r="AF262" s="227">
        <f t="shared" si="55"/>
        <v>2523.2913264360363</v>
      </c>
      <c r="AG262" s="227">
        <f t="shared" si="55"/>
        <v>2634.4550057869769</v>
      </c>
      <c r="AH262" s="227">
        <f t="shared" si="55"/>
        <v>2745.961743239533</v>
      </c>
      <c r="AI262" s="227">
        <f t="shared" si="55"/>
        <v>2857.8371870760602</v>
      </c>
      <c r="AJ262" s="227">
        <f t="shared" si="55"/>
        <v>2970.0916951332233</v>
      </c>
      <c r="AK262" s="227">
        <f t="shared" si="55"/>
        <v>3082.735249127365</v>
      </c>
      <c r="AL262" s="227">
        <f t="shared" si="55"/>
        <v>3195.7763809993417</v>
      </c>
      <c r="AM262" s="227">
        <f t="shared" si="55"/>
        <v>3309.2235181971037</v>
      </c>
      <c r="AN262" s="227">
        <f t="shared" si="55"/>
        <v>3423.0850592066872</v>
      </c>
      <c r="AO262" s="227">
        <f t="shared" si="55"/>
        <v>3537.3695168755335</v>
      </c>
      <c r="AP262" s="227">
        <f t="shared" si="55"/>
        <v>3652.0855611731949</v>
      </c>
      <c r="AQ262" s="227">
        <f t="shared" si="55"/>
        <v>3767.2419893053229</v>
      </c>
      <c r="AR262" s="227">
        <f t="shared" si="55"/>
        <v>3882.8479341066886</v>
      </c>
      <c r="AS262" s="227">
        <f t="shared" si="55"/>
        <v>3998.9120901800284</v>
      </c>
      <c r="AT262" s="227">
        <f t="shared" si="55"/>
        <v>4115.445763903248</v>
      </c>
      <c r="AU262" s="227">
        <f t="shared" si="55"/>
        <v>4232.4509821835154</v>
      </c>
      <c r="AV262" s="227">
        <f t="shared" si="55"/>
        <v>4349.9674842979548</v>
      </c>
    </row>
    <row r="263" spans="2:48" x14ac:dyDescent="0.2">
      <c r="B263" s="224">
        <v>26</v>
      </c>
      <c r="C263" s="229" t="s">
        <v>60</v>
      </c>
      <c r="D263" s="226">
        <f t="shared" si="54"/>
        <v>81.234999999999971</v>
      </c>
      <c r="E263" s="227">
        <f t="shared" si="54"/>
        <v>82.82999999999997</v>
      </c>
      <c r="F263" s="227">
        <f t="shared" si="54"/>
        <v>83.60423111660846</v>
      </c>
      <c r="G263" s="227">
        <f t="shared" si="54"/>
        <v>86.493763421921088</v>
      </c>
      <c r="H263" s="227">
        <f t="shared" si="54"/>
        <v>87.687746944807898</v>
      </c>
      <c r="I263" s="227">
        <f t="shared" si="54"/>
        <v>89.58569023239059</v>
      </c>
      <c r="J263" s="227">
        <f t="shared" si="54"/>
        <v>90.805000000000007</v>
      </c>
      <c r="K263" s="227">
        <f t="shared" si="54"/>
        <v>92.4</v>
      </c>
      <c r="L263" s="227">
        <f t="shared" si="54"/>
        <v>93.995000000000019</v>
      </c>
      <c r="M263" s="227">
        <f t="shared" si="54"/>
        <v>95.59</v>
      </c>
      <c r="N263" s="227">
        <f t="shared" si="54"/>
        <v>97.283073189530484</v>
      </c>
      <c r="O263" s="227">
        <f t="shared" si="54"/>
        <v>98.950820134338372</v>
      </c>
      <c r="P263" s="227">
        <f t="shared" si="54"/>
        <v>85.861148339045528</v>
      </c>
      <c r="Q263" s="227">
        <f t="shared" si="54"/>
        <v>87.901226990046439</v>
      </c>
      <c r="R263" s="227">
        <f t="shared" si="54"/>
        <v>103.56499999999997</v>
      </c>
      <c r="S263" s="227">
        <f t="shared" si="54"/>
        <v>105.98076888339152</v>
      </c>
      <c r="T263" s="227">
        <f t="shared" si="54"/>
        <v>106.75500000000001</v>
      </c>
      <c r="U263" s="227">
        <f t="shared" si="54"/>
        <v>92.528857858743379</v>
      </c>
      <c r="V263" s="227">
        <f t="shared" si="54"/>
        <v>93.577347492014383</v>
      </c>
      <c r="W263" s="227">
        <f t="shared" si="54"/>
        <v>95.253057734787575</v>
      </c>
      <c r="X263" s="227">
        <f t="shared" si="54"/>
        <v>38.22251815977863</v>
      </c>
      <c r="Z263" s="224">
        <v>26</v>
      </c>
      <c r="AA263" s="229" t="s">
        <v>60</v>
      </c>
      <c r="AB263" s="226">
        <f t="shared" si="55"/>
        <v>83.915755000000004</v>
      </c>
      <c r="AC263" s="227">
        <f t="shared" si="55"/>
        <v>85.563389999999984</v>
      </c>
      <c r="AD263" s="227">
        <f t="shared" si="55"/>
        <v>86.36317074345655</v>
      </c>
      <c r="AE263" s="227">
        <f t="shared" si="55"/>
        <v>89.348057614844464</v>
      </c>
      <c r="AF263" s="227">
        <f t="shared" si="55"/>
        <v>90.581442593986537</v>
      </c>
      <c r="AG263" s="227">
        <f t="shared" si="55"/>
        <v>92.542018010059465</v>
      </c>
      <c r="AH263" s="227">
        <f t="shared" si="55"/>
        <v>93.801564999999982</v>
      </c>
      <c r="AI263" s="227">
        <f t="shared" si="55"/>
        <v>95.449199999999976</v>
      </c>
      <c r="AJ263" s="227">
        <f t="shared" si="55"/>
        <v>97.096834999999956</v>
      </c>
      <c r="AK263" s="227">
        <f t="shared" si="55"/>
        <v>98.744469999999978</v>
      </c>
      <c r="AL263" s="227">
        <f t="shared" si="55"/>
        <v>100.49341460478499</v>
      </c>
      <c r="AM263" s="227">
        <f t="shared" si="55"/>
        <v>102.21619719877157</v>
      </c>
      <c r="AN263" s="227">
        <f t="shared" si="55"/>
        <v>88.694566234234003</v>
      </c>
      <c r="AO263" s="227">
        <f t="shared" si="55"/>
        <v>90.801967480717977</v>
      </c>
      <c r="AP263" s="227">
        <f t="shared" si="55"/>
        <v>106.98264499999996</v>
      </c>
      <c r="AQ263" s="227">
        <f t="shared" si="55"/>
        <v>109.4781342565434</v>
      </c>
      <c r="AR263" s="227">
        <f t="shared" si="55"/>
        <v>110.27791499999995</v>
      </c>
      <c r="AS263" s="227">
        <f t="shared" si="55"/>
        <v>95.582310168081875</v>
      </c>
      <c r="AT263" s="227">
        <f t="shared" si="55"/>
        <v>96.665399959250848</v>
      </c>
      <c r="AU263" s="227">
        <f t="shared" si="55"/>
        <v>98.386423175704635</v>
      </c>
      <c r="AV263" s="227">
        <f t="shared" si="55"/>
        <v>39.473733004549992</v>
      </c>
    </row>
    <row r="264" spans="2:48" x14ac:dyDescent="0.2">
      <c r="B264" s="224">
        <v>28</v>
      </c>
      <c r="C264" s="229" t="s">
        <v>61</v>
      </c>
      <c r="D264" s="226">
        <f t="shared" si="54"/>
        <v>52.546875472259089</v>
      </c>
      <c r="E264" s="227">
        <f t="shared" si="54"/>
        <v>53.454913979175537</v>
      </c>
      <c r="F264" s="227">
        <f t="shared" si="54"/>
        <v>53.465945775334156</v>
      </c>
      <c r="G264" s="227">
        <f t="shared" ref="G264:X264" si="56">+G232/1000</f>
        <v>53.466079801067167</v>
      </c>
      <c r="H264" s="227">
        <f t="shared" si="56"/>
        <v>53.466081429351156</v>
      </c>
      <c r="I264" s="227">
        <f t="shared" si="56"/>
        <v>53.466081449133242</v>
      </c>
      <c r="J264" s="227">
        <f t="shared" si="56"/>
        <v>53.466081449373576</v>
      </c>
      <c r="K264" s="227">
        <f t="shared" si="56"/>
        <v>53.466081449376489</v>
      </c>
      <c r="L264" s="227">
        <f t="shared" si="56"/>
        <v>53.466081449376539</v>
      </c>
      <c r="M264" s="227">
        <f t="shared" si="56"/>
        <v>53.466081449376539</v>
      </c>
      <c r="N264" s="227">
        <f t="shared" si="56"/>
        <v>53.466081449376539</v>
      </c>
      <c r="O264" s="227">
        <f t="shared" si="56"/>
        <v>53.466081449376539</v>
      </c>
      <c r="P264" s="227">
        <f t="shared" si="56"/>
        <v>53.466081449376539</v>
      </c>
      <c r="Q264" s="227">
        <f t="shared" si="56"/>
        <v>53.466081449376539</v>
      </c>
      <c r="R264" s="227">
        <f t="shared" si="56"/>
        <v>53.466081449376539</v>
      </c>
      <c r="S264" s="227">
        <f t="shared" si="56"/>
        <v>53.466081449376539</v>
      </c>
      <c r="T264" s="227">
        <f t="shared" si="56"/>
        <v>53.466081449376539</v>
      </c>
      <c r="U264" s="227">
        <f t="shared" si="56"/>
        <v>53.466081449376539</v>
      </c>
      <c r="V264" s="227">
        <f t="shared" si="56"/>
        <v>53.466081449376539</v>
      </c>
      <c r="W264" s="227">
        <f t="shared" si="56"/>
        <v>53.466081449376539</v>
      </c>
      <c r="X264" s="227">
        <f t="shared" si="56"/>
        <v>53.466081449376539</v>
      </c>
      <c r="Z264" s="224">
        <v>28</v>
      </c>
      <c r="AA264" s="229" t="s">
        <v>61</v>
      </c>
      <c r="AB264" s="226">
        <f t="shared" si="55"/>
        <v>53.474853293099187</v>
      </c>
      <c r="AC264" s="227">
        <f t="shared" si="55"/>
        <v>54.398927760047769</v>
      </c>
      <c r="AD264" s="227">
        <f t="shared" si="55"/>
        <v>54.410154377726563</v>
      </c>
      <c r="AE264" s="227">
        <f t="shared" ref="AE264:AV264" si="57">+AE232/1000</f>
        <v>54.410290770354003</v>
      </c>
      <c r="AF264" s="227">
        <f t="shared" si="57"/>
        <v>54.410292427393493</v>
      </c>
      <c r="AG264" s="227">
        <f t="shared" si="57"/>
        <v>54.410292447524931</v>
      </c>
      <c r="AH264" s="227">
        <f t="shared" si="57"/>
        <v>54.410292447769514</v>
      </c>
      <c r="AI264" s="227">
        <f t="shared" si="57"/>
        <v>54.410292447772491</v>
      </c>
      <c r="AJ264" s="227">
        <f t="shared" si="57"/>
        <v>54.41029244777252</v>
      </c>
      <c r="AK264" s="227">
        <f t="shared" si="57"/>
        <v>54.41029244777252</v>
      </c>
      <c r="AL264" s="227">
        <f t="shared" si="57"/>
        <v>54.41029244777252</v>
      </c>
      <c r="AM264" s="227">
        <f t="shared" si="57"/>
        <v>54.41029244777252</v>
      </c>
      <c r="AN264" s="227">
        <f t="shared" si="57"/>
        <v>54.41029244777252</v>
      </c>
      <c r="AO264" s="227">
        <f t="shared" si="57"/>
        <v>54.41029244777252</v>
      </c>
      <c r="AP264" s="227">
        <f t="shared" si="57"/>
        <v>54.41029244777252</v>
      </c>
      <c r="AQ264" s="227">
        <f t="shared" si="57"/>
        <v>54.41029244777252</v>
      </c>
      <c r="AR264" s="227">
        <f t="shared" si="57"/>
        <v>54.41029244777252</v>
      </c>
      <c r="AS264" s="227">
        <f t="shared" si="57"/>
        <v>54.41029244777252</v>
      </c>
      <c r="AT264" s="227">
        <f t="shared" si="57"/>
        <v>54.41029244777252</v>
      </c>
      <c r="AU264" s="227">
        <f t="shared" si="57"/>
        <v>54.41029244777252</v>
      </c>
      <c r="AV264" s="227">
        <f t="shared" si="57"/>
        <v>54.41029244777252</v>
      </c>
    </row>
    <row r="265" spans="2:48" x14ac:dyDescent="0.2">
      <c r="B265" s="224">
        <v>29</v>
      </c>
      <c r="C265" s="229" t="s">
        <v>62</v>
      </c>
      <c r="D265" s="226">
        <f t="shared" ref="D265:X265" si="58">+D233/1000</f>
        <v>93.201769098017039</v>
      </c>
      <c r="E265" s="227">
        <f t="shared" si="58"/>
        <v>94.151748555757607</v>
      </c>
      <c r="F265" s="227">
        <f t="shared" si="58"/>
        <v>96.320056816884474</v>
      </c>
      <c r="G265" s="227">
        <f t="shared" si="58"/>
        <v>98.18939961174317</v>
      </c>
      <c r="H265" s="227">
        <f t="shared" si="58"/>
        <v>100.17685047690462</v>
      </c>
      <c r="I265" s="227">
        <f t="shared" si="58"/>
        <v>102.11764205918382</v>
      </c>
      <c r="J265" s="227">
        <f t="shared" si="58"/>
        <v>104.07686666364316</v>
      </c>
      <c r="K265" s="227">
        <f t="shared" si="58"/>
        <v>106.02880919504641</v>
      </c>
      <c r="L265" s="227">
        <f t="shared" si="58"/>
        <v>107.98362855193581</v>
      </c>
      <c r="M265" s="227">
        <f t="shared" si="58"/>
        <v>109.93731140211698</v>
      </c>
      <c r="N265" s="227">
        <f t="shared" si="58"/>
        <v>111.89144323591015</v>
      </c>
      <c r="O265" s="227">
        <f t="shared" si="58"/>
        <v>113.84539769610551</v>
      </c>
      <c r="P265" s="227">
        <f t="shared" si="58"/>
        <v>115.79942222877644</v>
      </c>
      <c r="Q265" s="227">
        <f t="shared" si="58"/>
        <v>117.75341907890667</v>
      </c>
      <c r="R265" s="227">
        <f t="shared" si="58"/>
        <v>119.70742686518631</v>
      </c>
      <c r="S265" s="227">
        <f t="shared" si="58"/>
        <v>121.66143033107626</v>
      </c>
      <c r="T265" s="227">
        <f t="shared" si="58"/>
        <v>123.61543550376136</v>
      </c>
      <c r="U265" s="227">
        <f t="shared" si="58"/>
        <v>125.5694400021671</v>
      </c>
      <c r="V265" s="227">
        <f t="shared" si="58"/>
        <v>127.5234447669508</v>
      </c>
      <c r="W265" s="227">
        <f t="shared" si="58"/>
        <v>129.47744942650036</v>
      </c>
      <c r="X265" s="227">
        <f t="shared" si="58"/>
        <v>131.43145412762325</v>
      </c>
      <c r="Z265" s="224">
        <v>29</v>
      </c>
      <c r="AA265" s="229" t="s">
        <v>62</v>
      </c>
      <c r="AB265" s="226">
        <f t="shared" ref="AB265:AV273" si="59">+AB233/1000</f>
        <v>96.913995561191058</v>
      </c>
      <c r="AC265" s="227">
        <f t="shared" si="59"/>
        <v>97.90181270073343</v>
      </c>
      <c r="AD265" s="227">
        <f t="shared" si="59"/>
        <v>100.15648467990098</v>
      </c>
      <c r="AE265" s="227">
        <f t="shared" si="59"/>
        <v>102.10028339827888</v>
      </c>
      <c r="AF265" s="227">
        <f t="shared" si="59"/>
        <v>104.16689443139974</v>
      </c>
      <c r="AG265" s="227">
        <f t="shared" si="59"/>
        <v>106.18498774240111</v>
      </c>
      <c r="AH265" s="227">
        <f t="shared" si="59"/>
        <v>108.22224826285607</v>
      </c>
      <c r="AI265" s="227">
        <f t="shared" si="59"/>
        <v>110.2519366652851</v>
      </c>
      <c r="AJ265" s="227">
        <f t="shared" si="59"/>
        <v>112.2846164771594</v>
      </c>
      <c r="AK265" s="227">
        <f t="shared" si="59"/>
        <v>114.31611451526332</v>
      </c>
      <c r="AL265" s="227">
        <f t="shared" si="59"/>
        <v>116.34807941999645</v>
      </c>
      <c r="AM265" s="227">
        <f t="shared" si="59"/>
        <v>118.37985988634135</v>
      </c>
      <c r="AN265" s="227">
        <f t="shared" si="59"/>
        <v>120.41171321614861</v>
      </c>
      <c r="AO265" s="227">
        <f t="shared" si="59"/>
        <v>122.44353776081954</v>
      </c>
      <c r="AP265" s="227">
        <f t="shared" si="59"/>
        <v>124.47537367722668</v>
      </c>
      <c r="AQ265" s="227">
        <f t="shared" si="59"/>
        <v>126.50720510116301</v>
      </c>
      <c r="AR265" s="227">
        <f t="shared" si="59"/>
        <v>128.53903829987618</v>
      </c>
      <c r="AS265" s="227">
        <f t="shared" si="59"/>
        <v>130.57087079745341</v>
      </c>
      <c r="AT265" s="227">
        <f t="shared" si="59"/>
        <v>132.60270357201847</v>
      </c>
      <c r="AU265" s="227">
        <f t="shared" si="59"/>
        <v>134.63453623715787</v>
      </c>
      <c r="AV265" s="227">
        <f t="shared" si="59"/>
        <v>136.66636894552653</v>
      </c>
    </row>
    <row r="266" spans="2:48" x14ac:dyDescent="0.2">
      <c r="B266" s="224">
        <v>31</v>
      </c>
      <c r="C266" s="229" t="s">
        <v>63</v>
      </c>
      <c r="D266" s="226">
        <f t="shared" ref="D266:X266" si="60">+D234/1000</f>
        <v>149.84780895287875</v>
      </c>
      <c r="E266" s="227">
        <f t="shared" si="60"/>
        <v>154.32243957063972</v>
      </c>
      <c r="F266" s="227">
        <f t="shared" si="60"/>
        <v>158.00029836892125</v>
      </c>
      <c r="G266" s="227">
        <f t="shared" si="60"/>
        <v>161.38253459329874</v>
      </c>
      <c r="H266" s="227">
        <f t="shared" si="60"/>
        <v>164.70022743765625</v>
      </c>
      <c r="I266" s="227">
        <f t="shared" si="60"/>
        <v>168.05454791837272</v>
      </c>
      <c r="J266" s="227">
        <f t="shared" si="60"/>
        <v>171.46463808400321</v>
      </c>
      <c r="K266" s="227">
        <f t="shared" si="60"/>
        <v>174.94075911131807</v>
      </c>
      <c r="L266" s="227">
        <f t="shared" si="60"/>
        <v>178.48655955001917</v>
      </c>
      <c r="M266" s="227">
        <f t="shared" si="60"/>
        <v>182.10442625139225</v>
      </c>
      <c r="N266" s="227">
        <f t="shared" si="60"/>
        <v>185.79610520579882</v>
      </c>
      <c r="O266" s="227">
        <f t="shared" si="60"/>
        <v>189.56320932855959</v>
      </c>
      <c r="P266" s="227">
        <f t="shared" si="60"/>
        <v>193.40731226492412</v>
      </c>
      <c r="Q266" s="227">
        <f t="shared" si="60"/>
        <v>197.3299991838839</v>
      </c>
      <c r="R266" s="227">
        <f t="shared" si="60"/>
        <v>201.3328818236441</v>
      </c>
      <c r="S266" s="227">
        <f t="shared" si="60"/>
        <v>205.41759493061434</v>
      </c>
      <c r="T266" s="227">
        <f t="shared" si="60"/>
        <v>209.58583549899427</v>
      </c>
      <c r="U266" s="227">
        <f t="shared" si="60"/>
        <v>213.83921909179574</v>
      </c>
      <c r="V266" s="227">
        <f t="shared" si="60"/>
        <v>218.17984658961561</v>
      </c>
      <c r="W266" s="227">
        <f t="shared" si="60"/>
        <v>222.60809463152512</v>
      </c>
      <c r="X266" s="227">
        <f t="shared" si="60"/>
        <v>227.13134733675901</v>
      </c>
      <c r="Z266" s="224">
        <v>31</v>
      </c>
      <c r="AA266" s="229" t="s">
        <v>63</v>
      </c>
      <c r="AB266" s="226">
        <f t="shared" si="59"/>
        <v>155.81624718347186</v>
      </c>
      <c r="AC266" s="227">
        <f t="shared" si="59"/>
        <v>160.46910233873834</v>
      </c>
      <c r="AD266" s="227">
        <f t="shared" si="59"/>
        <v>164.29345025295544</v>
      </c>
      <c r="AE266" s="227">
        <f t="shared" si="59"/>
        <v>167.81040094614988</v>
      </c>
      <c r="AF266" s="227">
        <f t="shared" si="59"/>
        <v>171.26023749649809</v>
      </c>
      <c r="AG266" s="227">
        <f t="shared" si="59"/>
        <v>174.74816056196161</v>
      </c>
      <c r="AH266" s="227">
        <f t="shared" si="59"/>
        <v>178.29407461888911</v>
      </c>
      <c r="AI266" s="227">
        <f t="shared" si="59"/>
        <v>181.90864954672188</v>
      </c>
      <c r="AJ266" s="227">
        <f t="shared" si="59"/>
        <v>185.59567921689646</v>
      </c>
      <c r="AK266" s="227">
        <f t="shared" si="59"/>
        <v>189.35764554898518</v>
      </c>
      <c r="AL266" s="227">
        <f t="shared" si="59"/>
        <v>193.19636407614584</v>
      </c>
      <c r="AM266" s="227">
        <f t="shared" si="59"/>
        <v>197.11351195611616</v>
      </c>
      <c r="AN266" s="227">
        <f t="shared" si="59"/>
        <v>201.11072551243606</v>
      </c>
      <c r="AO266" s="227">
        <f t="shared" si="59"/>
        <v>205.18965305137797</v>
      </c>
      <c r="AP266" s="227">
        <f t="shared" si="59"/>
        <v>209.35197050667986</v>
      </c>
      <c r="AQ266" s="227">
        <f t="shared" si="59"/>
        <v>213.59937773670075</v>
      </c>
      <c r="AR266" s="227">
        <f t="shared" si="59"/>
        <v>217.93363932691918</v>
      </c>
      <c r="AS266" s="227">
        <f t="shared" si="59"/>
        <v>222.35643518822201</v>
      </c>
      <c r="AT266" s="227">
        <f t="shared" si="59"/>
        <v>226.86994987928003</v>
      </c>
      <c r="AU266" s="227">
        <f t="shared" si="59"/>
        <v>231.47457504069871</v>
      </c>
      <c r="AV266" s="227">
        <f t="shared" si="59"/>
        <v>236.17798890118218</v>
      </c>
    </row>
    <row r="267" spans="2:48" x14ac:dyDescent="0.2">
      <c r="B267" s="224">
        <v>32</v>
      </c>
      <c r="C267" s="229" t="s">
        <v>64</v>
      </c>
      <c r="D267" s="226">
        <f t="shared" ref="D267:X267" si="61">+D235/1000</f>
        <v>134.31970565446704</v>
      </c>
      <c r="E267" s="227">
        <f t="shared" si="61"/>
        <v>139.1445119117698</v>
      </c>
      <c r="F267" s="227">
        <f t="shared" si="61"/>
        <v>142.78563392068747</v>
      </c>
      <c r="G267" s="227">
        <f t="shared" si="61"/>
        <v>146.43701900124003</v>
      </c>
      <c r="H267" s="227">
        <f t="shared" si="61"/>
        <v>150.13089837396419</v>
      </c>
      <c r="I267" s="227">
        <f t="shared" si="61"/>
        <v>153.90485220449551</v>
      </c>
      <c r="J267" s="227">
        <f t="shared" si="61"/>
        <v>157.75481206994664</v>
      </c>
      <c r="K267" s="227">
        <f t="shared" si="61"/>
        <v>161.68377564526438</v>
      </c>
      <c r="L267" s="227">
        <f t="shared" si="61"/>
        <v>165.69298858129298</v>
      </c>
      <c r="M267" s="227">
        <f t="shared" si="61"/>
        <v>169.784186123632</v>
      </c>
      <c r="N267" s="227">
        <f t="shared" si="61"/>
        <v>173.95902016478701</v>
      </c>
      <c r="O267" s="227">
        <f t="shared" si="61"/>
        <v>178.2192067657364</v>
      </c>
      <c r="P267" s="227">
        <f t="shared" si="61"/>
        <v>182.56648942031035</v>
      </c>
      <c r="Q267" s="227">
        <f t="shared" si="61"/>
        <v>187.00264869908682</v>
      </c>
      <c r="R267" s="227">
        <f t="shared" si="61"/>
        <v>191.52950326700235</v>
      </c>
      <c r="S267" s="227">
        <f t="shared" si="61"/>
        <v>196.14890050208984</v>
      </c>
      <c r="T267" s="227">
        <f t="shared" si="61"/>
        <v>200.86275908014241</v>
      </c>
      <c r="U267" s="227">
        <f t="shared" si="61"/>
        <v>205.67290588652753</v>
      </c>
      <c r="V267" s="227">
        <f t="shared" si="61"/>
        <v>210.58171675917734</v>
      </c>
      <c r="W267" s="227">
        <f t="shared" si="61"/>
        <v>215.58961760167199</v>
      </c>
      <c r="X267" s="227">
        <f t="shared" si="61"/>
        <v>220.70495917892009</v>
      </c>
      <c r="Z267" s="224">
        <v>32</v>
      </c>
      <c r="AA267" s="229" t="s">
        <v>64</v>
      </c>
      <c r="AB267" s="226">
        <f t="shared" si="59"/>
        <v>139.66965953068453</v>
      </c>
      <c r="AC267" s="227">
        <f t="shared" si="59"/>
        <v>144.68663782121558</v>
      </c>
      <c r="AD267" s="227">
        <f t="shared" si="59"/>
        <v>148.47278571974852</v>
      </c>
      <c r="AE267" s="227">
        <f t="shared" si="59"/>
        <v>152.26960546805935</v>
      </c>
      <c r="AF267" s="227">
        <f t="shared" si="59"/>
        <v>156.11061205619916</v>
      </c>
      <c r="AG267" s="227">
        <f t="shared" si="59"/>
        <v>160.03488246780057</v>
      </c>
      <c r="AH267" s="227">
        <f t="shared" si="59"/>
        <v>164.03818623469263</v>
      </c>
      <c r="AI267" s="227">
        <f t="shared" si="59"/>
        <v>168.12364042921524</v>
      </c>
      <c r="AJ267" s="227">
        <f t="shared" si="59"/>
        <v>172.29254031648588</v>
      </c>
      <c r="AK267" s="227">
        <f t="shared" si="59"/>
        <v>176.54669025693624</v>
      </c>
      <c r="AL267" s="227">
        <f t="shared" si="59"/>
        <v>180.8878079379505</v>
      </c>
      <c r="AM267" s="227">
        <f t="shared" si="59"/>
        <v>185.3176777712157</v>
      </c>
      <c r="AN267" s="227">
        <f t="shared" si="59"/>
        <v>189.83811269392132</v>
      </c>
      <c r="AO267" s="227">
        <f t="shared" si="59"/>
        <v>194.45096419677148</v>
      </c>
      <c r="AP267" s="227">
        <f t="shared" si="59"/>
        <v>199.15812338212706</v>
      </c>
      <c r="AQ267" s="227">
        <f t="shared" si="59"/>
        <v>203.96151120908814</v>
      </c>
      <c r="AR267" s="227">
        <f t="shared" si="59"/>
        <v>208.86312277430449</v>
      </c>
      <c r="AS267" s="227">
        <f t="shared" si="59"/>
        <v>213.86485772798792</v>
      </c>
      <c r="AT267" s="227">
        <f t="shared" si="59"/>
        <v>218.96918653769535</v>
      </c>
      <c r="AU267" s="227">
        <f t="shared" si="59"/>
        <v>224.17655207074654</v>
      </c>
      <c r="AV267" s="227">
        <f t="shared" si="59"/>
        <v>229.49563770301646</v>
      </c>
    </row>
    <row r="268" spans="2:48" x14ac:dyDescent="0.2">
      <c r="B268" s="224">
        <v>33</v>
      </c>
      <c r="C268" s="229" t="s">
        <v>65</v>
      </c>
      <c r="D268" s="226">
        <f t="shared" ref="D268:X268" si="62">+D236/1000</f>
        <v>308.77377375181158</v>
      </c>
      <c r="E268" s="227">
        <f t="shared" si="62"/>
        <v>331.64524923027295</v>
      </c>
      <c r="F268" s="227">
        <f t="shared" si="62"/>
        <v>353.44597689065478</v>
      </c>
      <c r="G268" s="227">
        <f t="shared" si="62"/>
        <v>375.05280131629252</v>
      </c>
      <c r="H268" s="227">
        <f t="shared" si="62"/>
        <v>403.65223617208216</v>
      </c>
      <c r="I268" s="227">
        <f t="shared" si="62"/>
        <v>431.95767702347513</v>
      </c>
      <c r="J268" s="227">
        <f t="shared" si="62"/>
        <v>455.54506417652556</v>
      </c>
      <c r="K268" s="227">
        <f t="shared" si="62"/>
        <v>479.15426508535984</v>
      </c>
      <c r="L268" s="227">
        <f t="shared" si="62"/>
        <v>502.78579798393446</v>
      </c>
      <c r="M268" s="227">
        <f t="shared" si="62"/>
        <v>519.42390489026639</v>
      </c>
      <c r="N268" s="227">
        <f t="shared" si="62"/>
        <v>536.08532438493125</v>
      </c>
      <c r="O268" s="227">
        <f t="shared" si="62"/>
        <v>552.77053582773794</v>
      </c>
      <c r="P268" s="227">
        <f t="shared" si="62"/>
        <v>569.48002540186621</v>
      </c>
      <c r="Q268" s="227">
        <f t="shared" si="62"/>
        <v>586.21428947708057</v>
      </c>
      <c r="R268" s="227">
        <f t="shared" si="62"/>
        <v>602.97383501519334</v>
      </c>
      <c r="S268" s="227">
        <f t="shared" si="62"/>
        <v>619.75917697699936</v>
      </c>
      <c r="T268" s="227">
        <f t="shared" si="62"/>
        <v>636.57085019679209</v>
      </c>
      <c r="U268" s="227">
        <f t="shared" si="62"/>
        <v>653.40936392197034</v>
      </c>
      <c r="V268" s="227">
        <f t="shared" si="62"/>
        <v>670.27538042135564</v>
      </c>
      <c r="W268" s="227">
        <f t="shared" si="62"/>
        <v>687.16901841628692</v>
      </c>
      <c r="X268" s="227">
        <f t="shared" si="62"/>
        <v>704.09260569651053</v>
      </c>
      <c r="Z268" s="224">
        <v>33</v>
      </c>
      <c r="AA268" s="229" t="s">
        <v>65</v>
      </c>
      <c r="AB268" s="226">
        <f t="shared" si="59"/>
        <v>321.07223316034623</v>
      </c>
      <c r="AC268" s="227">
        <f t="shared" si="59"/>
        <v>344.85467950711467</v>
      </c>
      <c r="AD268" s="227">
        <f t="shared" si="59"/>
        <v>367.52373015020959</v>
      </c>
      <c r="AE268" s="227">
        <f t="shared" si="59"/>
        <v>389.99115439272055</v>
      </c>
      <c r="AF268" s="227">
        <f t="shared" si="59"/>
        <v>419.72970473881622</v>
      </c>
      <c r="AG268" s="227">
        <f t="shared" si="59"/>
        <v>449.16255129932017</v>
      </c>
      <c r="AH268" s="227">
        <f t="shared" si="59"/>
        <v>473.68942408267662</v>
      </c>
      <c r="AI268" s="227">
        <f t="shared" si="59"/>
        <v>498.23897946370988</v>
      </c>
      <c r="AJ268" s="227">
        <f t="shared" si="59"/>
        <v>522.81175631763449</v>
      </c>
      <c r="AK268" s="227">
        <f t="shared" si="59"/>
        <v>540.1125590220455</v>
      </c>
      <c r="AL268" s="227">
        <f t="shared" si="59"/>
        <v>557.43760285518317</v>
      </c>
      <c r="AM268" s="227">
        <f t="shared" si="59"/>
        <v>574.78738626975701</v>
      </c>
      <c r="AN268" s="227">
        <f t="shared" si="59"/>
        <v>592.16241481362238</v>
      </c>
      <c r="AO268" s="227">
        <f t="shared" si="59"/>
        <v>609.56320462695271</v>
      </c>
      <c r="AP268" s="227">
        <f t="shared" si="59"/>
        <v>626.99028286384862</v>
      </c>
      <c r="AQ268" s="227">
        <f t="shared" si="59"/>
        <v>644.44418499599351</v>
      </c>
      <c r="AR268" s="227">
        <f t="shared" si="59"/>
        <v>661.92546716012987</v>
      </c>
      <c r="AS268" s="227">
        <f t="shared" si="59"/>
        <v>679.43465888698245</v>
      </c>
      <c r="AT268" s="227">
        <f t="shared" si="59"/>
        <v>696.97244882353789</v>
      </c>
      <c r="AU268" s="227">
        <f t="shared" si="59"/>
        <v>714.53896041980738</v>
      </c>
      <c r="AV268" s="227">
        <f t="shared" si="59"/>
        <v>732.13661418140259</v>
      </c>
    </row>
    <row r="269" spans="2:48" x14ac:dyDescent="0.2">
      <c r="B269" s="224">
        <v>34</v>
      </c>
      <c r="C269" s="229" t="s">
        <v>66</v>
      </c>
      <c r="D269" s="226">
        <f t="shared" ref="D269:X269" si="63">+D237/1000</f>
        <v>69.48885283060973</v>
      </c>
      <c r="E269" s="227">
        <f t="shared" si="63"/>
        <v>73.058871245801981</v>
      </c>
      <c r="F269" s="227">
        <f t="shared" si="63"/>
        <v>77.005201774340819</v>
      </c>
      <c r="G269" s="227">
        <f t="shared" si="63"/>
        <v>81.002506700390782</v>
      </c>
      <c r="H269" s="227">
        <f t="shared" si="63"/>
        <v>85.049708937748903</v>
      </c>
      <c r="I269" s="227">
        <f t="shared" si="63"/>
        <v>89.153220638397713</v>
      </c>
      <c r="J269" s="227">
        <f t="shared" si="63"/>
        <v>93.311459315611998</v>
      </c>
      <c r="K269" s="227">
        <f t="shared" si="63"/>
        <v>97.524468206650198</v>
      </c>
      <c r="L269" s="227">
        <f t="shared" si="63"/>
        <v>101.79198022432317</v>
      </c>
      <c r="M269" s="227">
        <f t="shared" si="63"/>
        <v>106.11388459865675</v>
      </c>
      <c r="N269" s="227">
        <f t="shared" si="63"/>
        <v>110.49009889747342</v>
      </c>
      <c r="O269" s="227">
        <f t="shared" si="63"/>
        <v>114.92059774448607</v>
      </c>
      <c r="P269" s="227">
        <f t="shared" si="63"/>
        <v>119.40540188764258</v>
      </c>
      <c r="Q269" s="227">
        <f t="shared" si="63"/>
        <v>123.94457779277054</v>
      </c>
      <c r="R269" s="227">
        <f t="shared" si="63"/>
        <v>128.53823563681081</v>
      </c>
      <c r="S269" s="227">
        <f t="shared" si="63"/>
        <v>133.18652515655808</v>
      </c>
      <c r="T269" s="227">
        <f t="shared" si="63"/>
        <v>137.88964370339252</v>
      </c>
      <c r="U269" s="227">
        <f t="shared" si="63"/>
        <v>142.64779673490168</v>
      </c>
      <c r="V269" s="227">
        <f t="shared" si="63"/>
        <v>147.46134643205755</v>
      </c>
      <c r="W269" s="227">
        <f t="shared" si="63"/>
        <v>152.33022133013961</v>
      </c>
      <c r="X269" s="227">
        <f t="shared" si="63"/>
        <v>157.25625895908425</v>
      </c>
      <c r="Z269" s="224">
        <v>34</v>
      </c>
      <c r="AA269" s="229" t="s">
        <v>66</v>
      </c>
      <c r="AB269" s="226">
        <f t="shared" si="59"/>
        <v>72.256593838852922</v>
      </c>
      <c r="AC269" s="227">
        <f t="shared" si="59"/>
        <v>75.968806087522267</v>
      </c>
      <c r="AD269" s="227">
        <f t="shared" si="59"/>
        <v>80.072318961012812</v>
      </c>
      <c r="AE269" s="227">
        <f t="shared" si="59"/>
        <v>84.228836542267317</v>
      </c>
      <c r="AF269" s="227">
        <f t="shared" si="59"/>
        <v>88.43723884473944</v>
      </c>
      <c r="AG269" s="227">
        <f t="shared" si="59"/>
        <v>92.704193416425142</v>
      </c>
      <c r="AH269" s="227">
        <f t="shared" si="59"/>
        <v>97.028054740152797</v>
      </c>
      <c r="AI269" s="227">
        <f t="shared" si="59"/>
        <v>101.40886777532107</v>
      </c>
      <c r="AJ269" s="227">
        <f t="shared" si="59"/>
        <v>105.84635479665798</v>
      </c>
      <c r="AK269" s="227">
        <f t="shared" si="59"/>
        <v>110.34040062222127</v>
      </c>
      <c r="AL269" s="227">
        <f t="shared" si="59"/>
        <v>114.89091953655978</v>
      </c>
      <c r="AM269" s="227">
        <f t="shared" si="59"/>
        <v>119.49788515264895</v>
      </c>
      <c r="AN269" s="227">
        <f t="shared" si="59"/>
        <v>124.16131904482738</v>
      </c>
      <c r="AO269" s="227">
        <f t="shared" si="59"/>
        <v>128.88129032625659</v>
      </c>
      <c r="AP269" s="227">
        <f t="shared" si="59"/>
        <v>133.65791356222496</v>
      </c>
      <c r="AQ269" s="227">
        <f t="shared" si="59"/>
        <v>138.49134445354383</v>
      </c>
      <c r="AR269" s="227">
        <f t="shared" si="59"/>
        <v>143.38178821209868</v>
      </c>
      <c r="AS269" s="227">
        <f t="shared" si="59"/>
        <v>148.32945847885276</v>
      </c>
      <c r="AT269" s="227">
        <f t="shared" si="59"/>
        <v>153.3347318604464</v>
      </c>
      <c r="AU269" s="227">
        <f t="shared" si="59"/>
        <v>158.39753404571914</v>
      </c>
      <c r="AV269" s="227">
        <f t="shared" si="59"/>
        <v>163.51977575342457</v>
      </c>
    </row>
    <row r="270" spans="2:48" x14ac:dyDescent="0.2">
      <c r="B270" s="224">
        <v>35</v>
      </c>
      <c r="C270" s="228" t="s">
        <v>67</v>
      </c>
      <c r="D270" s="226">
        <f t="shared" ref="D270:X270" si="64">+D238/1000</f>
        <v>60.716419418896734</v>
      </c>
      <c r="E270" s="227">
        <f t="shared" si="64"/>
        <v>62.847469602154206</v>
      </c>
      <c r="F270" s="227">
        <f t="shared" si="64"/>
        <v>65.03296127062687</v>
      </c>
      <c r="G270" s="227">
        <f t="shared" si="64"/>
        <v>67.359387352918461</v>
      </c>
      <c r="H270" s="227">
        <f t="shared" si="64"/>
        <v>69.701576642136928</v>
      </c>
      <c r="I270" s="227">
        <f t="shared" si="64"/>
        <v>72.079578677890126</v>
      </c>
      <c r="J270" s="227">
        <f t="shared" si="64"/>
        <v>74.517848480471471</v>
      </c>
      <c r="K270" s="227">
        <f t="shared" si="64"/>
        <v>77.014052763475277</v>
      </c>
      <c r="L270" s="227">
        <f t="shared" si="64"/>
        <v>79.570413954918379</v>
      </c>
      <c r="M270" s="227">
        <f t="shared" si="64"/>
        <v>82.188033726691188</v>
      </c>
      <c r="N270" s="227">
        <f t="shared" si="64"/>
        <v>84.868341343424987</v>
      </c>
      <c r="O270" s="227">
        <f t="shared" si="64"/>
        <v>87.612722406901227</v>
      </c>
      <c r="P270" s="227">
        <f t="shared" si="64"/>
        <v>90.422615057969622</v>
      </c>
      <c r="Q270" s="227">
        <f t="shared" si="64"/>
        <v>93.29948622180882</v>
      </c>
      <c r="R270" s="227">
        <f t="shared" si="64"/>
        <v>96.244838161414719</v>
      </c>
      <c r="S270" s="227">
        <f t="shared" si="64"/>
        <v>99.260209408701982</v>
      </c>
      <c r="T270" s="227">
        <f t="shared" si="64"/>
        <v>102.34716877818408</v>
      </c>
      <c r="U270" s="227">
        <f t="shared" si="64"/>
        <v>105.50734403218131</v>
      </c>
      <c r="V270" s="227">
        <f t="shared" si="64"/>
        <v>108.74231302020783</v>
      </c>
      <c r="W270" s="227">
        <f t="shared" si="64"/>
        <v>112.05403410992602</v>
      </c>
      <c r="X270" s="227">
        <f t="shared" si="64"/>
        <v>115.443163477187</v>
      </c>
      <c r="Z270" s="224">
        <v>35</v>
      </c>
      <c r="AA270" s="228" t="s">
        <v>67</v>
      </c>
      <c r="AB270" s="226">
        <f t="shared" si="59"/>
        <v>61.159042116460505</v>
      </c>
      <c r="AC270" s="227">
        <f t="shared" si="59"/>
        <v>63.305627655553891</v>
      </c>
      <c r="AD270" s="227">
        <f t="shared" si="59"/>
        <v>65.507051558289746</v>
      </c>
      <c r="AE270" s="227">
        <f t="shared" si="59"/>
        <v>67.850437286721231</v>
      </c>
      <c r="AF270" s="227">
        <f t="shared" si="59"/>
        <v>70.209701135858083</v>
      </c>
      <c r="AG270" s="227">
        <f t="shared" si="59"/>
        <v>72.605038806451944</v>
      </c>
      <c r="AH270" s="227">
        <f t="shared" si="59"/>
        <v>75.061083595894132</v>
      </c>
      <c r="AI270" s="227">
        <f t="shared" si="59"/>
        <v>77.575485208121009</v>
      </c>
      <c r="AJ270" s="227">
        <f t="shared" si="59"/>
        <v>80.150482272649768</v>
      </c>
      <c r="AK270" s="227">
        <f t="shared" si="59"/>
        <v>82.787184492558765</v>
      </c>
      <c r="AL270" s="227">
        <f t="shared" si="59"/>
        <v>85.487031551818532</v>
      </c>
      <c r="AM270" s="227">
        <f t="shared" si="59"/>
        <v>88.251419153247554</v>
      </c>
      <c r="AN270" s="227">
        <f t="shared" si="59"/>
        <v>91.081795921742227</v>
      </c>
      <c r="AO270" s="227">
        <f t="shared" si="59"/>
        <v>93.979639476365804</v>
      </c>
      <c r="AP270" s="227">
        <f t="shared" si="59"/>
        <v>96.946463031611415</v>
      </c>
      <c r="AQ270" s="227">
        <f t="shared" si="59"/>
        <v>99.983816335291408</v>
      </c>
      <c r="AR270" s="227">
        <f t="shared" si="59"/>
        <v>103.09327963857702</v>
      </c>
      <c r="AS270" s="227">
        <f t="shared" si="59"/>
        <v>106.27649257017593</v>
      </c>
      <c r="AT270" s="227">
        <f t="shared" si="59"/>
        <v>109.53504448212516</v>
      </c>
      <c r="AU270" s="227">
        <f t="shared" si="59"/>
        <v>112.87090801858739</v>
      </c>
      <c r="AV270" s="227">
        <f t="shared" si="59"/>
        <v>116.28474413893566</v>
      </c>
    </row>
    <row r="271" spans="2:48" x14ac:dyDescent="0.2">
      <c r="B271" s="224">
        <v>36</v>
      </c>
      <c r="C271" s="229" t="s">
        <v>68</v>
      </c>
      <c r="D271" s="226">
        <f t="shared" ref="D271:X271" si="65">+D239/1000</f>
        <v>59.497313433254192</v>
      </c>
      <c r="E271" s="227">
        <f t="shared" si="65"/>
        <v>63.295746582436038</v>
      </c>
      <c r="F271" s="227">
        <f t="shared" si="65"/>
        <v>67.0685241509685</v>
      </c>
      <c r="G271" s="227">
        <f t="shared" si="65"/>
        <v>70.837556817315317</v>
      </c>
      <c r="H271" s="227">
        <f t="shared" si="65"/>
        <v>74.59108370008228</v>
      </c>
      <c r="I271" s="227">
        <f t="shared" si="65"/>
        <v>78.315392136098552</v>
      </c>
      <c r="J271" s="227">
        <f t="shared" si="65"/>
        <v>82.011966656146399</v>
      </c>
      <c r="K271" s="227">
        <f t="shared" si="65"/>
        <v>85.67971343570045</v>
      </c>
      <c r="L271" s="227">
        <f t="shared" si="65"/>
        <v>89.318177948013215</v>
      </c>
      <c r="M271" s="227">
        <f t="shared" si="65"/>
        <v>92.926727017630995</v>
      </c>
      <c r="N271" s="227">
        <f t="shared" si="65"/>
        <v>96.504757883891614</v>
      </c>
      <c r="O271" s="227">
        <f t="shared" si="65"/>
        <v>100.05164437163648</v>
      </c>
      <c r="P271" s="227">
        <f t="shared" si="65"/>
        <v>103.56675029570707</v>
      </c>
      <c r="Q271" s="227">
        <f t="shared" si="65"/>
        <v>107.04942594197414</v>
      </c>
      <c r="R271" s="227">
        <f t="shared" si="65"/>
        <v>110.49900769602114</v>
      </c>
      <c r="S271" s="227">
        <f t="shared" si="65"/>
        <v>113.91482146628177</v>
      </c>
      <c r="T271" s="227">
        <f t="shared" si="65"/>
        <v>117.29616714528072</v>
      </c>
      <c r="U271" s="227">
        <f t="shared" si="65"/>
        <v>120.64237811904032</v>
      </c>
      <c r="V271" s="227">
        <f t="shared" si="65"/>
        <v>123.95258746574787</v>
      </c>
      <c r="W271" s="227">
        <f t="shared" si="65"/>
        <v>127.22663977703202</v>
      </c>
      <c r="X271" s="227">
        <f t="shared" si="65"/>
        <v>130.46148793416739</v>
      </c>
      <c r="Z271" s="224">
        <v>36</v>
      </c>
      <c r="AA271" s="229" t="s">
        <v>68</v>
      </c>
      <c r="AB271" s="226">
        <f t="shared" si="59"/>
        <v>59.931048848182613</v>
      </c>
      <c r="AC271" s="227">
        <f t="shared" si="59"/>
        <v>63.75717257502199</v>
      </c>
      <c r="AD271" s="227">
        <f t="shared" si="59"/>
        <v>67.557453692029085</v>
      </c>
      <c r="AE271" s="227">
        <f t="shared" si="59"/>
        <v>71.35396260651352</v>
      </c>
      <c r="AF271" s="227">
        <f t="shared" si="59"/>
        <v>75.134852700255863</v>
      </c>
      <c r="AG271" s="227">
        <f t="shared" si="59"/>
        <v>78.886311344770718</v>
      </c>
      <c r="AH271" s="227">
        <f t="shared" si="59"/>
        <v>82.609833893069734</v>
      </c>
      <c r="AI271" s="227">
        <f t="shared" si="59"/>
        <v>86.304318546646698</v>
      </c>
      <c r="AJ271" s="227">
        <f t="shared" si="59"/>
        <v>89.969307465254218</v>
      </c>
      <c r="AK271" s="227">
        <f t="shared" si="59"/>
        <v>93.604162857589529</v>
      </c>
      <c r="AL271" s="227">
        <f t="shared" si="59"/>
        <v>97.208277568865185</v>
      </c>
      <c r="AM271" s="227">
        <f t="shared" si="59"/>
        <v>100.78102085910572</v>
      </c>
      <c r="AN271" s="227">
        <f t="shared" si="59"/>
        <v>104.32175190536276</v>
      </c>
      <c r="AO271" s="227">
        <f t="shared" si="59"/>
        <v>107.82981625709112</v>
      </c>
      <c r="AP271" s="227">
        <f t="shared" si="59"/>
        <v>111.30454546212512</v>
      </c>
      <c r="AQ271" s="227">
        <f t="shared" si="59"/>
        <v>114.74526051477102</v>
      </c>
      <c r="AR271" s="227">
        <f t="shared" si="59"/>
        <v>118.15125620376979</v>
      </c>
      <c r="AS271" s="227">
        <f t="shared" si="59"/>
        <v>121.52186105552811</v>
      </c>
      <c r="AT271" s="227">
        <f t="shared" si="59"/>
        <v>124.85620182837316</v>
      </c>
      <c r="AU271" s="227">
        <f t="shared" si="59"/>
        <v>128.1541219810066</v>
      </c>
      <c r="AV271" s="227">
        <f t="shared" si="59"/>
        <v>131.41255218120745</v>
      </c>
    </row>
    <row r="272" spans="2:48" x14ac:dyDescent="0.2">
      <c r="B272" s="224">
        <v>39</v>
      </c>
      <c r="C272" s="229" t="s">
        <v>69</v>
      </c>
      <c r="D272" s="226">
        <f t="shared" ref="D272:X272" si="66">+D240/1000</f>
        <v>174.74336721929797</v>
      </c>
      <c r="E272" s="227">
        <f t="shared" si="66"/>
        <v>184.95490341962659</v>
      </c>
      <c r="F272" s="227">
        <f t="shared" si="66"/>
        <v>194.91726503962576</v>
      </c>
      <c r="G272" s="227">
        <f t="shared" si="66"/>
        <v>204.84171544656567</v>
      </c>
      <c r="H272" s="227">
        <f t="shared" si="66"/>
        <v>214.75019401837153</v>
      </c>
      <c r="I272" s="227">
        <f t="shared" si="66"/>
        <v>224.62857593546971</v>
      </c>
      <c r="J272" s="227">
        <f t="shared" si="66"/>
        <v>234.47839034863071</v>
      </c>
      <c r="K272" s="227">
        <f t="shared" si="66"/>
        <v>244.29851055665338</v>
      </c>
      <c r="L272" s="227">
        <f t="shared" si="66"/>
        <v>254.08846837124895</v>
      </c>
      <c r="M272" s="227">
        <f t="shared" si="66"/>
        <v>263.84761158584547</v>
      </c>
      <c r="N272" s="227">
        <f t="shared" si="66"/>
        <v>273.57531932282831</v>
      </c>
      <c r="O272" s="227">
        <f t="shared" si="66"/>
        <v>283.27094658632598</v>
      </c>
      <c r="P272" s="227">
        <f t="shared" si="66"/>
        <v>292.93383806959946</v>
      </c>
      <c r="Q272" s="227">
        <f t="shared" si="66"/>
        <v>302.56332453030439</v>
      </c>
      <c r="R272" s="227">
        <f t="shared" si="66"/>
        <v>312.1587224080132</v>
      </c>
      <c r="S272" s="227">
        <f t="shared" si="66"/>
        <v>321.71933735024083</v>
      </c>
      <c r="T272" s="227">
        <f t="shared" si="66"/>
        <v>331.24444820664269</v>
      </c>
      <c r="U272" s="227">
        <f t="shared" si="66"/>
        <v>340.73336832707326</v>
      </c>
      <c r="V272" s="227">
        <f t="shared" si="66"/>
        <v>350.18520473297446</v>
      </c>
      <c r="W272" s="227">
        <f t="shared" si="66"/>
        <v>359.59979734492327</v>
      </c>
      <c r="X272" s="227">
        <f t="shared" si="66"/>
        <v>368.97400745808329</v>
      </c>
      <c r="Z272" s="224">
        <v>39</v>
      </c>
      <c r="AA272" s="229" t="s">
        <v>69</v>
      </c>
      <c r="AB272" s="226">
        <f t="shared" si="59"/>
        <v>176.01724636632667</v>
      </c>
      <c r="AC272" s="227">
        <f t="shared" si="59"/>
        <v>186.30322466555569</v>
      </c>
      <c r="AD272" s="227">
        <f t="shared" si="59"/>
        <v>196.33821190176465</v>
      </c>
      <c r="AE272" s="227">
        <f t="shared" si="59"/>
        <v>206.33501155217112</v>
      </c>
      <c r="AF272" s="227">
        <f t="shared" si="59"/>
        <v>216.31572293276537</v>
      </c>
      <c r="AG272" s="227">
        <f t="shared" si="59"/>
        <v>226.26611825403933</v>
      </c>
      <c r="AH272" s="227">
        <f t="shared" si="59"/>
        <v>236.18773781427228</v>
      </c>
      <c r="AI272" s="227">
        <f t="shared" si="59"/>
        <v>246.07944669861121</v>
      </c>
      <c r="AJ272" s="227">
        <f t="shared" si="59"/>
        <v>255.94077330567526</v>
      </c>
      <c r="AK272" s="227">
        <f t="shared" si="59"/>
        <v>265.77106067430623</v>
      </c>
      <c r="AL272" s="227">
        <f t="shared" si="59"/>
        <v>275.56968340069176</v>
      </c>
      <c r="AM272" s="227">
        <f t="shared" si="59"/>
        <v>285.33599178694027</v>
      </c>
      <c r="AN272" s="227">
        <f t="shared" si="59"/>
        <v>295.06932574912673</v>
      </c>
      <c r="AO272" s="227">
        <f t="shared" si="59"/>
        <v>304.76901116613021</v>
      </c>
      <c r="AP272" s="227">
        <f t="shared" si="59"/>
        <v>314.43435949436764</v>
      </c>
      <c r="AQ272" s="227">
        <f t="shared" si="59"/>
        <v>324.06467131952405</v>
      </c>
      <c r="AR272" s="227">
        <f t="shared" si="59"/>
        <v>333.65922023406904</v>
      </c>
      <c r="AS272" s="227">
        <f t="shared" si="59"/>
        <v>343.21731458217766</v>
      </c>
      <c r="AT272" s="227">
        <f t="shared" si="59"/>
        <v>352.73805487547781</v>
      </c>
      <c r="AU272" s="227">
        <f t="shared" si="59"/>
        <v>362.22127986756783</v>
      </c>
      <c r="AV272" s="227">
        <f t="shared" si="59"/>
        <v>371.66382797245285</v>
      </c>
    </row>
    <row r="273" spans="2:48" x14ac:dyDescent="0.2">
      <c r="B273" s="224">
        <v>40</v>
      </c>
      <c r="C273" s="229" t="s">
        <v>70</v>
      </c>
      <c r="D273" s="226">
        <f t="shared" ref="D273:X273" si="67">+D241/1000</f>
        <v>145.98215641934735</v>
      </c>
      <c r="E273" s="227">
        <f t="shared" si="67"/>
        <v>155.43004931438236</v>
      </c>
      <c r="F273" s="227">
        <f t="shared" si="67"/>
        <v>167.46498555775347</v>
      </c>
      <c r="G273" s="227">
        <f t="shared" si="67"/>
        <v>178.23869823291125</v>
      </c>
      <c r="H273" s="227">
        <f t="shared" si="67"/>
        <v>187.39279608419895</v>
      </c>
      <c r="I273" s="227">
        <f t="shared" si="67"/>
        <v>196.54848875890664</v>
      </c>
      <c r="J273" s="227">
        <f t="shared" si="67"/>
        <v>205.7071866518238</v>
      </c>
      <c r="K273" s="227">
        <f t="shared" si="67"/>
        <v>214.86873707383</v>
      </c>
      <c r="L273" s="227">
        <f t="shared" si="67"/>
        <v>224.03325252855737</v>
      </c>
      <c r="M273" s="227">
        <f t="shared" si="67"/>
        <v>233.20077976565238</v>
      </c>
      <c r="N273" s="227">
        <f t="shared" si="67"/>
        <v>242.37138390939822</v>
      </c>
      <c r="O273" s="227">
        <f t="shared" si="67"/>
        <v>251.54512695581198</v>
      </c>
      <c r="P273" s="227">
        <f t="shared" si="67"/>
        <v>260.72207330917223</v>
      </c>
      <c r="Q273" s="227">
        <f t="shared" si="67"/>
        <v>269.90228840332088</v>
      </c>
      <c r="R273" s="227">
        <f t="shared" si="67"/>
        <v>279.0858390636011</v>
      </c>
      <c r="S273" s="227">
        <f t="shared" si="67"/>
        <v>288.27279354504873</v>
      </c>
      <c r="T273" s="227">
        <f t="shared" si="67"/>
        <v>297.46322118031054</v>
      </c>
      <c r="U273" s="227">
        <f t="shared" si="67"/>
        <v>306.65719397785955</v>
      </c>
      <c r="V273" s="227">
        <f t="shared" si="67"/>
        <v>315.85478050124681</v>
      </c>
      <c r="W273" s="227">
        <f t="shared" si="67"/>
        <v>325.05606991637632</v>
      </c>
      <c r="X273" s="227">
        <f t="shared" si="67"/>
        <v>334.26107820753606</v>
      </c>
      <c r="Z273" s="224">
        <v>40</v>
      </c>
      <c r="AA273" s="229" t="s">
        <v>70</v>
      </c>
      <c r="AB273" s="226">
        <f t="shared" si="59"/>
        <v>147.04636633964441</v>
      </c>
      <c r="AC273" s="227">
        <f t="shared" si="59"/>
        <v>156.56313437388422</v>
      </c>
      <c r="AD273" s="227">
        <f t="shared" si="59"/>
        <v>168.68580530246948</v>
      </c>
      <c r="AE273" s="227">
        <f t="shared" si="59"/>
        <v>179.53805834302918</v>
      </c>
      <c r="AF273" s="227">
        <f t="shared" si="59"/>
        <v>188.75888956765277</v>
      </c>
      <c r="AG273" s="227">
        <f t="shared" si="59"/>
        <v>197.98132724195901</v>
      </c>
      <c r="AH273" s="227">
        <f t="shared" si="59"/>
        <v>207.20679204251553</v>
      </c>
      <c r="AI273" s="227">
        <f t="shared" si="59"/>
        <v>216.43513016709824</v>
      </c>
      <c r="AJ273" s="227">
        <f t="shared" si="59"/>
        <v>225.66645493949059</v>
      </c>
      <c r="AK273" s="227">
        <f t="shared" si="59"/>
        <v>234.90081345014391</v>
      </c>
      <c r="AL273" s="227">
        <f t="shared" si="59"/>
        <v>244.13827129809781</v>
      </c>
      <c r="AM273" s="227">
        <f t="shared" si="59"/>
        <v>253.37889093131986</v>
      </c>
      <c r="AN273" s="227">
        <f t="shared" si="59"/>
        <v>262.62273722359612</v>
      </c>
      <c r="AO273" s="227">
        <f t="shared" si="59"/>
        <v>271.86987608578113</v>
      </c>
      <c r="AP273" s="227">
        <f t="shared" si="59"/>
        <v>281.12037483037471</v>
      </c>
      <c r="AQ273" s="227">
        <f t="shared" si="59"/>
        <v>290.37430220999221</v>
      </c>
      <c r="AR273" s="227">
        <f t="shared" si="59"/>
        <v>299.63172806271496</v>
      </c>
      <c r="AS273" s="227">
        <f t="shared" si="59"/>
        <v>308.89272492195818</v>
      </c>
      <c r="AT273" s="227">
        <f t="shared" si="59"/>
        <v>318.15736185110092</v>
      </c>
      <c r="AU273" s="227">
        <f t="shared" si="59"/>
        <v>327.42572866606679</v>
      </c>
      <c r="AV273" s="227">
        <f t="shared" si="59"/>
        <v>336.69784146766898</v>
      </c>
    </row>
    <row r="274" spans="2:48" x14ac:dyDescent="0.2">
      <c r="B274" s="224">
        <v>45</v>
      </c>
      <c r="C274" s="229" t="s">
        <v>71</v>
      </c>
      <c r="D274" s="226">
        <f t="shared" ref="D274:X274" si="68">+D242/1000</f>
        <v>0</v>
      </c>
      <c r="E274" s="227">
        <f t="shared" si="68"/>
        <v>0</v>
      </c>
      <c r="F274" s="227">
        <f t="shared" si="68"/>
        <v>0</v>
      </c>
      <c r="G274" s="227">
        <f t="shared" si="68"/>
        <v>0</v>
      </c>
      <c r="H274" s="227">
        <f t="shared" si="68"/>
        <v>0</v>
      </c>
      <c r="I274" s="227">
        <f t="shared" si="68"/>
        <v>0</v>
      </c>
      <c r="J274" s="227">
        <f t="shared" si="68"/>
        <v>0</v>
      </c>
      <c r="K274" s="227">
        <f t="shared" si="68"/>
        <v>0</v>
      </c>
      <c r="L274" s="227">
        <f t="shared" si="68"/>
        <v>0</v>
      </c>
      <c r="M274" s="227">
        <f t="shared" si="68"/>
        <v>0</v>
      </c>
      <c r="N274" s="227">
        <f t="shared" si="68"/>
        <v>0</v>
      </c>
      <c r="O274" s="227">
        <f t="shared" si="68"/>
        <v>0</v>
      </c>
      <c r="P274" s="227">
        <f t="shared" si="68"/>
        <v>0</v>
      </c>
      <c r="Q274" s="227">
        <f t="shared" si="68"/>
        <v>0</v>
      </c>
      <c r="R274" s="227">
        <f t="shared" si="68"/>
        <v>0</v>
      </c>
      <c r="S274" s="227">
        <f t="shared" si="68"/>
        <v>0</v>
      </c>
      <c r="T274" s="227">
        <f t="shared" si="68"/>
        <v>0</v>
      </c>
      <c r="U274" s="227">
        <f t="shared" si="68"/>
        <v>0</v>
      </c>
      <c r="V274" s="227">
        <f t="shared" si="68"/>
        <v>0</v>
      </c>
      <c r="W274" s="227">
        <f t="shared" si="68"/>
        <v>0</v>
      </c>
      <c r="X274" s="227">
        <f t="shared" si="68"/>
        <v>0</v>
      </c>
      <c r="Z274" s="224">
        <v>45</v>
      </c>
      <c r="AA274" s="229" t="s">
        <v>71</v>
      </c>
      <c r="AB274" s="226">
        <f t="shared" ref="AB274:AV274" si="69">+AB242/1000</f>
        <v>0</v>
      </c>
      <c r="AC274" s="227">
        <f t="shared" si="69"/>
        <v>0</v>
      </c>
      <c r="AD274" s="227">
        <f t="shared" si="69"/>
        <v>0</v>
      </c>
      <c r="AE274" s="227">
        <f t="shared" si="69"/>
        <v>0</v>
      </c>
      <c r="AF274" s="227">
        <f t="shared" si="69"/>
        <v>0</v>
      </c>
      <c r="AG274" s="227">
        <f t="shared" si="69"/>
        <v>0</v>
      </c>
      <c r="AH274" s="227">
        <f t="shared" si="69"/>
        <v>0</v>
      </c>
      <c r="AI274" s="227">
        <f t="shared" si="69"/>
        <v>0</v>
      </c>
      <c r="AJ274" s="227">
        <f t="shared" si="69"/>
        <v>0</v>
      </c>
      <c r="AK274" s="227">
        <f t="shared" si="69"/>
        <v>0</v>
      </c>
      <c r="AL274" s="227">
        <f t="shared" si="69"/>
        <v>0</v>
      </c>
      <c r="AM274" s="227">
        <f t="shared" si="69"/>
        <v>0</v>
      </c>
      <c r="AN274" s="227">
        <f t="shared" si="69"/>
        <v>0</v>
      </c>
      <c r="AO274" s="227">
        <f t="shared" si="69"/>
        <v>0</v>
      </c>
      <c r="AP274" s="227">
        <f t="shared" si="69"/>
        <v>0</v>
      </c>
      <c r="AQ274" s="227">
        <f t="shared" si="69"/>
        <v>0</v>
      </c>
      <c r="AR274" s="227">
        <f t="shared" si="69"/>
        <v>0</v>
      </c>
      <c r="AS274" s="227">
        <f t="shared" si="69"/>
        <v>0</v>
      </c>
      <c r="AT274" s="227">
        <f t="shared" si="69"/>
        <v>0</v>
      </c>
      <c r="AU274" s="227">
        <f t="shared" si="69"/>
        <v>0</v>
      </c>
      <c r="AV274" s="227">
        <f t="shared" si="69"/>
        <v>0</v>
      </c>
    </row>
    <row r="275" spans="2:48" ht="13.5" thickBot="1" x14ac:dyDescent="0.25">
      <c r="B275" s="224">
        <v>46</v>
      </c>
      <c r="C275" s="230" t="s">
        <v>72</v>
      </c>
      <c r="D275" s="226"/>
      <c r="E275" s="227"/>
      <c r="F275" s="227"/>
      <c r="G275" s="227"/>
      <c r="H275" s="227"/>
      <c r="I275" s="227"/>
      <c r="J275" s="227"/>
      <c r="K275" s="227"/>
      <c r="L275" s="227"/>
      <c r="M275" s="227"/>
      <c r="N275" s="227"/>
      <c r="O275" s="227"/>
      <c r="P275" s="227"/>
      <c r="Q275" s="227"/>
      <c r="R275" s="227"/>
      <c r="S275" s="227"/>
      <c r="T275" s="227"/>
      <c r="U275" s="227"/>
      <c r="V275" s="227"/>
      <c r="W275" s="227"/>
      <c r="X275" s="227"/>
      <c r="Z275" s="224">
        <v>46</v>
      </c>
      <c r="AA275" s="230" t="s">
        <v>72</v>
      </c>
      <c r="AB275" s="226">
        <f t="shared" ref="AB275:AV275" si="70">+AB243/1000</f>
        <v>1.0570000000000001E-4</v>
      </c>
      <c r="AC275" s="227">
        <f t="shared" si="70"/>
        <v>0</v>
      </c>
      <c r="AD275" s="227">
        <f t="shared" si="70"/>
        <v>0</v>
      </c>
      <c r="AE275" s="227">
        <f t="shared" si="70"/>
        <v>0</v>
      </c>
      <c r="AF275" s="227">
        <f t="shared" si="70"/>
        <v>0</v>
      </c>
      <c r="AG275" s="227">
        <f t="shared" si="70"/>
        <v>0</v>
      </c>
      <c r="AH275" s="227">
        <f t="shared" si="70"/>
        <v>0</v>
      </c>
      <c r="AI275" s="227">
        <f t="shared" si="70"/>
        <v>0</v>
      </c>
      <c r="AJ275" s="227">
        <f t="shared" si="70"/>
        <v>0</v>
      </c>
      <c r="AK275" s="227">
        <f t="shared" si="70"/>
        <v>0</v>
      </c>
      <c r="AL275" s="227">
        <f t="shared" si="70"/>
        <v>0</v>
      </c>
      <c r="AM275" s="227">
        <f t="shared" si="70"/>
        <v>0</v>
      </c>
      <c r="AN275" s="227">
        <f t="shared" si="70"/>
        <v>0</v>
      </c>
      <c r="AO275" s="227">
        <f t="shared" si="70"/>
        <v>0</v>
      </c>
      <c r="AP275" s="227">
        <f t="shared" si="70"/>
        <v>0</v>
      </c>
      <c r="AQ275" s="227">
        <f t="shared" si="70"/>
        <v>0</v>
      </c>
      <c r="AR275" s="227">
        <f t="shared" si="70"/>
        <v>0</v>
      </c>
      <c r="AS275" s="227">
        <f t="shared" si="70"/>
        <v>0</v>
      </c>
      <c r="AT275" s="227">
        <f t="shared" si="70"/>
        <v>0</v>
      </c>
      <c r="AU275" s="227">
        <f t="shared" si="70"/>
        <v>0</v>
      </c>
      <c r="AV275" s="227">
        <f t="shared" si="70"/>
        <v>0</v>
      </c>
    </row>
    <row r="276" spans="2:48" ht="13.5" thickBot="1" x14ac:dyDescent="0.25">
      <c r="B276" s="231"/>
      <c r="C276" s="232" t="s">
        <v>73</v>
      </c>
      <c r="D276" s="233">
        <f>+SUM(D252:D274)</f>
        <v>31045.02315160021</v>
      </c>
      <c r="E276" s="233">
        <f t="shared" ref="E276" si="71">+SUM(E252:E274)</f>
        <v>31791.013749981532</v>
      </c>
      <c r="F276" s="233">
        <f t="shared" ref="F276:X276" si="72">+SUM(F252:F274)</f>
        <v>32560.262511177611</v>
      </c>
      <c r="G276" s="233">
        <f t="shared" si="72"/>
        <v>33351.951454397196</v>
      </c>
      <c r="H276" s="233">
        <f t="shared" si="72"/>
        <v>34139.59417005103</v>
      </c>
      <c r="I276" s="233">
        <f t="shared" si="72"/>
        <v>34937.500525587013</v>
      </c>
      <c r="J276" s="233">
        <f t="shared" si="72"/>
        <v>35735.908874808571</v>
      </c>
      <c r="K276" s="233">
        <f t="shared" si="72"/>
        <v>36540.91360161543</v>
      </c>
      <c r="L276" s="233">
        <f t="shared" si="72"/>
        <v>37353.020457661834</v>
      </c>
      <c r="M276" s="233">
        <f t="shared" si="72"/>
        <v>38164.763779576715</v>
      </c>
      <c r="N276" s="233">
        <f t="shared" si="72"/>
        <v>38983.699175850474</v>
      </c>
      <c r="O276" s="233">
        <f t="shared" si="72"/>
        <v>39809.736925972844</v>
      </c>
      <c r="P276" s="233">
        <f t="shared" si="72"/>
        <v>40628.312606717453</v>
      </c>
      <c r="Q276" s="233">
        <f t="shared" si="72"/>
        <v>41469.467239697384</v>
      </c>
      <c r="R276" s="233">
        <f t="shared" si="72"/>
        <v>42331.83751653487</v>
      </c>
      <c r="S276" s="233">
        <f t="shared" si="72"/>
        <v>43188.711384976195</v>
      </c>
      <c r="T276" s="233">
        <f t="shared" si="72"/>
        <v>44051.85270087517</v>
      </c>
      <c r="U276" s="233">
        <f t="shared" si="72"/>
        <v>44908.055874401107</v>
      </c>
      <c r="V276" s="233">
        <f t="shared" si="72"/>
        <v>45787.793568710797</v>
      </c>
      <c r="W276" s="233">
        <f t="shared" si="72"/>
        <v>46676.455490200104</v>
      </c>
      <c r="X276" s="233">
        <f t="shared" si="72"/>
        <v>47515.398301353001</v>
      </c>
      <c r="Z276" s="231"/>
      <c r="AA276" s="232" t="s">
        <v>73</v>
      </c>
      <c r="AB276" s="233">
        <f t="shared" ref="AB276:AV276" si="73">+SUM(AB252:AB275)</f>
        <v>31819.619604767835</v>
      </c>
      <c r="AC276" s="233">
        <f t="shared" si="73"/>
        <v>32586.875767332745</v>
      </c>
      <c r="AD276" s="233">
        <f t="shared" si="73"/>
        <v>33377.558300423028</v>
      </c>
      <c r="AE276" s="233">
        <f t="shared" si="73"/>
        <v>34191.63916741735</v>
      </c>
      <c r="AF276" s="233">
        <f t="shared" si="73"/>
        <v>35001.538435008995</v>
      </c>
      <c r="AG276" s="233">
        <f t="shared" si="73"/>
        <v>35822.002958574689</v>
      </c>
      <c r="AH276" s="233">
        <f t="shared" si="73"/>
        <v>36642.893848715867</v>
      </c>
      <c r="AI276" s="233">
        <f t="shared" si="73"/>
        <v>37470.536497115376</v>
      </c>
      <c r="AJ276" s="233">
        <f t="shared" si="73"/>
        <v>38305.457437510981</v>
      </c>
      <c r="AK276" s="233">
        <f t="shared" si="73"/>
        <v>39139.891274834714</v>
      </c>
      <c r="AL276" s="233">
        <f t="shared" si="73"/>
        <v>39981.691661950841</v>
      </c>
      <c r="AM276" s="233">
        <f t="shared" si="73"/>
        <v>40830.763857561411</v>
      </c>
      <c r="AN276" s="233">
        <f t="shared" si="73"/>
        <v>41672.06163639405</v>
      </c>
      <c r="AO276" s="233">
        <f t="shared" si="73"/>
        <v>42536.616056570645</v>
      </c>
      <c r="AP276" s="233">
        <f t="shared" si="73"/>
        <v>43423.017377968936</v>
      </c>
      <c r="AQ276" s="233">
        <f t="shared" si="73"/>
        <v>44303.67068553398</v>
      </c>
      <c r="AR276" s="233">
        <f t="shared" si="73"/>
        <v>45190.72656869745</v>
      </c>
      <c r="AS276" s="233">
        <f t="shared" si="73"/>
        <v>46070.542269438061</v>
      </c>
      <c r="AT276" s="233">
        <f t="shared" si="73"/>
        <v>46974.594255499331</v>
      </c>
      <c r="AU276" s="233">
        <f t="shared" si="73"/>
        <v>47887.779746973145</v>
      </c>
      <c r="AV276" s="233">
        <f t="shared" si="73"/>
        <v>48749.533822187645</v>
      </c>
    </row>
    <row r="281" spans="2:48" x14ac:dyDescent="0.2">
      <c r="B281" s="221" t="s">
        <v>91</v>
      </c>
      <c r="Z281" s="221" t="s">
        <v>92</v>
      </c>
    </row>
    <row r="282" spans="2:48" ht="13.5" thickBot="1" x14ac:dyDescent="0.25"/>
    <row r="283" spans="2:48" ht="13.5" thickBot="1" x14ac:dyDescent="0.25">
      <c r="B283" s="222" t="s">
        <v>37</v>
      </c>
      <c r="C283" s="223" t="s">
        <v>38</v>
      </c>
      <c r="D283" s="90">
        <f t="shared" ref="D283:X283" si="74">+D251</f>
        <v>2024</v>
      </c>
      <c r="E283" s="90">
        <f t="shared" si="74"/>
        <v>2025</v>
      </c>
      <c r="F283" s="90">
        <f t="shared" si="74"/>
        <v>2026</v>
      </c>
      <c r="G283" s="90">
        <f t="shared" si="74"/>
        <v>2027</v>
      </c>
      <c r="H283" s="90">
        <f t="shared" si="74"/>
        <v>2028</v>
      </c>
      <c r="I283" s="90">
        <f t="shared" si="74"/>
        <v>2029</v>
      </c>
      <c r="J283" s="90">
        <f t="shared" si="74"/>
        <v>2030</v>
      </c>
      <c r="K283" s="90">
        <f t="shared" si="74"/>
        <v>2031</v>
      </c>
      <c r="L283" s="90">
        <f t="shared" si="74"/>
        <v>2032</v>
      </c>
      <c r="M283" s="90">
        <f t="shared" si="74"/>
        <v>2033</v>
      </c>
      <c r="N283" s="90">
        <f t="shared" si="74"/>
        <v>2034</v>
      </c>
      <c r="O283" s="90">
        <f t="shared" si="74"/>
        <v>2035</v>
      </c>
      <c r="P283" s="90">
        <f t="shared" si="74"/>
        <v>2036</v>
      </c>
      <c r="Q283" s="90">
        <f t="shared" si="74"/>
        <v>2037</v>
      </c>
      <c r="R283" s="90">
        <f t="shared" si="74"/>
        <v>2038</v>
      </c>
      <c r="S283" s="90">
        <f t="shared" si="74"/>
        <v>2039</v>
      </c>
      <c r="T283" s="90">
        <f t="shared" si="74"/>
        <v>2040</v>
      </c>
      <c r="U283" s="90">
        <f t="shared" si="74"/>
        <v>2041</v>
      </c>
      <c r="V283" s="90">
        <f t="shared" si="74"/>
        <v>2042</v>
      </c>
      <c r="W283" s="90">
        <f t="shared" si="74"/>
        <v>2043</v>
      </c>
      <c r="X283" s="90">
        <f t="shared" si="74"/>
        <v>2044</v>
      </c>
      <c r="Z283" s="222" t="s">
        <v>37</v>
      </c>
      <c r="AA283" s="223" t="s">
        <v>38</v>
      </c>
      <c r="AB283" s="90">
        <f t="shared" ref="AB283:AV283" si="75">+D283</f>
        <v>2024</v>
      </c>
      <c r="AC283" s="90">
        <f t="shared" si="75"/>
        <v>2025</v>
      </c>
      <c r="AD283" s="90">
        <f t="shared" si="75"/>
        <v>2026</v>
      </c>
      <c r="AE283" s="90">
        <f t="shared" si="75"/>
        <v>2027</v>
      </c>
      <c r="AF283" s="90">
        <f t="shared" si="75"/>
        <v>2028</v>
      </c>
      <c r="AG283" s="90">
        <f t="shared" si="75"/>
        <v>2029</v>
      </c>
      <c r="AH283" s="90">
        <f t="shared" si="75"/>
        <v>2030</v>
      </c>
      <c r="AI283" s="90">
        <f t="shared" si="75"/>
        <v>2031</v>
      </c>
      <c r="AJ283" s="90">
        <f t="shared" si="75"/>
        <v>2032</v>
      </c>
      <c r="AK283" s="90">
        <f t="shared" si="75"/>
        <v>2033</v>
      </c>
      <c r="AL283" s="90">
        <f t="shared" si="75"/>
        <v>2034</v>
      </c>
      <c r="AM283" s="90">
        <f t="shared" si="75"/>
        <v>2035</v>
      </c>
      <c r="AN283" s="90">
        <f t="shared" si="75"/>
        <v>2036</v>
      </c>
      <c r="AO283" s="90">
        <f t="shared" si="75"/>
        <v>2037</v>
      </c>
      <c r="AP283" s="90">
        <f t="shared" si="75"/>
        <v>2038</v>
      </c>
      <c r="AQ283" s="90">
        <f t="shared" si="75"/>
        <v>2039</v>
      </c>
      <c r="AR283" s="90">
        <f t="shared" si="75"/>
        <v>2040</v>
      </c>
      <c r="AS283" s="90">
        <f t="shared" si="75"/>
        <v>2041</v>
      </c>
      <c r="AT283" s="90">
        <f t="shared" si="75"/>
        <v>2042</v>
      </c>
      <c r="AU283" s="90">
        <f t="shared" si="75"/>
        <v>2043</v>
      </c>
      <c r="AV283" s="90">
        <f t="shared" si="75"/>
        <v>2044</v>
      </c>
    </row>
    <row r="284" spans="2:48" x14ac:dyDescent="0.2">
      <c r="B284" s="224">
        <v>6</v>
      </c>
      <c r="C284" s="225" t="s">
        <v>46</v>
      </c>
      <c r="D284" s="226">
        <v>0</v>
      </c>
      <c r="E284" s="227">
        <v>0</v>
      </c>
      <c r="F284" s="227">
        <v>0</v>
      </c>
      <c r="G284" s="227">
        <v>0</v>
      </c>
      <c r="H284" s="227">
        <v>0</v>
      </c>
      <c r="I284" s="227">
        <v>0</v>
      </c>
      <c r="J284" s="227">
        <v>0</v>
      </c>
      <c r="K284" s="227">
        <v>0</v>
      </c>
      <c r="L284" s="227">
        <v>0</v>
      </c>
      <c r="M284" s="227">
        <v>0</v>
      </c>
      <c r="N284" s="227">
        <v>0</v>
      </c>
      <c r="O284" s="227">
        <v>0</v>
      </c>
      <c r="P284" s="227">
        <v>0</v>
      </c>
      <c r="Q284" s="227">
        <v>0</v>
      </c>
      <c r="R284" s="227">
        <v>0</v>
      </c>
      <c r="S284" s="227">
        <v>0</v>
      </c>
      <c r="T284" s="227">
        <v>0</v>
      </c>
      <c r="U284" s="227">
        <v>0</v>
      </c>
      <c r="V284" s="227">
        <v>0</v>
      </c>
      <c r="W284" s="227">
        <v>0</v>
      </c>
      <c r="X284" s="227">
        <v>0</v>
      </c>
      <c r="Z284" s="224">
        <v>6</v>
      </c>
      <c r="AA284" s="225" t="s">
        <v>46</v>
      </c>
      <c r="AB284" s="226">
        <v>0</v>
      </c>
      <c r="AC284" s="227">
        <v>0</v>
      </c>
      <c r="AD284" s="227">
        <v>0</v>
      </c>
      <c r="AE284" s="227">
        <v>0</v>
      </c>
      <c r="AF284" s="227">
        <v>0</v>
      </c>
      <c r="AG284" s="227">
        <v>0</v>
      </c>
      <c r="AH284" s="227">
        <v>0</v>
      </c>
      <c r="AI284" s="227">
        <v>0</v>
      </c>
      <c r="AJ284" s="227">
        <v>0</v>
      </c>
      <c r="AK284" s="227">
        <v>0</v>
      </c>
      <c r="AL284" s="227">
        <v>0</v>
      </c>
      <c r="AM284" s="227">
        <v>0</v>
      </c>
      <c r="AN284" s="227">
        <v>0</v>
      </c>
      <c r="AO284" s="227">
        <v>0</v>
      </c>
      <c r="AP284" s="227">
        <v>0</v>
      </c>
      <c r="AQ284" s="227">
        <v>0</v>
      </c>
      <c r="AR284" s="227">
        <v>0</v>
      </c>
      <c r="AS284" s="227">
        <v>0</v>
      </c>
      <c r="AT284" s="227">
        <v>0</v>
      </c>
      <c r="AU284" s="227">
        <v>0</v>
      </c>
      <c r="AV284" s="227">
        <v>0</v>
      </c>
    </row>
    <row r="285" spans="2:48" x14ac:dyDescent="0.2">
      <c r="B285" s="224">
        <v>8</v>
      </c>
      <c r="C285" s="228" t="s">
        <v>48</v>
      </c>
      <c r="D285" s="226">
        <v>0</v>
      </c>
      <c r="E285" s="227">
        <v>0</v>
      </c>
      <c r="F285" s="227">
        <v>0</v>
      </c>
      <c r="G285" s="227">
        <v>0</v>
      </c>
      <c r="H285" s="227">
        <v>0</v>
      </c>
      <c r="I285" s="227">
        <v>0</v>
      </c>
      <c r="J285" s="227">
        <v>0</v>
      </c>
      <c r="K285" s="227">
        <v>0</v>
      </c>
      <c r="L285" s="227">
        <v>0</v>
      </c>
      <c r="M285" s="227">
        <v>0</v>
      </c>
      <c r="N285" s="227">
        <v>0</v>
      </c>
      <c r="O285" s="227">
        <v>0</v>
      </c>
      <c r="P285" s="227">
        <v>0</v>
      </c>
      <c r="Q285" s="227">
        <v>0</v>
      </c>
      <c r="R285" s="227">
        <v>0</v>
      </c>
      <c r="S285" s="227">
        <v>0</v>
      </c>
      <c r="T285" s="227">
        <v>0</v>
      </c>
      <c r="U285" s="227">
        <v>0</v>
      </c>
      <c r="V285" s="227">
        <v>0</v>
      </c>
      <c r="W285" s="227">
        <v>0</v>
      </c>
      <c r="X285" s="227">
        <v>0</v>
      </c>
      <c r="Z285" s="224">
        <v>8</v>
      </c>
      <c r="AA285" s="228" t="s">
        <v>48</v>
      </c>
      <c r="AB285" s="226">
        <v>0</v>
      </c>
      <c r="AC285" s="227">
        <v>0</v>
      </c>
      <c r="AD285" s="227">
        <v>0</v>
      </c>
      <c r="AE285" s="227">
        <v>0</v>
      </c>
      <c r="AF285" s="227">
        <v>0</v>
      </c>
      <c r="AG285" s="227">
        <v>0</v>
      </c>
      <c r="AH285" s="227">
        <v>0</v>
      </c>
      <c r="AI285" s="227">
        <v>0</v>
      </c>
      <c r="AJ285" s="227">
        <v>0</v>
      </c>
      <c r="AK285" s="227">
        <v>0</v>
      </c>
      <c r="AL285" s="227">
        <v>0</v>
      </c>
      <c r="AM285" s="227">
        <v>0</v>
      </c>
      <c r="AN285" s="227">
        <v>0</v>
      </c>
      <c r="AO285" s="227">
        <v>0</v>
      </c>
      <c r="AP285" s="227">
        <v>0</v>
      </c>
      <c r="AQ285" s="227">
        <v>0</v>
      </c>
      <c r="AR285" s="227">
        <v>0</v>
      </c>
      <c r="AS285" s="227">
        <v>0</v>
      </c>
      <c r="AT285" s="227">
        <v>0</v>
      </c>
      <c r="AU285" s="227">
        <v>0</v>
      </c>
      <c r="AV285" s="227">
        <v>0</v>
      </c>
    </row>
    <row r="286" spans="2:48" x14ac:dyDescent="0.2">
      <c r="B286" s="224">
        <v>9</v>
      </c>
      <c r="C286" s="229" t="s">
        <v>49</v>
      </c>
      <c r="D286" s="226">
        <v>0</v>
      </c>
      <c r="E286" s="227">
        <v>0</v>
      </c>
      <c r="F286" s="227">
        <v>0</v>
      </c>
      <c r="G286" s="227">
        <v>0</v>
      </c>
      <c r="H286" s="227">
        <v>0</v>
      </c>
      <c r="I286" s="227">
        <v>0</v>
      </c>
      <c r="J286" s="227">
        <v>0</v>
      </c>
      <c r="K286" s="227">
        <v>0</v>
      </c>
      <c r="L286" s="227">
        <v>0</v>
      </c>
      <c r="M286" s="227">
        <v>0</v>
      </c>
      <c r="N286" s="227">
        <v>0</v>
      </c>
      <c r="O286" s="227">
        <v>0</v>
      </c>
      <c r="P286" s="227">
        <v>0</v>
      </c>
      <c r="Q286" s="227">
        <v>0</v>
      </c>
      <c r="R286" s="227">
        <v>0</v>
      </c>
      <c r="S286" s="227">
        <v>0</v>
      </c>
      <c r="T286" s="227">
        <v>0</v>
      </c>
      <c r="U286" s="227">
        <v>0</v>
      </c>
      <c r="V286" s="227">
        <v>0</v>
      </c>
      <c r="W286" s="227">
        <v>0</v>
      </c>
      <c r="X286" s="227">
        <v>0</v>
      </c>
      <c r="Z286" s="224">
        <v>9</v>
      </c>
      <c r="AA286" s="229" t="s">
        <v>49</v>
      </c>
      <c r="AB286" s="226">
        <v>0</v>
      </c>
      <c r="AC286" s="227">
        <v>0</v>
      </c>
      <c r="AD286" s="227">
        <v>0</v>
      </c>
      <c r="AE286" s="227">
        <v>0</v>
      </c>
      <c r="AF286" s="227">
        <v>0</v>
      </c>
      <c r="AG286" s="227">
        <v>0</v>
      </c>
      <c r="AH286" s="227">
        <v>0</v>
      </c>
      <c r="AI286" s="227">
        <v>0</v>
      </c>
      <c r="AJ286" s="227">
        <v>0</v>
      </c>
      <c r="AK286" s="227">
        <v>0</v>
      </c>
      <c r="AL286" s="227">
        <v>0</v>
      </c>
      <c r="AM286" s="227">
        <v>0</v>
      </c>
      <c r="AN286" s="227">
        <v>0</v>
      </c>
      <c r="AO286" s="227">
        <v>0</v>
      </c>
      <c r="AP286" s="227">
        <v>0</v>
      </c>
      <c r="AQ286" s="227">
        <v>0</v>
      </c>
      <c r="AR286" s="227">
        <v>0</v>
      </c>
      <c r="AS286" s="227">
        <v>0</v>
      </c>
      <c r="AT286" s="227">
        <v>0</v>
      </c>
      <c r="AU286" s="227">
        <v>0</v>
      </c>
      <c r="AV286" s="227">
        <v>0</v>
      </c>
    </row>
    <row r="287" spans="2:48" x14ac:dyDescent="0.2">
      <c r="B287" s="224">
        <v>10</v>
      </c>
      <c r="C287" s="229" t="s">
        <v>50</v>
      </c>
      <c r="D287" s="226">
        <v>0</v>
      </c>
      <c r="E287" s="227">
        <v>0</v>
      </c>
      <c r="F287" s="227">
        <v>0</v>
      </c>
      <c r="G287" s="227">
        <v>0</v>
      </c>
      <c r="H287" s="227">
        <v>0</v>
      </c>
      <c r="I287" s="227">
        <v>0</v>
      </c>
      <c r="J287" s="227">
        <v>0</v>
      </c>
      <c r="K287" s="227">
        <v>0</v>
      </c>
      <c r="L287" s="227">
        <v>0</v>
      </c>
      <c r="M287" s="227">
        <v>0</v>
      </c>
      <c r="N287" s="227">
        <v>0</v>
      </c>
      <c r="O287" s="227">
        <v>0</v>
      </c>
      <c r="P287" s="227">
        <v>0</v>
      </c>
      <c r="Q287" s="227">
        <v>0</v>
      </c>
      <c r="R287" s="227">
        <v>0</v>
      </c>
      <c r="S287" s="227">
        <v>0</v>
      </c>
      <c r="T287" s="227">
        <v>0</v>
      </c>
      <c r="U287" s="227">
        <v>0</v>
      </c>
      <c r="V287" s="227">
        <v>0</v>
      </c>
      <c r="W287" s="227">
        <v>0</v>
      </c>
      <c r="X287" s="227">
        <v>0</v>
      </c>
      <c r="Z287" s="224">
        <v>10</v>
      </c>
      <c r="AA287" s="229" t="s">
        <v>50</v>
      </c>
      <c r="AB287" s="226">
        <v>0</v>
      </c>
      <c r="AC287" s="227">
        <v>0</v>
      </c>
      <c r="AD287" s="227">
        <v>0</v>
      </c>
      <c r="AE287" s="227">
        <v>0</v>
      </c>
      <c r="AF287" s="227">
        <v>0</v>
      </c>
      <c r="AG287" s="227">
        <v>0</v>
      </c>
      <c r="AH287" s="227">
        <v>0</v>
      </c>
      <c r="AI287" s="227">
        <v>0</v>
      </c>
      <c r="AJ287" s="227">
        <v>0</v>
      </c>
      <c r="AK287" s="227">
        <v>0</v>
      </c>
      <c r="AL287" s="227">
        <v>0</v>
      </c>
      <c r="AM287" s="227">
        <v>0</v>
      </c>
      <c r="AN287" s="227">
        <v>0</v>
      </c>
      <c r="AO287" s="227">
        <v>0</v>
      </c>
      <c r="AP287" s="227">
        <v>0</v>
      </c>
      <c r="AQ287" s="227">
        <v>0</v>
      </c>
      <c r="AR287" s="227">
        <v>0</v>
      </c>
      <c r="AS287" s="227">
        <v>0</v>
      </c>
      <c r="AT287" s="227">
        <v>0</v>
      </c>
      <c r="AU287" s="227">
        <v>0</v>
      </c>
      <c r="AV287" s="227">
        <v>0</v>
      </c>
    </row>
    <row r="288" spans="2:48" x14ac:dyDescent="0.2">
      <c r="B288" s="224">
        <v>13</v>
      </c>
      <c r="C288" s="229" t="s">
        <v>52</v>
      </c>
      <c r="D288" s="226">
        <v>0</v>
      </c>
      <c r="E288" s="227">
        <v>0</v>
      </c>
      <c r="F288" s="227">
        <v>0</v>
      </c>
      <c r="G288" s="227">
        <v>0</v>
      </c>
      <c r="H288" s="227">
        <v>0</v>
      </c>
      <c r="I288" s="227">
        <v>0</v>
      </c>
      <c r="J288" s="227">
        <v>0</v>
      </c>
      <c r="K288" s="227">
        <v>0</v>
      </c>
      <c r="L288" s="227">
        <v>0</v>
      </c>
      <c r="M288" s="227">
        <v>0</v>
      </c>
      <c r="N288" s="227">
        <v>0</v>
      </c>
      <c r="O288" s="227">
        <v>0</v>
      </c>
      <c r="P288" s="227">
        <v>0</v>
      </c>
      <c r="Q288" s="227">
        <v>0</v>
      </c>
      <c r="R288" s="227">
        <v>0</v>
      </c>
      <c r="S288" s="227">
        <v>0</v>
      </c>
      <c r="T288" s="227">
        <v>0</v>
      </c>
      <c r="U288" s="227">
        <v>0</v>
      </c>
      <c r="V288" s="227">
        <v>0</v>
      </c>
      <c r="W288" s="227">
        <v>0</v>
      </c>
      <c r="X288" s="227">
        <v>0</v>
      </c>
      <c r="Z288" s="224">
        <v>13</v>
      </c>
      <c r="AA288" s="229" t="s">
        <v>52</v>
      </c>
      <c r="AB288" s="226">
        <v>0</v>
      </c>
      <c r="AC288" s="227">
        <v>0</v>
      </c>
      <c r="AD288" s="227">
        <v>0</v>
      </c>
      <c r="AE288" s="227">
        <v>0</v>
      </c>
      <c r="AF288" s="227">
        <v>0</v>
      </c>
      <c r="AG288" s="227">
        <v>0</v>
      </c>
      <c r="AH288" s="227">
        <v>0</v>
      </c>
      <c r="AI288" s="227">
        <v>0</v>
      </c>
      <c r="AJ288" s="227">
        <v>0</v>
      </c>
      <c r="AK288" s="227">
        <v>0</v>
      </c>
      <c r="AL288" s="227">
        <v>0</v>
      </c>
      <c r="AM288" s="227">
        <v>0</v>
      </c>
      <c r="AN288" s="227">
        <v>0</v>
      </c>
      <c r="AO288" s="227">
        <v>0</v>
      </c>
      <c r="AP288" s="227">
        <v>0</v>
      </c>
      <c r="AQ288" s="227">
        <v>0</v>
      </c>
      <c r="AR288" s="227">
        <v>0</v>
      </c>
      <c r="AS288" s="227">
        <v>0</v>
      </c>
      <c r="AT288" s="227">
        <v>0</v>
      </c>
      <c r="AU288" s="227">
        <v>0</v>
      </c>
      <c r="AV288" s="227">
        <v>0</v>
      </c>
    </row>
    <row r="289" spans="2:48" x14ac:dyDescent="0.2">
      <c r="B289" s="224">
        <v>14</v>
      </c>
      <c r="C289" s="229" t="s">
        <v>53</v>
      </c>
      <c r="D289" s="226">
        <v>0</v>
      </c>
      <c r="E289" s="227">
        <v>0</v>
      </c>
      <c r="F289" s="227">
        <v>0</v>
      </c>
      <c r="G289" s="227">
        <v>0</v>
      </c>
      <c r="H289" s="227">
        <v>0</v>
      </c>
      <c r="I289" s="227">
        <v>0</v>
      </c>
      <c r="J289" s="227">
        <v>0</v>
      </c>
      <c r="K289" s="227">
        <v>0</v>
      </c>
      <c r="L289" s="227">
        <v>0</v>
      </c>
      <c r="M289" s="227">
        <v>0</v>
      </c>
      <c r="N289" s="227">
        <v>0</v>
      </c>
      <c r="O289" s="227">
        <v>0</v>
      </c>
      <c r="P289" s="227">
        <v>0</v>
      </c>
      <c r="Q289" s="227">
        <v>0</v>
      </c>
      <c r="R289" s="227">
        <v>0</v>
      </c>
      <c r="S289" s="227">
        <v>0</v>
      </c>
      <c r="T289" s="227">
        <v>0</v>
      </c>
      <c r="U289" s="227">
        <v>0</v>
      </c>
      <c r="V289" s="227">
        <v>0</v>
      </c>
      <c r="W289" s="227">
        <v>0</v>
      </c>
      <c r="X289" s="227">
        <v>0</v>
      </c>
      <c r="Z289" s="224">
        <v>14</v>
      </c>
      <c r="AA289" s="229" t="s">
        <v>53</v>
      </c>
      <c r="AB289" s="226">
        <v>0</v>
      </c>
      <c r="AC289" s="227">
        <v>0</v>
      </c>
      <c r="AD289" s="227">
        <v>0</v>
      </c>
      <c r="AE289" s="227">
        <v>0</v>
      </c>
      <c r="AF289" s="227">
        <v>0</v>
      </c>
      <c r="AG289" s="227">
        <v>0</v>
      </c>
      <c r="AH289" s="227">
        <v>0</v>
      </c>
      <c r="AI289" s="227">
        <v>0</v>
      </c>
      <c r="AJ289" s="227">
        <v>0</v>
      </c>
      <c r="AK289" s="227">
        <v>0</v>
      </c>
      <c r="AL289" s="227">
        <v>0</v>
      </c>
      <c r="AM289" s="227">
        <v>0</v>
      </c>
      <c r="AN289" s="227">
        <v>0</v>
      </c>
      <c r="AO289" s="227">
        <v>0</v>
      </c>
      <c r="AP289" s="227">
        <v>0</v>
      </c>
      <c r="AQ289" s="227">
        <v>0</v>
      </c>
      <c r="AR289" s="227">
        <v>0</v>
      </c>
      <c r="AS289" s="227">
        <v>0</v>
      </c>
      <c r="AT289" s="227">
        <v>0</v>
      </c>
      <c r="AU289" s="227">
        <v>0</v>
      </c>
      <c r="AV289" s="227">
        <v>0</v>
      </c>
    </row>
    <row r="290" spans="2:48" x14ac:dyDescent="0.2">
      <c r="B290" s="224">
        <v>18</v>
      </c>
      <c r="C290" s="229" t="s">
        <v>55</v>
      </c>
      <c r="D290" s="226">
        <v>51788.437153924504</v>
      </c>
      <c r="E290" s="227">
        <v>73689.865872155438</v>
      </c>
      <c r="F290" s="227">
        <v>76008.100779017055</v>
      </c>
      <c r="G290" s="227">
        <v>78465.507744642819</v>
      </c>
      <c r="H290" s="227">
        <v>80860.068470344369</v>
      </c>
      <c r="I290" s="227">
        <v>83286.889256455033</v>
      </c>
      <c r="J290" s="227">
        <v>85720.744504897797</v>
      </c>
      <c r="K290" s="227">
        <v>88162.237093370073</v>
      </c>
      <c r="L290" s="227">
        <v>90616.359707956581</v>
      </c>
      <c r="M290" s="227">
        <v>93079.543561529848</v>
      </c>
      <c r="N290" s="227">
        <v>95553.918294805437</v>
      </c>
      <c r="O290" s="227">
        <v>98039.004939535254</v>
      </c>
      <c r="P290" s="227">
        <v>100535.16601941049</v>
      </c>
      <c r="Q290" s="227">
        <v>103042.66357791238</v>
      </c>
      <c r="R290" s="227">
        <v>105561.67237808749</v>
      </c>
      <c r="S290" s="227">
        <v>108092.46364092804</v>
      </c>
      <c r="T290" s="227">
        <v>110635.26513679218</v>
      </c>
      <c r="U290" s="227">
        <v>113190.31427167116</v>
      </c>
      <c r="V290" s="227">
        <v>115757.91270540359</v>
      </c>
      <c r="W290" s="227">
        <v>118338.11390364391</v>
      </c>
      <c r="X290" s="227">
        <v>120931.98062448246</v>
      </c>
      <c r="Z290" s="224">
        <v>18</v>
      </c>
      <c r="AA290" s="229" t="s">
        <v>55</v>
      </c>
      <c r="AB290" s="226">
        <v>53400.505049950072</v>
      </c>
      <c r="AC290" s="227">
        <v>76068.042534239081</v>
      </c>
      <c r="AD290" s="227">
        <v>78470.95121145653</v>
      </c>
      <c r="AE290" s="227">
        <v>81019.106684819155</v>
      </c>
      <c r="AF290" s="227">
        <v>83501.9265778525</v>
      </c>
      <c r="AG290" s="227">
        <v>86018.217709772769</v>
      </c>
      <c r="AH290" s="227">
        <v>88541.753491017647</v>
      </c>
      <c r="AI290" s="227">
        <v>91073.158051776176</v>
      </c>
      <c r="AJ290" s="227">
        <v>93617.621789740733</v>
      </c>
      <c r="AK290" s="227">
        <v>96171.432174674221</v>
      </c>
      <c r="AL290" s="227">
        <v>98736.802149821204</v>
      </c>
      <c r="AM290" s="227">
        <v>101313.23208934575</v>
      </c>
      <c r="AN290" s="227">
        <v>103901.09735052653</v>
      </c>
      <c r="AO290" s="227">
        <v>106500.66877390299</v>
      </c>
      <c r="AP290" s="227">
        <v>109112.12640910722</v>
      </c>
      <c r="AQ290" s="227">
        <v>111735.7505784675</v>
      </c>
      <c r="AR290" s="227">
        <v>114371.7763570582</v>
      </c>
      <c r="AS290" s="227">
        <v>117020.44892507589</v>
      </c>
      <c r="AT290" s="227">
        <v>119682.07976870636</v>
      </c>
      <c r="AU290" s="227">
        <v>122356.72409158465</v>
      </c>
      <c r="AV290" s="227">
        <v>125045.47929092863</v>
      </c>
    </row>
    <row r="291" spans="2:48" x14ac:dyDescent="0.2">
      <c r="B291" s="224">
        <v>20</v>
      </c>
      <c r="C291" s="229" t="s">
        <v>56</v>
      </c>
      <c r="D291" s="226">
        <v>0</v>
      </c>
      <c r="E291" s="227">
        <v>0</v>
      </c>
      <c r="F291" s="227">
        <v>0</v>
      </c>
      <c r="G291" s="227">
        <v>0</v>
      </c>
      <c r="H291" s="227">
        <v>0</v>
      </c>
      <c r="I291" s="227">
        <v>0</v>
      </c>
      <c r="J291" s="227">
        <v>0</v>
      </c>
      <c r="K291" s="227">
        <v>0</v>
      </c>
      <c r="L291" s="227">
        <v>0</v>
      </c>
      <c r="M291" s="227">
        <v>0</v>
      </c>
      <c r="N291" s="227">
        <v>0</v>
      </c>
      <c r="O291" s="227">
        <v>0</v>
      </c>
      <c r="P291" s="227">
        <v>0</v>
      </c>
      <c r="Q291" s="227">
        <v>0</v>
      </c>
      <c r="R291" s="227">
        <v>0</v>
      </c>
      <c r="S291" s="227">
        <v>0</v>
      </c>
      <c r="T291" s="227">
        <v>0</v>
      </c>
      <c r="U291" s="227">
        <v>0</v>
      </c>
      <c r="V291" s="227">
        <v>0</v>
      </c>
      <c r="W291" s="227">
        <v>0</v>
      </c>
      <c r="X291" s="227">
        <v>0</v>
      </c>
      <c r="Z291" s="224">
        <v>20</v>
      </c>
      <c r="AA291" s="229" t="s">
        <v>56</v>
      </c>
      <c r="AB291" s="226">
        <v>0</v>
      </c>
      <c r="AC291" s="227">
        <v>0</v>
      </c>
      <c r="AD291" s="227">
        <v>0</v>
      </c>
      <c r="AE291" s="227">
        <v>0</v>
      </c>
      <c r="AF291" s="227">
        <v>0</v>
      </c>
      <c r="AG291" s="227">
        <v>0</v>
      </c>
      <c r="AH291" s="227">
        <v>0</v>
      </c>
      <c r="AI291" s="227">
        <v>0</v>
      </c>
      <c r="AJ291" s="227">
        <v>0</v>
      </c>
      <c r="AK291" s="227">
        <v>0</v>
      </c>
      <c r="AL291" s="227">
        <v>0</v>
      </c>
      <c r="AM291" s="227">
        <v>0</v>
      </c>
      <c r="AN291" s="227">
        <v>0</v>
      </c>
      <c r="AO291" s="227">
        <v>0</v>
      </c>
      <c r="AP291" s="227">
        <v>0</v>
      </c>
      <c r="AQ291" s="227">
        <v>0</v>
      </c>
      <c r="AR291" s="227">
        <v>0</v>
      </c>
      <c r="AS291" s="227">
        <v>0</v>
      </c>
      <c r="AT291" s="227">
        <v>0</v>
      </c>
      <c r="AU291" s="227">
        <v>0</v>
      </c>
      <c r="AV291" s="227">
        <v>0</v>
      </c>
    </row>
    <row r="292" spans="2:48" x14ac:dyDescent="0.2">
      <c r="B292" s="224">
        <v>21</v>
      </c>
      <c r="C292" s="229" t="s">
        <v>57</v>
      </c>
      <c r="D292" s="226">
        <v>650.56857559834577</v>
      </c>
      <c r="E292" s="227">
        <v>856.46200411806728</v>
      </c>
      <c r="F292" s="227">
        <v>865.99883272563534</v>
      </c>
      <c r="G292" s="227">
        <v>875.64239807571346</v>
      </c>
      <c r="H292" s="227">
        <v>885.39390098498825</v>
      </c>
      <c r="I292" s="227">
        <v>895.25455585117095</v>
      </c>
      <c r="J292" s="227">
        <v>905.22559080742656</v>
      </c>
      <c r="K292" s="227">
        <v>915.30824787856477</v>
      </c>
      <c r="L292" s="227">
        <v>925.50378313901888</v>
      </c>
      <c r="M292" s="227">
        <v>935.81346687263067</v>
      </c>
      <c r="N292" s="227">
        <v>946.23858373426151</v>
      </c>
      <c r="O292" s="227">
        <v>956.78043291325332</v>
      </c>
      <c r="P292" s="227">
        <v>967.44032829875846</v>
      </c>
      <c r="Q292" s="227">
        <v>978.21959864695827</v>
      </c>
      <c r="R292" s="227">
        <v>989.119587750199</v>
      </c>
      <c r="S292" s="227">
        <v>1000.141654608058</v>
      </c>
      <c r="T292" s="227">
        <v>1011.2871736003686</v>
      </c>
      <c r="U292" s="227">
        <v>1022.5575346622255</v>
      </c>
      <c r="V292" s="227">
        <v>1033.9541434609901</v>
      </c>
      <c r="W292" s="227">
        <v>1045.4784215753239</v>
      </c>
      <c r="X292" s="227">
        <v>1057.1318066762669</v>
      </c>
      <c r="Z292" s="224">
        <v>21</v>
      </c>
      <c r="AA292" s="229" t="s">
        <v>57</v>
      </c>
      <c r="AB292" s="226">
        <v>676.48072196442797</v>
      </c>
      <c r="AC292" s="227">
        <v>890.57488574208992</v>
      </c>
      <c r="AD292" s="227">
        <v>900.49156623309727</v>
      </c>
      <c r="AE292" s="227">
        <v>910.51923479106938</v>
      </c>
      <c r="AF292" s="227">
        <v>920.65914006122023</v>
      </c>
      <c r="AG292" s="227">
        <v>930.91254481072315</v>
      </c>
      <c r="AH292" s="227">
        <v>941.28072608928642</v>
      </c>
      <c r="AI292" s="227">
        <v>951.76497539156799</v>
      </c>
      <c r="AJ292" s="227">
        <v>962.36659882144613</v>
      </c>
      <c r="AK292" s="227">
        <v>973.08691725816766</v>
      </c>
      <c r="AL292" s="227">
        <v>983.92726652439694</v>
      </c>
      <c r="AM292" s="227">
        <v>994.88899755618831</v>
      </c>
      <c r="AN292" s="227">
        <v>1005.9734765748979</v>
      </c>
      <c r="AO292" s="227">
        <v>1017.1820852610666</v>
      </c>
      <c r="AP292" s="227">
        <v>1028.5162209302894</v>
      </c>
      <c r="AQ292" s="227">
        <v>1039.9772967110966</v>
      </c>
      <c r="AR292" s="227">
        <v>1051.5667417248712</v>
      </c>
      <c r="AS292" s="227">
        <v>1063.2860012678218</v>
      </c>
      <c r="AT292" s="227">
        <v>1075.1365369950413</v>
      </c>
      <c r="AU292" s="227">
        <v>1087.1198271066689</v>
      </c>
      <c r="AV292" s="227">
        <v>1099.2373665361827</v>
      </c>
    </row>
    <row r="293" spans="2:48" x14ac:dyDescent="0.2">
      <c r="B293" s="224">
        <v>22</v>
      </c>
      <c r="C293" s="229" t="s">
        <v>58</v>
      </c>
      <c r="D293" s="226">
        <v>0</v>
      </c>
      <c r="E293" s="227">
        <v>0</v>
      </c>
      <c r="F293" s="227">
        <v>0</v>
      </c>
      <c r="G293" s="227">
        <v>0</v>
      </c>
      <c r="H293" s="227">
        <v>0</v>
      </c>
      <c r="I293" s="227">
        <v>0</v>
      </c>
      <c r="J293" s="227">
        <v>0</v>
      </c>
      <c r="K293" s="227">
        <v>0</v>
      </c>
      <c r="L293" s="227">
        <v>0</v>
      </c>
      <c r="M293" s="227">
        <v>0</v>
      </c>
      <c r="N293" s="227">
        <v>0</v>
      </c>
      <c r="O293" s="227">
        <v>0</v>
      </c>
      <c r="P293" s="227">
        <v>0</v>
      </c>
      <c r="Q293" s="227">
        <v>0</v>
      </c>
      <c r="R293" s="227">
        <v>0</v>
      </c>
      <c r="S293" s="227">
        <v>0</v>
      </c>
      <c r="T293" s="227">
        <v>0</v>
      </c>
      <c r="U293" s="227">
        <v>0</v>
      </c>
      <c r="V293" s="227">
        <v>0</v>
      </c>
      <c r="W293" s="227">
        <v>0</v>
      </c>
      <c r="X293" s="227">
        <v>0</v>
      </c>
      <c r="Z293" s="224">
        <v>22</v>
      </c>
      <c r="AA293" s="229" t="s">
        <v>58</v>
      </c>
      <c r="AB293" s="226">
        <v>0</v>
      </c>
      <c r="AC293" s="227">
        <v>0</v>
      </c>
      <c r="AD293" s="227">
        <v>0</v>
      </c>
      <c r="AE293" s="227">
        <v>0</v>
      </c>
      <c r="AF293" s="227">
        <v>0</v>
      </c>
      <c r="AG293" s="227">
        <v>0</v>
      </c>
      <c r="AH293" s="227">
        <v>0</v>
      </c>
      <c r="AI293" s="227">
        <v>0</v>
      </c>
      <c r="AJ293" s="227">
        <v>0</v>
      </c>
      <c r="AK293" s="227">
        <v>0</v>
      </c>
      <c r="AL293" s="227">
        <v>0</v>
      </c>
      <c r="AM293" s="227">
        <v>0</v>
      </c>
      <c r="AN293" s="227">
        <v>0</v>
      </c>
      <c r="AO293" s="227">
        <v>0</v>
      </c>
      <c r="AP293" s="227">
        <v>0</v>
      </c>
      <c r="AQ293" s="227">
        <v>0</v>
      </c>
      <c r="AR293" s="227">
        <v>0</v>
      </c>
      <c r="AS293" s="227">
        <v>0</v>
      </c>
      <c r="AT293" s="227">
        <v>0</v>
      </c>
      <c r="AU293" s="227">
        <v>0</v>
      </c>
      <c r="AV293" s="227">
        <v>0</v>
      </c>
    </row>
    <row r="294" spans="2:48" x14ac:dyDescent="0.2">
      <c r="B294" s="224">
        <v>23</v>
      </c>
      <c r="C294" s="229" t="s">
        <v>59</v>
      </c>
      <c r="D294" s="226">
        <v>3344.9683160591881</v>
      </c>
      <c r="E294" s="227">
        <v>0</v>
      </c>
      <c r="F294" s="227">
        <v>0</v>
      </c>
      <c r="G294" s="227">
        <v>0</v>
      </c>
      <c r="H294" s="227">
        <v>0</v>
      </c>
      <c r="I294" s="227">
        <v>0</v>
      </c>
      <c r="J294" s="227">
        <v>0</v>
      </c>
      <c r="K294" s="227">
        <v>0</v>
      </c>
      <c r="L294" s="227">
        <v>0</v>
      </c>
      <c r="M294" s="227">
        <v>0</v>
      </c>
      <c r="N294" s="227">
        <v>0</v>
      </c>
      <c r="O294" s="227">
        <v>0</v>
      </c>
      <c r="P294" s="227">
        <v>0</v>
      </c>
      <c r="Q294" s="227">
        <v>0</v>
      </c>
      <c r="R294" s="227">
        <v>0</v>
      </c>
      <c r="S294" s="227">
        <v>0</v>
      </c>
      <c r="T294" s="227">
        <v>0</v>
      </c>
      <c r="U294" s="227">
        <v>0</v>
      </c>
      <c r="V294" s="227">
        <v>0</v>
      </c>
      <c r="W294" s="227">
        <v>0</v>
      </c>
      <c r="X294" s="227">
        <v>0</v>
      </c>
      <c r="Z294" s="224">
        <v>23</v>
      </c>
      <c r="AA294" s="229" t="s">
        <v>59</v>
      </c>
      <c r="AB294" s="226">
        <v>3369.35313508326</v>
      </c>
      <c r="AC294" s="227">
        <v>0</v>
      </c>
      <c r="AD294" s="227">
        <v>0</v>
      </c>
      <c r="AE294" s="227">
        <v>0</v>
      </c>
      <c r="AF294" s="227">
        <v>0</v>
      </c>
      <c r="AG294" s="227">
        <v>0</v>
      </c>
      <c r="AH294" s="227">
        <v>0</v>
      </c>
      <c r="AI294" s="227">
        <v>0</v>
      </c>
      <c r="AJ294" s="227">
        <v>0</v>
      </c>
      <c r="AK294" s="227">
        <v>0</v>
      </c>
      <c r="AL294" s="227">
        <v>0</v>
      </c>
      <c r="AM294" s="227">
        <v>0</v>
      </c>
      <c r="AN294" s="227">
        <v>0</v>
      </c>
      <c r="AO294" s="227">
        <v>0</v>
      </c>
      <c r="AP294" s="227">
        <v>0</v>
      </c>
      <c r="AQ294" s="227">
        <v>0</v>
      </c>
      <c r="AR294" s="227">
        <v>0</v>
      </c>
      <c r="AS294" s="227">
        <v>0</v>
      </c>
      <c r="AT294" s="227">
        <v>0</v>
      </c>
      <c r="AU294" s="227">
        <v>0</v>
      </c>
      <c r="AV294" s="227">
        <v>0</v>
      </c>
    </row>
    <row r="295" spans="2:48" x14ac:dyDescent="0.2">
      <c r="B295" s="224">
        <v>26</v>
      </c>
      <c r="C295" s="229" t="s">
        <v>60</v>
      </c>
      <c r="D295" s="226">
        <v>0</v>
      </c>
      <c r="E295" s="227">
        <v>0</v>
      </c>
      <c r="F295" s="227">
        <v>0</v>
      </c>
      <c r="G295" s="227">
        <v>0</v>
      </c>
      <c r="H295" s="227">
        <v>0</v>
      </c>
      <c r="I295" s="227">
        <v>0</v>
      </c>
      <c r="J295" s="227">
        <v>0</v>
      </c>
      <c r="K295" s="227">
        <v>0</v>
      </c>
      <c r="L295" s="227">
        <v>0</v>
      </c>
      <c r="M295" s="227">
        <v>0</v>
      </c>
      <c r="N295" s="227">
        <v>0</v>
      </c>
      <c r="O295" s="227">
        <v>0</v>
      </c>
      <c r="P295" s="227">
        <v>0</v>
      </c>
      <c r="Q295" s="227">
        <v>0</v>
      </c>
      <c r="R295" s="227">
        <v>0</v>
      </c>
      <c r="S295" s="227">
        <v>0</v>
      </c>
      <c r="T295" s="227">
        <v>0</v>
      </c>
      <c r="U295" s="227">
        <v>0</v>
      </c>
      <c r="V295" s="227">
        <v>0</v>
      </c>
      <c r="W295" s="227">
        <v>0</v>
      </c>
      <c r="X295" s="227">
        <v>0</v>
      </c>
      <c r="Z295" s="224">
        <v>26</v>
      </c>
      <c r="AA295" s="229" t="s">
        <v>60</v>
      </c>
      <c r="AB295" s="226">
        <v>0</v>
      </c>
      <c r="AC295" s="227">
        <v>0</v>
      </c>
      <c r="AD295" s="227">
        <v>0</v>
      </c>
      <c r="AE295" s="227">
        <v>0</v>
      </c>
      <c r="AF295" s="227">
        <v>0</v>
      </c>
      <c r="AG295" s="227">
        <v>0</v>
      </c>
      <c r="AH295" s="227">
        <v>0</v>
      </c>
      <c r="AI295" s="227">
        <v>0</v>
      </c>
      <c r="AJ295" s="227">
        <v>0</v>
      </c>
      <c r="AK295" s="227">
        <v>0</v>
      </c>
      <c r="AL295" s="227">
        <v>0</v>
      </c>
      <c r="AM295" s="227">
        <v>0</v>
      </c>
      <c r="AN295" s="227">
        <v>0</v>
      </c>
      <c r="AO295" s="227">
        <v>0</v>
      </c>
      <c r="AP295" s="227">
        <v>0</v>
      </c>
      <c r="AQ295" s="227">
        <v>0</v>
      </c>
      <c r="AR295" s="227">
        <v>0</v>
      </c>
      <c r="AS295" s="227">
        <v>0</v>
      </c>
      <c r="AT295" s="227">
        <v>0</v>
      </c>
      <c r="AU295" s="227">
        <v>0</v>
      </c>
      <c r="AV295" s="227">
        <v>0</v>
      </c>
    </row>
    <row r="296" spans="2:48" x14ac:dyDescent="0.2">
      <c r="B296" s="224">
        <v>28</v>
      </c>
      <c r="C296" s="229" t="s">
        <v>61</v>
      </c>
      <c r="D296" s="226">
        <v>0</v>
      </c>
      <c r="E296" s="227">
        <v>0</v>
      </c>
      <c r="F296" s="227">
        <v>0</v>
      </c>
      <c r="G296" s="227">
        <v>0</v>
      </c>
      <c r="H296" s="227">
        <v>0</v>
      </c>
      <c r="I296" s="227">
        <v>0</v>
      </c>
      <c r="J296" s="227">
        <v>0</v>
      </c>
      <c r="K296" s="227">
        <v>0</v>
      </c>
      <c r="L296" s="227">
        <v>0</v>
      </c>
      <c r="M296" s="227">
        <v>0</v>
      </c>
      <c r="N296" s="227">
        <v>0</v>
      </c>
      <c r="O296" s="227">
        <v>0</v>
      </c>
      <c r="P296" s="227">
        <v>0</v>
      </c>
      <c r="Q296" s="227">
        <v>0</v>
      </c>
      <c r="R296" s="227">
        <v>0</v>
      </c>
      <c r="S296" s="227">
        <v>0</v>
      </c>
      <c r="T296" s="227">
        <v>0</v>
      </c>
      <c r="U296" s="227">
        <v>0</v>
      </c>
      <c r="V296" s="227">
        <v>0</v>
      </c>
      <c r="W296" s="227">
        <v>0</v>
      </c>
      <c r="X296" s="227">
        <v>0</v>
      </c>
      <c r="Z296" s="224">
        <v>28</v>
      </c>
      <c r="AA296" s="229" t="s">
        <v>61</v>
      </c>
      <c r="AB296" s="226">
        <v>0</v>
      </c>
      <c r="AC296" s="227">
        <v>0</v>
      </c>
      <c r="AD296" s="227">
        <v>0</v>
      </c>
      <c r="AE296" s="227">
        <v>0</v>
      </c>
      <c r="AF296" s="227">
        <v>0</v>
      </c>
      <c r="AG296" s="227">
        <v>0</v>
      </c>
      <c r="AH296" s="227">
        <v>0</v>
      </c>
      <c r="AI296" s="227">
        <v>0</v>
      </c>
      <c r="AJ296" s="227">
        <v>0</v>
      </c>
      <c r="AK296" s="227">
        <v>0</v>
      </c>
      <c r="AL296" s="227">
        <v>0</v>
      </c>
      <c r="AM296" s="227">
        <v>0</v>
      </c>
      <c r="AN296" s="227">
        <v>0</v>
      </c>
      <c r="AO296" s="227">
        <v>0</v>
      </c>
      <c r="AP296" s="227">
        <v>0</v>
      </c>
      <c r="AQ296" s="227">
        <v>0</v>
      </c>
      <c r="AR296" s="227">
        <v>0</v>
      </c>
      <c r="AS296" s="227">
        <v>0</v>
      </c>
      <c r="AT296" s="227">
        <v>0</v>
      </c>
      <c r="AU296" s="227">
        <v>0</v>
      </c>
      <c r="AV296" s="227">
        <v>0</v>
      </c>
    </row>
    <row r="297" spans="2:48" x14ac:dyDescent="0.2">
      <c r="B297" s="224">
        <v>29</v>
      </c>
      <c r="C297" s="229" t="s">
        <v>62</v>
      </c>
      <c r="D297" s="226">
        <v>0</v>
      </c>
      <c r="E297" s="227">
        <v>0</v>
      </c>
      <c r="F297" s="227">
        <v>0</v>
      </c>
      <c r="G297" s="227">
        <v>0</v>
      </c>
      <c r="H297" s="227">
        <v>0</v>
      </c>
      <c r="I297" s="227">
        <v>0</v>
      </c>
      <c r="J297" s="227">
        <v>0</v>
      </c>
      <c r="K297" s="227">
        <v>0</v>
      </c>
      <c r="L297" s="227">
        <v>0</v>
      </c>
      <c r="M297" s="227">
        <v>0</v>
      </c>
      <c r="N297" s="227">
        <v>0</v>
      </c>
      <c r="O297" s="227">
        <v>0</v>
      </c>
      <c r="P297" s="227">
        <v>0</v>
      </c>
      <c r="Q297" s="227">
        <v>0</v>
      </c>
      <c r="R297" s="227">
        <v>0</v>
      </c>
      <c r="S297" s="227">
        <v>0</v>
      </c>
      <c r="T297" s="227">
        <v>0</v>
      </c>
      <c r="U297" s="227">
        <v>0</v>
      </c>
      <c r="V297" s="227">
        <v>0</v>
      </c>
      <c r="W297" s="227">
        <v>0</v>
      </c>
      <c r="X297" s="227">
        <v>0</v>
      </c>
      <c r="Z297" s="224">
        <v>29</v>
      </c>
      <c r="AA297" s="229" t="s">
        <v>62</v>
      </c>
      <c r="AB297" s="226">
        <v>0</v>
      </c>
      <c r="AC297" s="227">
        <v>0</v>
      </c>
      <c r="AD297" s="227">
        <v>0</v>
      </c>
      <c r="AE297" s="227">
        <v>0</v>
      </c>
      <c r="AF297" s="227">
        <v>0</v>
      </c>
      <c r="AG297" s="227">
        <v>0</v>
      </c>
      <c r="AH297" s="227">
        <v>0</v>
      </c>
      <c r="AI297" s="227">
        <v>0</v>
      </c>
      <c r="AJ297" s="227">
        <v>0</v>
      </c>
      <c r="AK297" s="227">
        <v>0</v>
      </c>
      <c r="AL297" s="227">
        <v>0</v>
      </c>
      <c r="AM297" s="227">
        <v>0</v>
      </c>
      <c r="AN297" s="227">
        <v>0</v>
      </c>
      <c r="AO297" s="227">
        <v>0</v>
      </c>
      <c r="AP297" s="227">
        <v>0</v>
      </c>
      <c r="AQ297" s="227">
        <v>0</v>
      </c>
      <c r="AR297" s="227">
        <v>0</v>
      </c>
      <c r="AS297" s="227">
        <v>0</v>
      </c>
      <c r="AT297" s="227">
        <v>0</v>
      </c>
      <c r="AU297" s="227">
        <v>0</v>
      </c>
      <c r="AV297" s="227">
        <v>0</v>
      </c>
    </row>
    <row r="298" spans="2:48" x14ac:dyDescent="0.2">
      <c r="B298" s="224">
        <v>31</v>
      </c>
      <c r="C298" s="229" t="s">
        <v>63</v>
      </c>
      <c r="D298" s="226">
        <v>0</v>
      </c>
      <c r="E298" s="227">
        <v>0</v>
      </c>
      <c r="F298" s="227">
        <v>0</v>
      </c>
      <c r="G298" s="227">
        <v>0</v>
      </c>
      <c r="H298" s="227">
        <v>0</v>
      </c>
      <c r="I298" s="227">
        <v>0</v>
      </c>
      <c r="J298" s="227">
        <v>0</v>
      </c>
      <c r="K298" s="227">
        <v>0</v>
      </c>
      <c r="L298" s="227">
        <v>0</v>
      </c>
      <c r="M298" s="227">
        <v>0</v>
      </c>
      <c r="N298" s="227">
        <v>0</v>
      </c>
      <c r="O298" s="227">
        <v>0</v>
      </c>
      <c r="P298" s="227">
        <v>0</v>
      </c>
      <c r="Q298" s="227">
        <v>0</v>
      </c>
      <c r="R298" s="227">
        <v>0</v>
      </c>
      <c r="S298" s="227">
        <v>0</v>
      </c>
      <c r="T298" s="227">
        <v>0</v>
      </c>
      <c r="U298" s="227">
        <v>0</v>
      </c>
      <c r="V298" s="227">
        <v>0</v>
      </c>
      <c r="W298" s="227">
        <v>0</v>
      </c>
      <c r="X298" s="227">
        <v>0</v>
      </c>
      <c r="Z298" s="224">
        <v>31</v>
      </c>
      <c r="AA298" s="229" t="s">
        <v>63</v>
      </c>
      <c r="AB298" s="226">
        <v>0</v>
      </c>
      <c r="AC298" s="227">
        <v>0</v>
      </c>
      <c r="AD298" s="227">
        <v>0</v>
      </c>
      <c r="AE298" s="227">
        <v>0</v>
      </c>
      <c r="AF298" s="227">
        <v>0</v>
      </c>
      <c r="AG298" s="227">
        <v>0</v>
      </c>
      <c r="AH298" s="227">
        <v>0</v>
      </c>
      <c r="AI298" s="227">
        <v>0</v>
      </c>
      <c r="AJ298" s="227">
        <v>0</v>
      </c>
      <c r="AK298" s="227">
        <v>0</v>
      </c>
      <c r="AL298" s="227">
        <v>0</v>
      </c>
      <c r="AM298" s="227">
        <v>0</v>
      </c>
      <c r="AN298" s="227">
        <v>0</v>
      </c>
      <c r="AO298" s="227">
        <v>0</v>
      </c>
      <c r="AP298" s="227">
        <v>0</v>
      </c>
      <c r="AQ298" s="227">
        <v>0</v>
      </c>
      <c r="AR298" s="227">
        <v>0</v>
      </c>
      <c r="AS298" s="227">
        <v>0</v>
      </c>
      <c r="AT298" s="227">
        <v>0</v>
      </c>
      <c r="AU298" s="227">
        <v>0</v>
      </c>
      <c r="AV298" s="227">
        <v>0</v>
      </c>
    </row>
    <row r="299" spans="2:48" x14ac:dyDescent="0.2">
      <c r="B299" s="224">
        <v>32</v>
      </c>
      <c r="C299" s="229" t="s">
        <v>64</v>
      </c>
      <c r="D299" s="226">
        <v>0</v>
      </c>
      <c r="E299" s="227">
        <v>0</v>
      </c>
      <c r="F299" s="227">
        <v>0</v>
      </c>
      <c r="G299" s="227">
        <v>0</v>
      </c>
      <c r="H299" s="227">
        <v>0</v>
      </c>
      <c r="I299" s="227">
        <v>0</v>
      </c>
      <c r="J299" s="227">
        <v>0</v>
      </c>
      <c r="K299" s="227">
        <v>0</v>
      </c>
      <c r="L299" s="227">
        <v>0</v>
      </c>
      <c r="M299" s="227">
        <v>0</v>
      </c>
      <c r="N299" s="227">
        <v>0</v>
      </c>
      <c r="O299" s="227">
        <v>0</v>
      </c>
      <c r="P299" s="227">
        <v>0</v>
      </c>
      <c r="Q299" s="227">
        <v>0</v>
      </c>
      <c r="R299" s="227">
        <v>0</v>
      </c>
      <c r="S299" s="227">
        <v>0</v>
      </c>
      <c r="T299" s="227">
        <v>0</v>
      </c>
      <c r="U299" s="227">
        <v>0</v>
      </c>
      <c r="V299" s="227">
        <v>0</v>
      </c>
      <c r="W299" s="227">
        <v>0</v>
      </c>
      <c r="X299" s="227">
        <v>0</v>
      </c>
      <c r="Z299" s="224">
        <v>32</v>
      </c>
      <c r="AA299" s="229" t="s">
        <v>64</v>
      </c>
      <c r="AB299" s="226">
        <v>0</v>
      </c>
      <c r="AC299" s="227">
        <v>0</v>
      </c>
      <c r="AD299" s="227">
        <v>0</v>
      </c>
      <c r="AE299" s="227">
        <v>0</v>
      </c>
      <c r="AF299" s="227">
        <v>0</v>
      </c>
      <c r="AG299" s="227">
        <v>0</v>
      </c>
      <c r="AH299" s="227">
        <v>0</v>
      </c>
      <c r="AI299" s="227">
        <v>0</v>
      </c>
      <c r="AJ299" s="227">
        <v>0</v>
      </c>
      <c r="AK299" s="227">
        <v>0</v>
      </c>
      <c r="AL299" s="227">
        <v>0</v>
      </c>
      <c r="AM299" s="227">
        <v>0</v>
      </c>
      <c r="AN299" s="227">
        <v>0</v>
      </c>
      <c r="AO299" s="227">
        <v>0</v>
      </c>
      <c r="AP299" s="227">
        <v>0</v>
      </c>
      <c r="AQ299" s="227">
        <v>0</v>
      </c>
      <c r="AR299" s="227">
        <v>0</v>
      </c>
      <c r="AS299" s="227">
        <v>0</v>
      </c>
      <c r="AT299" s="227">
        <v>0</v>
      </c>
      <c r="AU299" s="227">
        <v>0</v>
      </c>
      <c r="AV299" s="227">
        <v>0</v>
      </c>
    </row>
    <row r="300" spans="2:48" x14ac:dyDescent="0.2">
      <c r="B300" s="224">
        <v>33</v>
      </c>
      <c r="C300" s="229" t="s">
        <v>65</v>
      </c>
      <c r="D300" s="226">
        <v>0</v>
      </c>
      <c r="E300" s="227">
        <v>0</v>
      </c>
      <c r="F300" s="227">
        <v>0</v>
      </c>
      <c r="G300" s="227">
        <v>0</v>
      </c>
      <c r="H300" s="227">
        <v>0</v>
      </c>
      <c r="I300" s="227">
        <v>0</v>
      </c>
      <c r="J300" s="227">
        <v>0</v>
      </c>
      <c r="K300" s="227">
        <v>0</v>
      </c>
      <c r="L300" s="227">
        <v>0</v>
      </c>
      <c r="M300" s="227">
        <v>0</v>
      </c>
      <c r="N300" s="227">
        <v>0</v>
      </c>
      <c r="O300" s="227">
        <v>0</v>
      </c>
      <c r="P300" s="227">
        <v>0</v>
      </c>
      <c r="Q300" s="227">
        <v>0</v>
      </c>
      <c r="R300" s="227">
        <v>0</v>
      </c>
      <c r="S300" s="227">
        <v>0</v>
      </c>
      <c r="T300" s="227">
        <v>0</v>
      </c>
      <c r="U300" s="227">
        <v>0</v>
      </c>
      <c r="V300" s="227">
        <v>0</v>
      </c>
      <c r="W300" s="227">
        <v>0</v>
      </c>
      <c r="X300" s="227">
        <v>0</v>
      </c>
      <c r="Z300" s="224">
        <v>33</v>
      </c>
      <c r="AA300" s="229" t="s">
        <v>65</v>
      </c>
      <c r="AB300" s="226">
        <v>0</v>
      </c>
      <c r="AC300" s="227">
        <v>0</v>
      </c>
      <c r="AD300" s="227">
        <v>0</v>
      </c>
      <c r="AE300" s="227">
        <v>0</v>
      </c>
      <c r="AF300" s="227">
        <v>0</v>
      </c>
      <c r="AG300" s="227">
        <v>0</v>
      </c>
      <c r="AH300" s="227">
        <v>0</v>
      </c>
      <c r="AI300" s="227">
        <v>0</v>
      </c>
      <c r="AJ300" s="227">
        <v>0</v>
      </c>
      <c r="AK300" s="227">
        <v>0</v>
      </c>
      <c r="AL300" s="227">
        <v>0</v>
      </c>
      <c r="AM300" s="227">
        <v>0</v>
      </c>
      <c r="AN300" s="227">
        <v>0</v>
      </c>
      <c r="AO300" s="227">
        <v>0</v>
      </c>
      <c r="AP300" s="227">
        <v>0</v>
      </c>
      <c r="AQ300" s="227">
        <v>0</v>
      </c>
      <c r="AR300" s="227">
        <v>0</v>
      </c>
      <c r="AS300" s="227">
        <v>0</v>
      </c>
      <c r="AT300" s="227">
        <v>0</v>
      </c>
      <c r="AU300" s="227">
        <v>0</v>
      </c>
      <c r="AV300" s="227">
        <v>0</v>
      </c>
    </row>
    <row r="301" spans="2:48" x14ac:dyDescent="0.2">
      <c r="B301" s="224">
        <v>34</v>
      </c>
      <c r="C301" s="229" t="s">
        <v>66</v>
      </c>
      <c r="D301" s="226">
        <v>0</v>
      </c>
      <c r="E301" s="227">
        <v>0</v>
      </c>
      <c r="F301" s="227">
        <v>0</v>
      </c>
      <c r="G301" s="227">
        <v>0</v>
      </c>
      <c r="H301" s="227">
        <v>0</v>
      </c>
      <c r="I301" s="227">
        <v>0</v>
      </c>
      <c r="J301" s="227">
        <v>0</v>
      </c>
      <c r="K301" s="227">
        <v>0</v>
      </c>
      <c r="L301" s="227">
        <v>0</v>
      </c>
      <c r="M301" s="227">
        <v>0</v>
      </c>
      <c r="N301" s="227">
        <v>0</v>
      </c>
      <c r="O301" s="227">
        <v>0</v>
      </c>
      <c r="P301" s="227">
        <v>0</v>
      </c>
      <c r="Q301" s="227">
        <v>0</v>
      </c>
      <c r="R301" s="227">
        <v>0</v>
      </c>
      <c r="S301" s="227">
        <v>0</v>
      </c>
      <c r="T301" s="227">
        <v>0</v>
      </c>
      <c r="U301" s="227">
        <v>0</v>
      </c>
      <c r="V301" s="227">
        <v>0</v>
      </c>
      <c r="W301" s="227">
        <v>0</v>
      </c>
      <c r="X301" s="227">
        <v>0</v>
      </c>
      <c r="Z301" s="224">
        <v>34</v>
      </c>
      <c r="AA301" s="229" t="s">
        <v>66</v>
      </c>
      <c r="AB301" s="226">
        <v>0</v>
      </c>
      <c r="AC301" s="227">
        <v>0</v>
      </c>
      <c r="AD301" s="227">
        <v>0</v>
      </c>
      <c r="AE301" s="227">
        <v>0</v>
      </c>
      <c r="AF301" s="227">
        <v>0</v>
      </c>
      <c r="AG301" s="227">
        <v>0</v>
      </c>
      <c r="AH301" s="227">
        <v>0</v>
      </c>
      <c r="AI301" s="227">
        <v>0</v>
      </c>
      <c r="AJ301" s="227">
        <v>0</v>
      </c>
      <c r="AK301" s="227">
        <v>0</v>
      </c>
      <c r="AL301" s="227">
        <v>0</v>
      </c>
      <c r="AM301" s="227">
        <v>0</v>
      </c>
      <c r="AN301" s="227">
        <v>0</v>
      </c>
      <c r="AO301" s="227">
        <v>0</v>
      </c>
      <c r="AP301" s="227">
        <v>0</v>
      </c>
      <c r="AQ301" s="227">
        <v>0</v>
      </c>
      <c r="AR301" s="227">
        <v>0</v>
      </c>
      <c r="AS301" s="227">
        <v>0</v>
      </c>
      <c r="AT301" s="227">
        <v>0</v>
      </c>
      <c r="AU301" s="227">
        <v>0</v>
      </c>
      <c r="AV301" s="227">
        <v>0</v>
      </c>
    </row>
    <row r="302" spans="2:48" x14ac:dyDescent="0.2">
      <c r="B302" s="224">
        <v>35</v>
      </c>
      <c r="C302" s="228" t="s">
        <v>67</v>
      </c>
      <c r="D302" s="226">
        <v>0</v>
      </c>
      <c r="E302" s="227">
        <v>0</v>
      </c>
      <c r="F302" s="227">
        <v>0</v>
      </c>
      <c r="G302" s="227">
        <v>0</v>
      </c>
      <c r="H302" s="227">
        <v>0</v>
      </c>
      <c r="I302" s="227">
        <v>0</v>
      </c>
      <c r="J302" s="227">
        <v>0</v>
      </c>
      <c r="K302" s="227">
        <v>0</v>
      </c>
      <c r="L302" s="227">
        <v>0</v>
      </c>
      <c r="M302" s="227">
        <v>0</v>
      </c>
      <c r="N302" s="227">
        <v>0</v>
      </c>
      <c r="O302" s="227">
        <v>0</v>
      </c>
      <c r="P302" s="227">
        <v>0</v>
      </c>
      <c r="Q302" s="227">
        <v>0</v>
      </c>
      <c r="R302" s="227">
        <v>0</v>
      </c>
      <c r="S302" s="227">
        <v>0</v>
      </c>
      <c r="T302" s="227">
        <v>0</v>
      </c>
      <c r="U302" s="227">
        <v>0</v>
      </c>
      <c r="V302" s="227">
        <v>0</v>
      </c>
      <c r="W302" s="227">
        <v>0</v>
      </c>
      <c r="X302" s="227">
        <v>0</v>
      </c>
      <c r="Z302" s="224">
        <v>35</v>
      </c>
      <c r="AA302" s="228" t="s">
        <v>67</v>
      </c>
      <c r="AB302" s="226">
        <v>0</v>
      </c>
      <c r="AC302" s="227">
        <v>0</v>
      </c>
      <c r="AD302" s="227">
        <v>0</v>
      </c>
      <c r="AE302" s="227">
        <v>0</v>
      </c>
      <c r="AF302" s="227">
        <v>0</v>
      </c>
      <c r="AG302" s="227">
        <v>0</v>
      </c>
      <c r="AH302" s="227">
        <v>0</v>
      </c>
      <c r="AI302" s="227">
        <v>0</v>
      </c>
      <c r="AJ302" s="227">
        <v>0</v>
      </c>
      <c r="AK302" s="227">
        <v>0</v>
      </c>
      <c r="AL302" s="227">
        <v>0</v>
      </c>
      <c r="AM302" s="227">
        <v>0</v>
      </c>
      <c r="AN302" s="227">
        <v>0</v>
      </c>
      <c r="AO302" s="227">
        <v>0</v>
      </c>
      <c r="AP302" s="227">
        <v>0</v>
      </c>
      <c r="AQ302" s="227">
        <v>0</v>
      </c>
      <c r="AR302" s="227">
        <v>0</v>
      </c>
      <c r="AS302" s="227">
        <v>0</v>
      </c>
      <c r="AT302" s="227">
        <v>0</v>
      </c>
      <c r="AU302" s="227">
        <v>0</v>
      </c>
      <c r="AV302" s="227">
        <v>0</v>
      </c>
    </row>
    <row r="303" spans="2:48" x14ac:dyDescent="0.2">
      <c r="B303" s="224">
        <v>36</v>
      </c>
      <c r="C303" s="229" t="s">
        <v>68</v>
      </c>
      <c r="D303" s="226">
        <v>0</v>
      </c>
      <c r="E303" s="227">
        <v>0</v>
      </c>
      <c r="F303" s="227">
        <v>0</v>
      </c>
      <c r="G303" s="227">
        <v>0</v>
      </c>
      <c r="H303" s="227">
        <v>0</v>
      </c>
      <c r="I303" s="227">
        <v>0</v>
      </c>
      <c r="J303" s="227">
        <v>0</v>
      </c>
      <c r="K303" s="227">
        <v>0</v>
      </c>
      <c r="L303" s="227">
        <v>0</v>
      </c>
      <c r="M303" s="227">
        <v>0</v>
      </c>
      <c r="N303" s="227">
        <v>0</v>
      </c>
      <c r="O303" s="227">
        <v>0</v>
      </c>
      <c r="P303" s="227">
        <v>0</v>
      </c>
      <c r="Q303" s="227">
        <v>0</v>
      </c>
      <c r="R303" s="227">
        <v>0</v>
      </c>
      <c r="S303" s="227">
        <v>0</v>
      </c>
      <c r="T303" s="227">
        <v>0</v>
      </c>
      <c r="U303" s="227">
        <v>0</v>
      </c>
      <c r="V303" s="227">
        <v>0</v>
      </c>
      <c r="W303" s="227">
        <v>0</v>
      </c>
      <c r="X303" s="227">
        <v>0</v>
      </c>
      <c r="Z303" s="224">
        <v>36</v>
      </c>
      <c r="AA303" s="229" t="s">
        <v>68</v>
      </c>
      <c r="AB303" s="226">
        <v>0</v>
      </c>
      <c r="AC303" s="227">
        <v>0</v>
      </c>
      <c r="AD303" s="227">
        <v>0</v>
      </c>
      <c r="AE303" s="227">
        <v>0</v>
      </c>
      <c r="AF303" s="227">
        <v>0</v>
      </c>
      <c r="AG303" s="227">
        <v>0</v>
      </c>
      <c r="AH303" s="227">
        <v>0</v>
      </c>
      <c r="AI303" s="227">
        <v>0</v>
      </c>
      <c r="AJ303" s="227">
        <v>0</v>
      </c>
      <c r="AK303" s="227">
        <v>0</v>
      </c>
      <c r="AL303" s="227">
        <v>0</v>
      </c>
      <c r="AM303" s="227">
        <v>0</v>
      </c>
      <c r="AN303" s="227">
        <v>0</v>
      </c>
      <c r="AO303" s="227">
        <v>0</v>
      </c>
      <c r="AP303" s="227">
        <v>0</v>
      </c>
      <c r="AQ303" s="227">
        <v>0</v>
      </c>
      <c r="AR303" s="227">
        <v>0</v>
      </c>
      <c r="AS303" s="227">
        <v>0</v>
      </c>
      <c r="AT303" s="227">
        <v>0</v>
      </c>
      <c r="AU303" s="227">
        <v>0</v>
      </c>
      <c r="AV303" s="227">
        <v>0</v>
      </c>
    </row>
    <row r="304" spans="2:48" x14ac:dyDescent="0.2">
      <c r="B304" s="224">
        <v>39</v>
      </c>
      <c r="C304" s="229" t="s">
        <v>69</v>
      </c>
      <c r="D304" s="226">
        <v>0</v>
      </c>
      <c r="E304" s="227">
        <v>0</v>
      </c>
      <c r="F304" s="227">
        <v>0</v>
      </c>
      <c r="G304" s="227">
        <v>0</v>
      </c>
      <c r="H304" s="227">
        <v>0</v>
      </c>
      <c r="I304" s="227">
        <v>0</v>
      </c>
      <c r="J304" s="227">
        <v>0</v>
      </c>
      <c r="K304" s="227">
        <v>0</v>
      </c>
      <c r="L304" s="227">
        <v>0</v>
      </c>
      <c r="M304" s="227">
        <v>0</v>
      </c>
      <c r="N304" s="227">
        <v>0</v>
      </c>
      <c r="O304" s="227">
        <v>0</v>
      </c>
      <c r="P304" s="227">
        <v>0</v>
      </c>
      <c r="Q304" s="227">
        <v>0</v>
      </c>
      <c r="R304" s="227">
        <v>0</v>
      </c>
      <c r="S304" s="227">
        <v>0</v>
      </c>
      <c r="T304" s="227">
        <v>0</v>
      </c>
      <c r="U304" s="227">
        <v>0</v>
      </c>
      <c r="V304" s="227">
        <v>0</v>
      </c>
      <c r="W304" s="227">
        <v>0</v>
      </c>
      <c r="X304" s="227">
        <v>0</v>
      </c>
      <c r="Z304" s="224">
        <v>39</v>
      </c>
      <c r="AA304" s="229" t="s">
        <v>69</v>
      </c>
      <c r="AB304" s="226">
        <v>0</v>
      </c>
      <c r="AC304" s="227">
        <v>0</v>
      </c>
      <c r="AD304" s="227">
        <v>0</v>
      </c>
      <c r="AE304" s="227">
        <v>0</v>
      </c>
      <c r="AF304" s="227">
        <v>0</v>
      </c>
      <c r="AG304" s="227">
        <v>0</v>
      </c>
      <c r="AH304" s="227">
        <v>0</v>
      </c>
      <c r="AI304" s="227">
        <v>0</v>
      </c>
      <c r="AJ304" s="227">
        <v>0</v>
      </c>
      <c r="AK304" s="227">
        <v>0</v>
      </c>
      <c r="AL304" s="227">
        <v>0</v>
      </c>
      <c r="AM304" s="227">
        <v>0</v>
      </c>
      <c r="AN304" s="227">
        <v>0</v>
      </c>
      <c r="AO304" s="227">
        <v>0</v>
      </c>
      <c r="AP304" s="227">
        <v>0</v>
      </c>
      <c r="AQ304" s="227">
        <v>0</v>
      </c>
      <c r="AR304" s="227">
        <v>0</v>
      </c>
      <c r="AS304" s="227">
        <v>0</v>
      </c>
      <c r="AT304" s="227">
        <v>0</v>
      </c>
      <c r="AU304" s="227">
        <v>0</v>
      </c>
      <c r="AV304" s="227">
        <v>0</v>
      </c>
    </row>
    <row r="305" spans="2:48" x14ac:dyDescent="0.2">
      <c r="B305" s="224">
        <v>40</v>
      </c>
      <c r="C305" s="229" t="s">
        <v>70</v>
      </c>
      <c r="D305" s="226">
        <v>0</v>
      </c>
      <c r="E305" s="227">
        <v>0</v>
      </c>
      <c r="F305" s="227">
        <v>0</v>
      </c>
      <c r="G305" s="227">
        <v>0</v>
      </c>
      <c r="H305" s="227">
        <v>0</v>
      </c>
      <c r="I305" s="227">
        <v>0</v>
      </c>
      <c r="J305" s="227">
        <v>0</v>
      </c>
      <c r="K305" s="227">
        <v>0</v>
      </c>
      <c r="L305" s="227">
        <v>0</v>
      </c>
      <c r="M305" s="227">
        <v>0</v>
      </c>
      <c r="N305" s="227">
        <v>0</v>
      </c>
      <c r="O305" s="227">
        <v>0</v>
      </c>
      <c r="P305" s="227">
        <v>0</v>
      </c>
      <c r="Q305" s="227">
        <v>0</v>
      </c>
      <c r="R305" s="227">
        <v>0</v>
      </c>
      <c r="S305" s="227">
        <v>0</v>
      </c>
      <c r="T305" s="227">
        <v>0</v>
      </c>
      <c r="U305" s="227">
        <v>0</v>
      </c>
      <c r="V305" s="227">
        <v>0</v>
      </c>
      <c r="W305" s="227">
        <v>0</v>
      </c>
      <c r="X305" s="227">
        <v>0</v>
      </c>
      <c r="Z305" s="224">
        <v>40</v>
      </c>
      <c r="AA305" s="229" t="s">
        <v>70</v>
      </c>
      <c r="AB305" s="226">
        <v>0</v>
      </c>
      <c r="AC305" s="227">
        <v>0</v>
      </c>
      <c r="AD305" s="227">
        <v>0</v>
      </c>
      <c r="AE305" s="227">
        <v>0</v>
      </c>
      <c r="AF305" s="227">
        <v>0</v>
      </c>
      <c r="AG305" s="227">
        <v>0</v>
      </c>
      <c r="AH305" s="227">
        <v>0</v>
      </c>
      <c r="AI305" s="227">
        <v>0</v>
      </c>
      <c r="AJ305" s="227">
        <v>0</v>
      </c>
      <c r="AK305" s="227">
        <v>0</v>
      </c>
      <c r="AL305" s="227">
        <v>0</v>
      </c>
      <c r="AM305" s="227">
        <v>0</v>
      </c>
      <c r="AN305" s="227">
        <v>0</v>
      </c>
      <c r="AO305" s="227">
        <v>0</v>
      </c>
      <c r="AP305" s="227">
        <v>0</v>
      </c>
      <c r="AQ305" s="227">
        <v>0</v>
      </c>
      <c r="AR305" s="227">
        <v>0</v>
      </c>
      <c r="AS305" s="227">
        <v>0</v>
      </c>
      <c r="AT305" s="227">
        <v>0</v>
      </c>
      <c r="AU305" s="227">
        <v>0</v>
      </c>
      <c r="AV305" s="227">
        <v>0</v>
      </c>
    </row>
    <row r="306" spans="2:48" x14ac:dyDescent="0.2">
      <c r="B306" s="224">
        <v>45</v>
      </c>
      <c r="C306" s="229" t="s">
        <v>71</v>
      </c>
      <c r="D306" s="226">
        <v>0</v>
      </c>
      <c r="E306" s="227">
        <v>0</v>
      </c>
      <c r="F306" s="227">
        <v>0</v>
      </c>
      <c r="G306" s="227">
        <v>0</v>
      </c>
      <c r="H306" s="227">
        <v>0</v>
      </c>
      <c r="I306" s="227">
        <v>0</v>
      </c>
      <c r="J306" s="227">
        <v>0</v>
      </c>
      <c r="K306" s="227">
        <v>0</v>
      </c>
      <c r="L306" s="227">
        <v>0</v>
      </c>
      <c r="M306" s="227">
        <v>0</v>
      </c>
      <c r="N306" s="227">
        <v>0</v>
      </c>
      <c r="O306" s="227">
        <v>0</v>
      </c>
      <c r="P306" s="227">
        <v>0</v>
      </c>
      <c r="Q306" s="227">
        <v>0</v>
      </c>
      <c r="R306" s="227">
        <v>0</v>
      </c>
      <c r="S306" s="227">
        <v>0</v>
      </c>
      <c r="T306" s="227">
        <v>0</v>
      </c>
      <c r="U306" s="227">
        <v>0</v>
      </c>
      <c r="V306" s="227">
        <v>0</v>
      </c>
      <c r="W306" s="227">
        <v>0</v>
      </c>
      <c r="X306" s="227">
        <v>0</v>
      </c>
      <c r="Z306" s="224">
        <v>45</v>
      </c>
      <c r="AA306" s="229" t="s">
        <v>71</v>
      </c>
      <c r="AB306" s="226">
        <v>0</v>
      </c>
      <c r="AC306" s="227">
        <v>0</v>
      </c>
      <c r="AD306" s="227">
        <v>0</v>
      </c>
      <c r="AE306" s="227">
        <v>0</v>
      </c>
      <c r="AF306" s="227">
        <v>0</v>
      </c>
      <c r="AG306" s="227">
        <v>0</v>
      </c>
      <c r="AH306" s="227">
        <v>0</v>
      </c>
      <c r="AI306" s="227">
        <v>0</v>
      </c>
      <c r="AJ306" s="227">
        <v>0</v>
      </c>
      <c r="AK306" s="227">
        <v>0</v>
      </c>
      <c r="AL306" s="227">
        <v>0</v>
      </c>
      <c r="AM306" s="227">
        <v>0</v>
      </c>
      <c r="AN306" s="227">
        <v>0</v>
      </c>
      <c r="AO306" s="227">
        <v>0</v>
      </c>
      <c r="AP306" s="227">
        <v>0</v>
      </c>
      <c r="AQ306" s="227">
        <v>0</v>
      </c>
      <c r="AR306" s="227">
        <v>0</v>
      </c>
      <c r="AS306" s="227">
        <v>0</v>
      </c>
      <c r="AT306" s="227">
        <v>0</v>
      </c>
      <c r="AU306" s="227">
        <v>0</v>
      </c>
      <c r="AV306" s="227">
        <v>0</v>
      </c>
    </row>
    <row r="307" spans="2:48" ht="13.5" thickBot="1" x14ac:dyDescent="0.25">
      <c r="B307" s="224">
        <v>46</v>
      </c>
      <c r="C307" s="230" t="s">
        <v>72</v>
      </c>
      <c r="D307" s="226">
        <v>0</v>
      </c>
      <c r="E307" s="227">
        <v>0</v>
      </c>
      <c r="F307" s="227">
        <v>0</v>
      </c>
      <c r="G307" s="227">
        <v>0</v>
      </c>
      <c r="H307" s="227">
        <v>0</v>
      </c>
      <c r="I307" s="227">
        <v>0</v>
      </c>
      <c r="J307" s="227">
        <v>0</v>
      </c>
      <c r="K307" s="227">
        <v>0</v>
      </c>
      <c r="L307" s="227">
        <v>0</v>
      </c>
      <c r="M307" s="227">
        <v>0</v>
      </c>
      <c r="N307" s="227">
        <v>0</v>
      </c>
      <c r="O307" s="227">
        <v>0</v>
      </c>
      <c r="P307" s="227">
        <v>0</v>
      </c>
      <c r="Q307" s="227">
        <v>0</v>
      </c>
      <c r="R307" s="227">
        <v>0</v>
      </c>
      <c r="S307" s="227">
        <v>0</v>
      </c>
      <c r="T307" s="227">
        <v>0</v>
      </c>
      <c r="U307" s="227">
        <v>0</v>
      </c>
      <c r="V307" s="227">
        <v>0</v>
      </c>
      <c r="W307" s="227">
        <v>0</v>
      </c>
      <c r="X307" s="227">
        <v>0</v>
      </c>
      <c r="Z307" s="224">
        <v>46</v>
      </c>
      <c r="AA307" s="230" t="s">
        <v>72</v>
      </c>
      <c r="AB307" s="226">
        <v>0</v>
      </c>
      <c r="AC307" s="227">
        <v>0</v>
      </c>
      <c r="AD307" s="227">
        <v>0</v>
      </c>
      <c r="AE307" s="227">
        <v>0</v>
      </c>
      <c r="AF307" s="227">
        <v>0</v>
      </c>
      <c r="AG307" s="227">
        <v>0</v>
      </c>
      <c r="AH307" s="227">
        <v>0</v>
      </c>
      <c r="AI307" s="227">
        <v>0</v>
      </c>
      <c r="AJ307" s="227">
        <v>0</v>
      </c>
      <c r="AK307" s="227">
        <v>0</v>
      </c>
      <c r="AL307" s="227">
        <v>0</v>
      </c>
      <c r="AM307" s="227">
        <v>0</v>
      </c>
      <c r="AN307" s="227">
        <v>0</v>
      </c>
      <c r="AO307" s="227">
        <v>0</v>
      </c>
      <c r="AP307" s="227">
        <v>0</v>
      </c>
      <c r="AQ307" s="227">
        <v>0</v>
      </c>
      <c r="AR307" s="227">
        <v>0</v>
      </c>
      <c r="AS307" s="227">
        <v>0</v>
      </c>
      <c r="AT307" s="227">
        <v>0</v>
      </c>
      <c r="AU307" s="227">
        <v>0</v>
      </c>
      <c r="AV307" s="227">
        <v>0</v>
      </c>
    </row>
    <row r="308" spans="2:48" ht="13.5" thickBot="1" x14ac:dyDescent="0.25">
      <c r="B308" s="231"/>
      <c r="C308" s="232" t="s">
        <v>73</v>
      </c>
      <c r="D308" s="233">
        <f>+SUM(D284:D306)</f>
        <v>55783.974045582036</v>
      </c>
      <c r="E308" s="233">
        <f t="shared" ref="E308:X308" si="76">+SUM(E284:E306)</f>
        <v>74546.327876273499</v>
      </c>
      <c r="F308" s="233">
        <f t="shared" si="76"/>
        <v>76874.099611742684</v>
      </c>
      <c r="G308" s="233">
        <f t="shared" si="76"/>
        <v>79341.150142718529</v>
      </c>
      <c r="H308" s="233">
        <f t="shared" si="76"/>
        <v>81745.462371329355</v>
      </c>
      <c r="I308" s="233">
        <f t="shared" si="76"/>
        <v>84182.143812306211</v>
      </c>
      <c r="J308" s="233">
        <f t="shared" si="76"/>
        <v>86625.970095705226</v>
      </c>
      <c r="K308" s="233">
        <f t="shared" si="76"/>
        <v>89077.545341248639</v>
      </c>
      <c r="L308" s="233">
        <f t="shared" si="76"/>
        <v>91541.863491095603</v>
      </c>
      <c r="M308" s="233">
        <f t="shared" si="76"/>
        <v>94015.357028402475</v>
      </c>
      <c r="N308" s="233">
        <f t="shared" si="76"/>
        <v>96500.156878539696</v>
      </c>
      <c r="O308" s="233">
        <f t="shared" si="76"/>
        <v>98995.785372448503</v>
      </c>
      <c r="P308" s="233">
        <f t="shared" si="76"/>
        <v>101502.60634770925</v>
      </c>
      <c r="Q308" s="233">
        <f t="shared" si="76"/>
        <v>104020.88317655933</v>
      </c>
      <c r="R308" s="233">
        <f t="shared" si="76"/>
        <v>106550.79196583769</v>
      </c>
      <c r="S308" s="233">
        <f t="shared" si="76"/>
        <v>109092.60529553609</v>
      </c>
      <c r="T308" s="233">
        <f t="shared" si="76"/>
        <v>111646.55231039255</v>
      </c>
      <c r="U308" s="233">
        <f t="shared" si="76"/>
        <v>114212.87180633338</v>
      </c>
      <c r="V308" s="233">
        <f t="shared" si="76"/>
        <v>116791.86684886458</v>
      </c>
      <c r="W308" s="233">
        <f t="shared" si="76"/>
        <v>119383.59232521923</v>
      </c>
      <c r="X308" s="233">
        <f t="shared" si="76"/>
        <v>121989.11243115872</v>
      </c>
      <c r="Z308" s="231"/>
      <c r="AA308" s="232" t="s">
        <v>73</v>
      </c>
      <c r="AB308" s="233">
        <f>+SUM(AB284:AB306)</f>
        <v>57446.338906997757</v>
      </c>
      <c r="AC308" s="233">
        <f t="shared" ref="AC308:AV308" si="77">+SUM(AC284:AC306)</f>
        <v>76958.617419981165</v>
      </c>
      <c r="AD308" s="233">
        <f t="shared" si="77"/>
        <v>79371.442777689634</v>
      </c>
      <c r="AE308" s="233">
        <f t="shared" si="77"/>
        <v>81929.625919610218</v>
      </c>
      <c r="AF308" s="233">
        <f t="shared" si="77"/>
        <v>84422.585717913724</v>
      </c>
      <c r="AG308" s="233">
        <f t="shared" si="77"/>
        <v>86949.130254583491</v>
      </c>
      <c r="AH308" s="233">
        <f t="shared" si="77"/>
        <v>89483.034217106935</v>
      </c>
      <c r="AI308" s="233">
        <f t="shared" si="77"/>
        <v>92024.923027167737</v>
      </c>
      <c r="AJ308" s="233">
        <f t="shared" si="77"/>
        <v>94579.988388562182</v>
      </c>
      <c r="AK308" s="233">
        <f t="shared" si="77"/>
        <v>97144.519091932394</v>
      </c>
      <c r="AL308" s="233">
        <f t="shared" si="77"/>
        <v>99720.729416345595</v>
      </c>
      <c r="AM308" s="233">
        <f t="shared" si="77"/>
        <v>102308.12108690194</v>
      </c>
      <c r="AN308" s="233">
        <f t="shared" si="77"/>
        <v>104907.07082710143</v>
      </c>
      <c r="AO308" s="233">
        <f t="shared" si="77"/>
        <v>107517.85085916406</v>
      </c>
      <c r="AP308" s="233">
        <f t="shared" si="77"/>
        <v>110140.64263003752</v>
      </c>
      <c r="AQ308" s="233">
        <f t="shared" si="77"/>
        <v>112775.72787517859</v>
      </c>
      <c r="AR308" s="233">
        <f t="shared" si="77"/>
        <v>115423.34309878308</v>
      </c>
      <c r="AS308" s="233">
        <f t="shared" si="77"/>
        <v>118083.73492634372</v>
      </c>
      <c r="AT308" s="233">
        <f t="shared" si="77"/>
        <v>120757.2163057014</v>
      </c>
      <c r="AU308" s="233">
        <f t="shared" si="77"/>
        <v>123443.84391869132</v>
      </c>
      <c r="AV308" s="233">
        <f t="shared" si="77"/>
        <v>126144.71665746481</v>
      </c>
    </row>
    <row r="309" spans="2:48" x14ac:dyDescent="0.2">
      <c r="D309" s="234"/>
      <c r="E309" s="234"/>
      <c r="F309" s="234"/>
      <c r="G309" s="234"/>
      <c r="H309" s="234"/>
      <c r="I309" s="234"/>
      <c r="J309" s="234"/>
      <c r="K309" s="234"/>
      <c r="L309" s="234"/>
      <c r="M309" s="234"/>
      <c r="N309" s="234"/>
      <c r="O309" s="234"/>
      <c r="P309" s="234"/>
      <c r="Q309" s="234"/>
      <c r="R309" s="234"/>
      <c r="S309" s="234"/>
      <c r="T309" s="234"/>
      <c r="U309" s="234"/>
      <c r="V309" s="234"/>
      <c r="W309" s="234"/>
      <c r="X309" s="234"/>
      <c r="AB309" s="234"/>
      <c r="AC309" s="234"/>
      <c r="AD309" s="234"/>
      <c r="AE309" s="234"/>
      <c r="AF309" s="234"/>
      <c r="AG309" s="234"/>
      <c r="AH309" s="234"/>
      <c r="AI309" s="234"/>
      <c r="AJ309" s="234"/>
      <c r="AK309" s="234"/>
      <c r="AL309" s="234"/>
      <c r="AM309" s="234"/>
      <c r="AN309" s="234"/>
      <c r="AO309" s="234"/>
      <c r="AP309" s="234"/>
      <c r="AQ309" s="234"/>
      <c r="AR309" s="234"/>
      <c r="AS309" s="234"/>
      <c r="AT309" s="234"/>
      <c r="AU309" s="234"/>
      <c r="AV309" s="234"/>
    </row>
    <row r="310" spans="2:48" x14ac:dyDescent="0.2">
      <c r="D310" s="234"/>
      <c r="E310" s="234"/>
      <c r="F310" s="234"/>
      <c r="G310" s="234"/>
      <c r="H310" s="234"/>
      <c r="I310" s="234"/>
      <c r="J310" s="234"/>
      <c r="K310" s="234"/>
      <c r="L310" s="234"/>
      <c r="M310" s="234"/>
      <c r="N310" s="234"/>
      <c r="O310" s="234"/>
      <c r="P310" s="234"/>
      <c r="Q310" s="234"/>
      <c r="R310" s="234"/>
      <c r="S310" s="234"/>
      <c r="T310" s="234"/>
      <c r="U310" s="234"/>
      <c r="V310" s="234"/>
      <c r="W310" s="234"/>
      <c r="X310" s="234"/>
      <c r="AB310" s="234"/>
      <c r="AC310" s="234"/>
      <c r="AD310" s="234"/>
      <c r="AE310" s="234"/>
      <c r="AF310" s="234"/>
      <c r="AG310" s="234"/>
      <c r="AH310" s="234"/>
      <c r="AI310" s="234"/>
      <c r="AJ310" s="234"/>
      <c r="AK310" s="234"/>
      <c r="AL310" s="234"/>
      <c r="AM310" s="234"/>
      <c r="AN310" s="234"/>
      <c r="AO310" s="234"/>
      <c r="AP310" s="234"/>
      <c r="AQ310" s="234"/>
      <c r="AR310" s="234"/>
      <c r="AS310" s="234"/>
      <c r="AT310" s="234"/>
      <c r="AU310" s="234"/>
      <c r="AV310" s="234"/>
    </row>
    <row r="311" spans="2:48" x14ac:dyDescent="0.2">
      <c r="E311" s="234"/>
      <c r="F311" s="234"/>
      <c r="G311" s="234"/>
      <c r="H311" s="234"/>
      <c r="I311" s="234"/>
      <c r="J311" s="234"/>
      <c r="K311" s="234"/>
      <c r="L311" s="234"/>
      <c r="M311" s="234"/>
      <c r="N311" s="234"/>
      <c r="O311" s="234"/>
      <c r="P311" s="234"/>
      <c r="Q311" s="234"/>
      <c r="R311" s="234"/>
      <c r="S311" s="234"/>
      <c r="T311" s="234"/>
      <c r="U311" s="234"/>
      <c r="V311" s="234"/>
      <c r="W311" s="234"/>
      <c r="X311" s="234"/>
      <c r="AB311" s="234"/>
      <c r="AC311" s="234"/>
      <c r="AD311" s="234"/>
      <c r="AE311" s="234"/>
      <c r="AF311" s="234"/>
      <c r="AG311" s="234"/>
      <c r="AH311" s="234"/>
      <c r="AI311" s="234"/>
      <c r="AJ311" s="234"/>
      <c r="AK311" s="234"/>
      <c r="AL311" s="234"/>
      <c r="AM311" s="234"/>
      <c r="AN311" s="234"/>
      <c r="AO311" s="234"/>
      <c r="AP311" s="234"/>
      <c r="AQ311" s="234"/>
      <c r="AR311" s="234"/>
      <c r="AS311" s="234"/>
      <c r="AT311" s="234"/>
      <c r="AU311" s="234"/>
      <c r="AV311" s="234"/>
    </row>
    <row r="312" spans="2:48" x14ac:dyDescent="0.2">
      <c r="B312" s="221" t="s">
        <v>93</v>
      </c>
      <c r="Z312" s="221" t="s">
        <v>94</v>
      </c>
    </row>
    <row r="313" spans="2:48" ht="13.5" thickBot="1" x14ac:dyDescent="0.25"/>
    <row r="314" spans="2:48" ht="13.5" thickBot="1" x14ac:dyDescent="0.25">
      <c r="B314" s="222" t="s">
        <v>37</v>
      </c>
      <c r="C314" s="223" t="s">
        <v>38</v>
      </c>
      <c r="D314" s="90">
        <f t="shared" ref="D314:X314" si="78">+D283</f>
        <v>2024</v>
      </c>
      <c r="E314" s="90">
        <f t="shared" si="78"/>
        <v>2025</v>
      </c>
      <c r="F314" s="90">
        <f t="shared" si="78"/>
        <v>2026</v>
      </c>
      <c r="G314" s="90">
        <f t="shared" si="78"/>
        <v>2027</v>
      </c>
      <c r="H314" s="90">
        <f t="shared" si="78"/>
        <v>2028</v>
      </c>
      <c r="I314" s="90">
        <f t="shared" si="78"/>
        <v>2029</v>
      </c>
      <c r="J314" s="90">
        <f t="shared" si="78"/>
        <v>2030</v>
      </c>
      <c r="K314" s="90">
        <f t="shared" si="78"/>
        <v>2031</v>
      </c>
      <c r="L314" s="90">
        <f t="shared" si="78"/>
        <v>2032</v>
      </c>
      <c r="M314" s="90">
        <f t="shared" si="78"/>
        <v>2033</v>
      </c>
      <c r="N314" s="90">
        <f t="shared" si="78"/>
        <v>2034</v>
      </c>
      <c r="O314" s="90">
        <f t="shared" si="78"/>
        <v>2035</v>
      </c>
      <c r="P314" s="90">
        <f t="shared" si="78"/>
        <v>2036</v>
      </c>
      <c r="Q314" s="90">
        <f t="shared" si="78"/>
        <v>2037</v>
      </c>
      <c r="R314" s="90">
        <f t="shared" si="78"/>
        <v>2038</v>
      </c>
      <c r="S314" s="90">
        <f t="shared" si="78"/>
        <v>2039</v>
      </c>
      <c r="T314" s="90">
        <f t="shared" si="78"/>
        <v>2040</v>
      </c>
      <c r="U314" s="90">
        <f t="shared" si="78"/>
        <v>2041</v>
      </c>
      <c r="V314" s="90">
        <f t="shared" si="78"/>
        <v>2042</v>
      </c>
      <c r="W314" s="90">
        <f t="shared" si="78"/>
        <v>2043</v>
      </c>
      <c r="X314" s="90">
        <f t="shared" si="78"/>
        <v>2044</v>
      </c>
      <c r="Z314" s="222" t="s">
        <v>37</v>
      </c>
      <c r="AA314" s="223" t="s">
        <v>38</v>
      </c>
      <c r="AB314" s="90">
        <f t="shared" ref="AB314:AV314" si="79">+D314</f>
        <v>2024</v>
      </c>
      <c r="AC314" s="90">
        <f t="shared" si="79"/>
        <v>2025</v>
      </c>
      <c r="AD314" s="90">
        <f t="shared" si="79"/>
        <v>2026</v>
      </c>
      <c r="AE314" s="90">
        <f t="shared" si="79"/>
        <v>2027</v>
      </c>
      <c r="AF314" s="90">
        <f t="shared" si="79"/>
        <v>2028</v>
      </c>
      <c r="AG314" s="90">
        <f t="shared" si="79"/>
        <v>2029</v>
      </c>
      <c r="AH314" s="90">
        <f t="shared" si="79"/>
        <v>2030</v>
      </c>
      <c r="AI314" s="90">
        <f t="shared" si="79"/>
        <v>2031</v>
      </c>
      <c r="AJ314" s="90">
        <f t="shared" si="79"/>
        <v>2032</v>
      </c>
      <c r="AK314" s="90">
        <f t="shared" si="79"/>
        <v>2033</v>
      </c>
      <c r="AL314" s="90">
        <f t="shared" si="79"/>
        <v>2034</v>
      </c>
      <c r="AM314" s="90">
        <f t="shared" si="79"/>
        <v>2035</v>
      </c>
      <c r="AN314" s="90">
        <f t="shared" si="79"/>
        <v>2036</v>
      </c>
      <c r="AO314" s="90">
        <f t="shared" si="79"/>
        <v>2037</v>
      </c>
      <c r="AP314" s="90">
        <f t="shared" si="79"/>
        <v>2038</v>
      </c>
      <c r="AQ314" s="90">
        <f t="shared" si="79"/>
        <v>2039</v>
      </c>
      <c r="AR314" s="90">
        <f t="shared" si="79"/>
        <v>2040</v>
      </c>
      <c r="AS314" s="90">
        <f t="shared" si="79"/>
        <v>2041</v>
      </c>
      <c r="AT314" s="90">
        <f t="shared" si="79"/>
        <v>2042</v>
      </c>
      <c r="AU314" s="90">
        <f t="shared" si="79"/>
        <v>2043</v>
      </c>
      <c r="AV314" s="90">
        <f t="shared" si="79"/>
        <v>2044</v>
      </c>
    </row>
    <row r="315" spans="2:48" x14ac:dyDescent="0.2">
      <c r="B315" s="224">
        <v>6</v>
      </c>
      <c r="C315" s="225" t="s">
        <v>46</v>
      </c>
      <c r="D315" s="226">
        <v>13007.560099999999</v>
      </c>
      <c r="E315" s="227">
        <v>13007.560099999999</v>
      </c>
      <c r="F315" s="227">
        <v>13007.560099999999</v>
      </c>
      <c r="G315" s="227">
        <v>13007.560099999999</v>
      </c>
      <c r="H315" s="227">
        <v>13007.560099999999</v>
      </c>
      <c r="I315" s="227">
        <v>13007.560099999999</v>
      </c>
      <c r="J315" s="227">
        <v>13007.560099999999</v>
      </c>
      <c r="K315" s="227">
        <v>13007.560099999999</v>
      </c>
      <c r="L315" s="227">
        <v>13007.560099999999</v>
      </c>
      <c r="M315" s="227">
        <v>13007.560099999999</v>
      </c>
      <c r="N315" s="227">
        <v>13007.560099999999</v>
      </c>
      <c r="O315" s="227">
        <v>13007.560099999999</v>
      </c>
      <c r="P315" s="227">
        <v>13007.560099999999</v>
      </c>
      <c r="Q315" s="227">
        <v>13007.560099999999</v>
      </c>
      <c r="R315" s="227">
        <v>13007.560099999999</v>
      </c>
      <c r="S315" s="227">
        <v>13007.560099999999</v>
      </c>
      <c r="T315" s="227">
        <v>13007.560099999999</v>
      </c>
      <c r="U315" s="227">
        <v>13007.560099999999</v>
      </c>
      <c r="V315" s="227">
        <v>13007.560099999999</v>
      </c>
      <c r="W315" s="227">
        <v>13007.560099999999</v>
      </c>
      <c r="X315" s="227">
        <v>13007.560099999999</v>
      </c>
      <c r="Z315" s="224">
        <v>6</v>
      </c>
      <c r="AA315" s="225" t="s">
        <v>46</v>
      </c>
      <c r="AB315" s="226">
        <v>13237.273611365996</v>
      </c>
      <c r="AC315" s="227">
        <v>13237.273611365996</v>
      </c>
      <c r="AD315" s="227">
        <v>13237.273611365996</v>
      </c>
      <c r="AE315" s="227">
        <v>13237.273611365996</v>
      </c>
      <c r="AF315" s="227">
        <v>13237.273611365996</v>
      </c>
      <c r="AG315" s="227">
        <v>13237.273611365996</v>
      </c>
      <c r="AH315" s="227">
        <v>13237.273611365996</v>
      </c>
      <c r="AI315" s="227">
        <v>13237.273611365996</v>
      </c>
      <c r="AJ315" s="227">
        <v>13237.273611365996</v>
      </c>
      <c r="AK315" s="227">
        <v>13237.273611365996</v>
      </c>
      <c r="AL315" s="227">
        <v>13237.273611365996</v>
      </c>
      <c r="AM315" s="227">
        <v>13237.273611365996</v>
      </c>
      <c r="AN315" s="227">
        <v>13237.273611365996</v>
      </c>
      <c r="AO315" s="227">
        <v>13237.273611365996</v>
      </c>
      <c r="AP315" s="227">
        <v>13237.273611365996</v>
      </c>
      <c r="AQ315" s="227">
        <v>13237.273611365996</v>
      </c>
      <c r="AR315" s="227">
        <v>13237.273611365996</v>
      </c>
      <c r="AS315" s="227">
        <v>13237.273611365996</v>
      </c>
      <c r="AT315" s="227">
        <v>13237.273611365996</v>
      </c>
      <c r="AU315" s="227">
        <v>13237.273611365996</v>
      </c>
      <c r="AV315" s="227">
        <v>13237.273611365996</v>
      </c>
    </row>
    <row r="316" spans="2:48" x14ac:dyDescent="0.2">
      <c r="B316" s="224">
        <v>8</v>
      </c>
      <c r="C316" s="228" t="s">
        <v>48</v>
      </c>
      <c r="D316" s="226">
        <v>0</v>
      </c>
      <c r="E316" s="227">
        <v>0</v>
      </c>
      <c r="F316" s="227">
        <v>0</v>
      </c>
      <c r="G316" s="227">
        <v>0</v>
      </c>
      <c r="H316" s="227">
        <v>0</v>
      </c>
      <c r="I316" s="227">
        <v>0</v>
      </c>
      <c r="J316" s="227">
        <v>0</v>
      </c>
      <c r="K316" s="227">
        <v>0</v>
      </c>
      <c r="L316" s="227">
        <v>0</v>
      </c>
      <c r="M316" s="227">
        <v>0</v>
      </c>
      <c r="N316" s="227">
        <v>0</v>
      </c>
      <c r="O316" s="227">
        <v>0</v>
      </c>
      <c r="P316" s="227">
        <v>0</v>
      </c>
      <c r="Q316" s="227">
        <v>0</v>
      </c>
      <c r="R316" s="227">
        <v>0</v>
      </c>
      <c r="S316" s="227">
        <v>0</v>
      </c>
      <c r="T316" s="227">
        <v>0</v>
      </c>
      <c r="U316" s="227">
        <v>0</v>
      </c>
      <c r="V316" s="227">
        <v>0</v>
      </c>
      <c r="W316" s="227">
        <v>0</v>
      </c>
      <c r="X316" s="227">
        <v>0</v>
      </c>
      <c r="Z316" s="224">
        <v>8</v>
      </c>
      <c r="AA316" s="228" t="s">
        <v>48</v>
      </c>
      <c r="AB316" s="226">
        <v>0</v>
      </c>
      <c r="AC316" s="227">
        <v>0</v>
      </c>
      <c r="AD316" s="227">
        <v>0</v>
      </c>
      <c r="AE316" s="227">
        <v>0</v>
      </c>
      <c r="AF316" s="227">
        <v>0</v>
      </c>
      <c r="AG316" s="227">
        <v>0</v>
      </c>
      <c r="AH316" s="227">
        <v>0</v>
      </c>
      <c r="AI316" s="227">
        <v>0</v>
      </c>
      <c r="AJ316" s="227">
        <v>0</v>
      </c>
      <c r="AK316" s="227">
        <v>0</v>
      </c>
      <c r="AL316" s="227">
        <v>0</v>
      </c>
      <c r="AM316" s="227">
        <v>0</v>
      </c>
      <c r="AN316" s="227">
        <v>0</v>
      </c>
      <c r="AO316" s="227">
        <v>0</v>
      </c>
      <c r="AP316" s="227">
        <v>0</v>
      </c>
      <c r="AQ316" s="227">
        <v>0</v>
      </c>
      <c r="AR316" s="227">
        <v>0</v>
      </c>
      <c r="AS316" s="227">
        <v>0</v>
      </c>
      <c r="AT316" s="227">
        <v>0</v>
      </c>
      <c r="AU316" s="227">
        <v>0</v>
      </c>
      <c r="AV316" s="227">
        <v>0</v>
      </c>
    </row>
    <row r="317" spans="2:48" x14ac:dyDescent="0.2">
      <c r="B317" s="224">
        <v>9</v>
      </c>
      <c r="C317" s="229" t="s">
        <v>49</v>
      </c>
      <c r="D317" s="226">
        <v>0</v>
      </c>
      <c r="E317" s="227">
        <v>0</v>
      </c>
      <c r="F317" s="227">
        <v>0</v>
      </c>
      <c r="G317" s="227">
        <v>0</v>
      </c>
      <c r="H317" s="227">
        <v>0</v>
      </c>
      <c r="I317" s="227">
        <v>0</v>
      </c>
      <c r="J317" s="227">
        <v>0</v>
      </c>
      <c r="K317" s="227">
        <v>0</v>
      </c>
      <c r="L317" s="227">
        <v>0</v>
      </c>
      <c r="M317" s="227">
        <v>0</v>
      </c>
      <c r="N317" s="227">
        <v>0</v>
      </c>
      <c r="O317" s="227">
        <v>0</v>
      </c>
      <c r="P317" s="227">
        <v>0</v>
      </c>
      <c r="Q317" s="227">
        <v>0</v>
      </c>
      <c r="R317" s="227">
        <v>0</v>
      </c>
      <c r="S317" s="227">
        <v>0</v>
      </c>
      <c r="T317" s="227">
        <v>0</v>
      </c>
      <c r="U317" s="227">
        <v>0</v>
      </c>
      <c r="V317" s="227">
        <v>0</v>
      </c>
      <c r="W317" s="227">
        <v>0</v>
      </c>
      <c r="X317" s="227">
        <v>0</v>
      </c>
      <c r="Z317" s="224">
        <v>9</v>
      </c>
      <c r="AA317" s="229" t="s">
        <v>49</v>
      </c>
      <c r="AB317" s="226">
        <v>0</v>
      </c>
      <c r="AC317" s="227">
        <v>0</v>
      </c>
      <c r="AD317" s="227">
        <v>0</v>
      </c>
      <c r="AE317" s="227">
        <v>0</v>
      </c>
      <c r="AF317" s="227">
        <v>0</v>
      </c>
      <c r="AG317" s="227">
        <v>0</v>
      </c>
      <c r="AH317" s="227">
        <v>0</v>
      </c>
      <c r="AI317" s="227">
        <v>0</v>
      </c>
      <c r="AJ317" s="227">
        <v>0</v>
      </c>
      <c r="AK317" s="227">
        <v>0</v>
      </c>
      <c r="AL317" s="227">
        <v>0</v>
      </c>
      <c r="AM317" s="227">
        <v>0</v>
      </c>
      <c r="AN317" s="227">
        <v>0</v>
      </c>
      <c r="AO317" s="227">
        <v>0</v>
      </c>
      <c r="AP317" s="227">
        <v>0</v>
      </c>
      <c r="AQ317" s="227">
        <v>0</v>
      </c>
      <c r="AR317" s="227">
        <v>0</v>
      </c>
      <c r="AS317" s="227">
        <v>0</v>
      </c>
      <c r="AT317" s="227">
        <v>0</v>
      </c>
      <c r="AU317" s="227">
        <v>0</v>
      </c>
      <c r="AV317" s="227">
        <v>0</v>
      </c>
    </row>
    <row r="318" spans="2:48" x14ac:dyDescent="0.2">
      <c r="B318" s="224">
        <v>10</v>
      </c>
      <c r="C318" s="229" t="s">
        <v>50</v>
      </c>
      <c r="D318" s="226">
        <v>0</v>
      </c>
      <c r="E318" s="227">
        <v>0</v>
      </c>
      <c r="F318" s="227">
        <v>0</v>
      </c>
      <c r="G318" s="227">
        <v>0</v>
      </c>
      <c r="H318" s="227">
        <v>0</v>
      </c>
      <c r="I318" s="227">
        <v>0</v>
      </c>
      <c r="J318" s="227">
        <v>0</v>
      </c>
      <c r="K318" s="227">
        <v>0</v>
      </c>
      <c r="L318" s="227">
        <v>0</v>
      </c>
      <c r="M318" s="227">
        <v>0</v>
      </c>
      <c r="N318" s="227">
        <v>0</v>
      </c>
      <c r="O318" s="227">
        <v>0</v>
      </c>
      <c r="P318" s="227">
        <v>0</v>
      </c>
      <c r="Q318" s="227">
        <v>0</v>
      </c>
      <c r="R318" s="227">
        <v>0</v>
      </c>
      <c r="S318" s="227">
        <v>0</v>
      </c>
      <c r="T318" s="227">
        <v>0</v>
      </c>
      <c r="U318" s="227">
        <v>0</v>
      </c>
      <c r="V318" s="227">
        <v>0</v>
      </c>
      <c r="W318" s="227">
        <v>0</v>
      </c>
      <c r="X318" s="227">
        <v>0</v>
      </c>
      <c r="Z318" s="224">
        <v>10</v>
      </c>
      <c r="AA318" s="229" t="s">
        <v>50</v>
      </c>
      <c r="AB318" s="226">
        <v>0</v>
      </c>
      <c r="AC318" s="227">
        <v>0</v>
      </c>
      <c r="AD318" s="227">
        <v>0</v>
      </c>
      <c r="AE318" s="227">
        <v>0</v>
      </c>
      <c r="AF318" s="227">
        <v>0</v>
      </c>
      <c r="AG318" s="227">
        <v>0</v>
      </c>
      <c r="AH318" s="227">
        <v>0</v>
      </c>
      <c r="AI318" s="227">
        <v>0</v>
      </c>
      <c r="AJ318" s="227">
        <v>0</v>
      </c>
      <c r="AK318" s="227">
        <v>0</v>
      </c>
      <c r="AL318" s="227">
        <v>0</v>
      </c>
      <c r="AM318" s="227">
        <v>0</v>
      </c>
      <c r="AN318" s="227">
        <v>0</v>
      </c>
      <c r="AO318" s="227">
        <v>0</v>
      </c>
      <c r="AP318" s="227">
        <v>0</v>
      </c>
      <c r="AQ318" s="227">
        <v>0</v>
      </c>
      <c r="AR318" s="227">
        <v>0</v>
      </c>
      <c r="AS318" s="227">
        <v>0</v>
      </c>
      <c r="AT318" s="227">
        <v>0</v>
      </c>
      <c r="AU318" s="227">
        <v>0</v>
      </c>
      <c r="AV318" s="227">
        <v>0</v>
      </c>
    </row>
    <row r="319" spans="2:48" x14ac:dyDescent="0.2">
      <c r="B319" s="224">
        <v>13</v>
      </c>
      <c r="C319" s="229" t="s">
        <v>52</v>
      </c>
      <c r="D319" s="226">
        <v>0</v>
      </c>
      <c r="E319" s="227">
        <v>0</v>
      </c>
      <c r="F319" s="227">
        <v>0</v>
      </c>
      <c r="G319" s="227">
        <v>0</v>
      </c>
      <c r="H319" s="227">
        <v>0</v>
      </c>
      <c r="I319" s="227">
        <v>0</v>
      </c>
      <c r="J319" s="227">
        <v>0</v>
      </c>
      <c r="K319" s="227">
        <v>0</v>
      </c>
      <c r="L319" s="227">
        <v>0</v>
      </c>
      <c r="M319" s="227">
        <v>0</v>
      </c>
      <c r="N319" s="227">
        <v>0</v>
      </c>
      <c r="O319" s="227">
        <v>0</v>
      </c>
      <c r="P319" s="227">
        <v>0</v>
      </c>
      <c r="Q319" s="227">
        <v>0</v>
      </c>
      <c r="R319" s="227">
        <v>0</v>
      </c>
      <c r="S319" s="227">
        <v>0</v>
      </c>
      <c r="T319" s="227">
        <v>0</v>
      </c>
      <c r="U319" s="227">
        <v>0</v>
      </c>
      <c r="V319" s="227">
        <v>0</v>
      </c>
      <c r="W319" s="227">
        <v>0</v>
      </c>
      <c r="X319" s="227">
        <v>0</v>
      </c>
      <c r="Z319" s="224">
        <v>13</v>
      </c>
      <c r="AA319" s="229" t="s">
        <v>52</v>
      </c>
      <c r="AB319" s="226">
        <v>0</v>
      </c>
      <c r="AC319" s="227">
        <v>0</v>
      </c>
      <c r="AD319" s="227">
        <v>0</v>
      </c>
      <c r="AE319" s="227">
        <v>0</v>
      </c>
      <c r="AF319" s="227">
        <v>0</v>
      </c>
      <c r="AG319" s="227">
        <v>0</v>
      </c>
      <c r="AH319" s="227">
        <v>0</v>
      </c>
      <c r="AI319" s="227">
        <v>0</v>
      </c>
      <c r="AJ319" s="227">
        <v>0</v>
      </c>
      <c r="AK319" s="227">
        <v>0</v>
      </c>
      <c r="AL319" s="227">
        <v>0</v>
      </c>
      <c r="AM319" s="227">
        <v>0</v>
      </c>
      <c r="AN319" s="227">
        <v>0</v>
      </c>
      <c r="AO319" s="227">
        <v>0</v>
      </c>
      <c r="AP319" s="227">
        <v>0</v>
      </c>
      <c r="AQ319" s="227">
        <v>0</v>
      </c>
      <c r="AR319" s="227">
        <v>0</v>
      </c>
      <c r="AS319" s="227">
        <v>0</v>
      </c>
      <c r="AT319" s="227">
        <v>0</v>
      </c>
      <c r="AU319" s="227">
        <v>0</v>
      </c>
      <c r="AV319" s="227">
        <v>0</v>
      </c>
    </row>
    <row r="320" spans="2:48" x14ac:dyDescent="0.2">
      <c r="B320" s="224">
        <v>14</v>
      </c>
      <c r="C320" s="229" t="s">
        <v>53</v>
      </c>
      <c r="D320" s="226">
        <v>0</v>
      </c>
      <c r="E320" s="227">
        <v>0</v>
      </c>
      <c r="F320" s="227">
        <v>0</v>
      </c>
      <c r="G320" s="227">
        <v>0</v>
      </c>
      <c r="H320" s="227">
        <v>0</v>
      </c>
      <c r="I320" s="227">
        <v>0</v>
      </c>
      <c r="J320" s="227">
        <v>0</v>
      </c>
      <c r="K320" s="227">
        <v>0</v>
      </c>
      <c r="L320" s="227">
        <v>0</v>
      </c>
      <c r="M320" s="227">
        <v>0</v>
      </c>
      <c r="N320" s="227">
        <v>0</v>
      </c>
      <c r="O320" s="227">
        <v>0</v>
      </c>
      <c r="P320" s="227">
        <v>0</v>
      </c>
      <c r="Q320" s="227">
        <v>0</v>
      </c>
      <c r="R320" s="227">
        <v>0</v>
      </c>
      <c r="S320" s="227">
        <v>0</v>
      </c>
      <c r="T320" s="227">
        <v>0</v>
      </c>
      <c r="U320" s="227">
        <v>0</v>
      </c>
      <c r="V320" s="227">
        <v>0</v>
      </c>
      <c r="W320" s="227">
        <v>0</v>
      </c>
      <c r="X320" s="227">
        <v>0</v>
      </c>
      <c r="Z320" s="224">
        <v>14</v>
      </c>
      <c r="AA320" s="229" t="s">
        <v>53</v>
      </c>
      <c r="AB320" s="226">
        <v>0</v>
      </c>
      <c r="AC320" s="227">
        <v>0</v>
      </c>
      <c r="AD320" s="227">
        <v>0</v>
      </c>
      <c r="AE320" s="227">
        <v>0</v>
      </c>
      <c r="AF320" s="227">
        <v>0</v>
      </c>
      <c r="AG320" s="227">
        <v>0</v>
      </c>
      <c r="AH320" s="227">
        <v>0</v>
      </c>
      <c r="AI320" s="227">
        <v>0</v>
      </c>
      <c r="AJ320" s="227">
        <v>0</v>
      </c>
      <c r="AK320" s="227">
        <v>0</v>
      </c>
      <c r="AL320" s="227">
        <v>0</v>
      </c>
      <c r="AM320" s="227">
        <v>0</v>
      </c>
      <c r="AN320" s="227">
        <v>0</v>
      </c>
      <c r="AO320" s="227">
        <v>0</v>
      </c>
      <c r="AP320" s="227">
        <v>0</v>
      </c>
      <c r="AQ320" s="227">
        <v>0</v>
      </c>
      <c r="AR320" s="227">
        <v>0</v>
      </c>
      <c r="AS320" s="227">
        <v>0</v>
      </c>
      <c r="AT320" s="227">
        <v>0</v>
      </c>
      <c r="AU320" s="227">
        <v>0</v>
      </c>
      <c r="AV320" s="227">
        <v>0</v>
      </c>
    </row>
    <row r="321" spans="2:48" x14ac:dyDescent="0.2">
      <c r="B321" s="224">
        <v>18</v>
      </c>
      <c r="C321" s="229" t="s">
        <v>55</v>
      </c>
      <c r="D321" s="226">
        <v>27327.191883596432</v>
      </c>
      <c r="E321" s="227">
        <v>46572.378344313009</v>
      </c>
      <c r="F321" s="227">
        <v>47881.76365002543</v>
      </c>
      <c r="G321" s="227">
        <v>49254.572007137001</v>
      </c>
      <c r="H321" s="227">
        <v>50598.664186354894</v>
      </c>
      <c r="I321" s="227">
        <v>51963.157634477313</v>
      </c>
      <c r="J321" s="227">
        <v>53335.672546064816</v>
      </c>
      <c r="K321" s="227">
        <v>54716.69797177078</v>
      </c>
      <c r="L321" s="227">
        <v>56108.738202197361</v>
      </c>
      <c r="M321" s="227">
        <v>57510.163877060739</v>
      </c>
      <c r="N321" s="227">
        <v>58922.11067452452</v>
      </c>
      <c r="O321" s="227">
        <v>60344.449991077985</v>
      </c>
      <c r="P321" s="227">
        <v>61777.463981311557</v>
      </c>
      <c r="Q321" s="227">
        <v>63221.388189482066</v>
      </c>
      <c r="R321" s="227">
        <v>64676.418065143349</v>
      </c>
      <c r="S321" s="227">
        <v>66142.797694826804</v>
      </c>
      <c r="T321" s="227">
        <v>67620.7543374979</v>
      </c>
      <c r="U321" s="227">
        <v>69110.514418884006</v>
      </c>
      <c r="V321" s="227">
        <v>70612.368888209705</v>
      </c>
      <c r="W321" s="227">
        <v>72126.36962536705</v>
      </c>
      <c r="X321" s="227">
        <v>73653.540574122715</v>
      </c>
      <c r="Z321" s="224">
        <v>18</v>
      </c>
      <c r="AA321" s="229" t="s">
        <v>55</v>
      </c>
      <c r="AB321" s="226">
        <v>28139.007309469351</v>
      </c>
      <c r="AC321" s="227">
        <v>48035.996775124877</v>
      </c>
      <c r="AD321" s="227">
        <v>49391.546158945668</v>
      </c>
      <c r="AE321" s="227">
        <v>50813.249998882558</v>
      </c>
      <c r="AF321" s="227">
        <v>52205.062055098184</v>
      </c>
      <c r="AG321" s="227">
        <v>53617.978342403672</v>
      </c>
      <c r="AH321" s="227">
        <v>55039.129958120982</v>
      </c>
      <c r="AI321" s="227">
        <v>56469.021080320999</v>
      </c>
      <c r="AJ321" s="227">
        <v>57910.253992134451</v>
      </c>
      <c r="AK321" s="227">
        <v>59361.13201770842</v>
      </c>
      <c r="AL321" s="227">
        <v>60822.833768874647</v>
      </c>
      <c r="AM321" s="227">
        <v>62295.223130624043</v>
      </c>
      <c r="AN321" s="227">
        <v>63778.591068068214</v>
      </c>
      <c r="AO321" s="227">
        <v>65273.180028007962</v>
      </c>
      <c r="AP321" s="227">
        <v>66779.190712601223</v>
      </c>
      <c r="AQ321" s="227">
        <v>68296.874357866327</v>
      </c>
      <c r="AR321" s="227">
        <v>69826.464603287925</v>
      </c>
      <c r="AS321" s="227">
        <v>71368.194349112207</v>
      </c>
      <c r="AT321" s="227">
        <v>72922.362825177057</v>
      </c>
      <c r="AU321" s="227">
        <v>74489.023384834116</v>
      </c>
      <c r="AV321" s="227">
        <v>76069.229128016363</v>
      </c>
    </row>
    <row r="322" spans="2:48" x14ac:dyDescent="0.2">
      <c r="B322" s="224">
        <v>20</v>
      </c>
      <c r="C322" s="229" t="s">
        <v>56</v>
      </c>
      <c r="D322" s="226">
        <v>0</v>
      </c>
      <c r="E322" s="227">
        <v>0</v>
      </c>
      <c r="F322" s="227">
        <v>0</v>
      </c>
      <c r="G322" s="227">
        <v>0</v>
      </c>
      <c r="H322" s="227">
        <v>0</v>
      </c>
      <c r="I322" s="227">
        <v>0</v>
      </c>
      <c r="J322" s="227">
        <v>0</v>
      </c>
      <c r="K322" s="227">
        <v>0</v>
      </c>
      <c r="L322" s="227">
        <v>0</v>
      </c>
      <c r="M322" s="227">
        <v>0</v>
      </c>
      <c r="N322" s="227">
        <v>0</v>
      </c>
      <c r="O322" s="227">
        <v>0</v>
      </c>
      <c r="P322" s="227">
        <v>0</v>
      </c>
      <c r="Q322" s="227">
        <v>0</v>
      </c>
      <c r="R322" s="227">
        <v>0</v>
      </c>
      <c r="S322" s="227">
        <v>0</v>
      </c>
      <c r="T322" s="227">
        <v>0</v>
      </c>
      <c r="U322" s="227">
        <v>0</v>
      </c>
      <c r="V322" s="227">
        <v>0</v>
      </c>
      <c r="W322" s="227">
        <v>0</v>
      </c>
      <c r="X322" s="227">
        <v>0</v>
      </c>
      <c r="Z322" s="224">
        <v>20</v>
      </c>
      <c r="AA322" s="229" t="s">
        <v>56</v>
      </c>
      <c r="AB322" s="226">
        <v>0</v>
      </c>
      <c r="AC322" s="227">
        <v>0</v>
      </c>
      <c r="AD322" s="227">
        <v>0</v>
      </c>
      <c r="AE322" s="227">
        <v>0</v>
      </c>
      <c r="AF322" s="227">
        <v>0</v>
      </c>
      <c r="AG322" s="227">
        <v>0</v>
      </c>
      <c r="AH322" s="227">
        <v>0</v>
      </c>
      <c r="AI322" s="227">
        <v>0</v>
      </c>
      <c r="AJ322" s="227">
        <v>0</v>
      </c>
      <c r="AK322" s="227">
        <v>0</v>
      </c>
      <c r="AL322" s="227">
        <v>0</v>
      </c>
      <c r="AM322" s="227">
        <v>0</v>
      </c>
      <c r="AN322" s="227">
        <v>0</v>
      </c>
      <c r="AO322" s="227">
        <v>0</v>
      </c>
      <c r="AP322" s="227">
        <v>0</v>
      </c>
      <c r="AQ322" s="227">
        <v>0</v>
      </c>
      <c r="AR322" s="227">
        <v>0</v>
      </c>
      <c r="AS322" s="227">
        <v>0</v>
      </c>
      <c r="AT322" s="227">
        <v>0</v>
      </c>
      <c r="AU322" s="227">
        <v>0</v>
      </c>
      <c r="AV322" s="227">
        <v>0</v>
      </c>
    </row>
    <row r="323" spans="2:48" x14ac:dyDescent="0.2">
      <c r="B323" s="224">
        <v>21</v>
      </c>
      <c r="C323" s="229" t="s">
        <v>57</v>
      </c>
      <c r="D323" s="226">
        <v>0</v>
      </c>
      <c r="E323" s="227">
        <v>0</v>
      </c>
      <c r="F323" s="227">
        <v>0</v>
      </c>
      <c r="G323" s="227">
        <v>0</v>
      </c>
      <c r="H323" s="227">
        <v>0</v>
      </c>
      <c r="I323" s="227">
        <v>0</v>
      </c>
      <c r="J323" s="227">
        <v>0</v>
      </c>
      <c r="K323" s="227">
        <v>0</v>
      </c>
      <c r="L323" s="227">
        <v>0</v>
      </c>
      <c r="M323" s="227">
        <v>0</v>
      </c>
      <c r="N323" s="227">
        <v>0</v>
      </c>
      <c r="O323" s="227">
        <v>0</v>
      </c>
      <c r="P323" s="227">
        <v>0</v>
      </c>
      <c r="Q323" s="227">
        <v>0</v>
      </c>
      <c r="R323" s="227">
        <v>0</v>
      </c>
      <c r="S323" s="227">
        <v>0</v>
      </c>
      <c r="T323" s="227">
        <v>0</v>
      </c>
      <c r="U323" s="227">
        <v>0</v>
      </c>
      <c r="V323" s="227">
        <v>0</v>
      </c>
      <c r="W323" s="227">
        <v>0</v>
      </c>
      <c r="X323" s="227">
        <v>0</v>
      </c>
      <c r="Z323" s="224">
        <v>21</v>
      </c>
      <c r="AA323" s="229" t="s">
        <v>57</v>
      </c>
      <c r="AB323" s="226">
        <v>0</v>
      </c>
      <c r="AC323" s="227">
        <v>0</v>
      </c>
      <c r="AD323" s="227">
        <v>0</v>
      </c>
      <c r="AE323" s="227">
        <v>0</v>
      </c>
      <c r="AF323" s="227">
        <v>0</v>
      </c>
      <c r="AG323" s="227">
        <v>0</v>
      </c>
      <c r="AH323" s="227">
        <v>0</v>
      </c>
      <c r="AI323" s="227">
        <v>0</v>
      </c>
      <c r="AJ323" s="227">
        <v>0</v>
      </c>
      <c r="AK323" s="227">
        <v>0</v>
      </c>
      <c r="AL323" s="227">
        <v>0</v>
      </c>
      <c r="AM323" s="227">
        <v>0</v>
      </c>
      <c r="AN323" s="227">
        <v>0</v>
      </c>
      <c r="AO323" s="227">
        <v>0</v>
      </c>
      <c r="AP323" s="227">
        <v>0</v>
      </c>
      <c r="AQ323" s="227">
        <v>0</v>
      </c>
      <c r="AR323" s="227">
        <v>0</v>
      </c>
      <c r="AS323" s="227">
        <v>0</v>
      </c>
      <c r="AT323" s="227">
        <v>0</v>
      </c>
      <c r="AU323" s="227">
        <v>0</v>
      </c>
      <c r="AV323" s="227">
        <v>0</v>
      </c>
    </row>
    <row r="324" spans="2:48" x14ac:dyDescent="0.2">
      <c r="B324" s="224">
        <v>22</v>
      </c>
      <c r="C324" s="229" t="s">
        <v>58</v>
      </c>
      <c r="D324" s="226">
        <v>0</v>
      </c>
      <c r="E324" s="227">
        <v>0</v>
      </c>
      <c r="F324" s="227">
        <v>0</v>
      </c>
      <c r="G324" s="227">
        <v>0</v>
      </c>
      <c r="H324" s="227">
        <v>0</v>
      </c>
      <c r="I324" s="227">
        <v>0</v>
      </c>
      <c r="J324" s="227">
        <v>0</v>
      </c>
      <c r="K324" s="227">
        <v>0</v>
      </c>
      <c r="L324" s="227">
        <v>0</v>
      </c>
      <c r="M324" s="227">
        <v>0</v>
      </c>
      <c r="N324" s="227">
        <v>0</v>
      </c>
      <c r="O324" s="227">
        <v>0</v>
      </c>
      <c r="P324" s="227">
        <v>0</v>
      </c>
      <c r="Q324" s="227">
        <v>0</v>
      </c>
      <c r="R324" s="227">
        <v>0</v>
      </c>
      <c r="S324" s="227">
        <v>0</v>
      </c>
      <c r="T324" s="227">
        <v>0</v>
      </c>
      <c r="U324" s="227">
        <v>0</v>
      </c>
      <c r="V324" s="227">
        <v>0</v>
      </c>
      <c r="W324" s="227">
        <v>0</v>
      </c>
      <c r="X324" s="227">
        <v>0</v>
      </c>
      <c r="Z324" s="224">
        <v>22</v>
      </c>
      <c r="AA324" s="229" t="s">
        <v>58</v>
      </c>
      <c r="AB324" s="226">
        <v>0</v>
      </c>
      <c r="AC324" s="227">
        <v>0</v>
      </c>
      <c r="AD324" s="227">
        <v>0</v>
      </c>
      <c r="AE324" s="227">
        <v>0</v>
      </c>
      <c r="AF324" s="227">
        <v>0</v>
      </c>
      <c r="AG324" s="227">
        <v>0</v>
      </c>
      <c r="AH324" s="227">
        <v>0</v>
      </c>
      <c r="AI324" s="227">
        <v>0</v>
      </c>
      <c r="AJ324" s="227">
        <v>0</v>
      </c>
      <c r="AK324" s="227">
        <v>0</v>
      </c>
      <c r="AL324" s="227">
        <v>0</v>
      </c>
      <c r="AM324" s="227">
        <v>0</v>
      </c>
      <c r="AN324" s="227">
        <v>0</v>
      </c>
      <c r="AO324" s="227">
        <v>0</v>
      </c>
      <c r="AP324" s="227">
        <v>0</v>
      </c>
      <c r="AQ324" s="227">
        <v>0</v>
      </c>
      <c r="AR324" s="227">
        <v>0</v>
      </c>
      <c r="AS324" s="227">
        <v>0</v>
      </c>
      <c r="AT324" s="227">
        <v>0</v>
      </c>
      <c r="AU324" s="227">
        <v>0</v>
      </c>
      <c r="AV324" s="227">
        <v>0</v>
      </c>
    </row>
    <row r="325" spans="2:48" x14ac:dyDescent="0.2">
      <c r="B325" s="224">
        <v>23</v>
      </c>
      <c r="C325" s="229" t="s">
        <v>59</v>
      </c>
      <c r="D325" s="226">
        <v>0</v>
      </c>
      <c r="E325" s="227">
        <v>0</v>
      </c>
      <c r="F325" s="227">
        <v>0</v>
      </c>
      <c r="G325" s="227">
        <v>0</v>
      </c>
      <c r="H325" s="227">
        <v>0</v>
      </c>
      <c r="I325" s="227">
        <v>0</v>
      </c>
      <c r="J325" s="227">
        <v>0</v>
      </c>
      <c r="K325" s="227">
        <v>0</v>
      </c>
      <c r="L325" s="227">
        <v>0</v>
      </c>
      <c r="M325" s="227">
        <v>0</v>
      </c>
      <c r="N325" s="227">
        <v>0</v>
      </c>
      <c r="O325" s="227">
        <v>0</v>
      </c>
      <c r="P325" s="227">
        <v>0</v>
      </c>
      <c r="Q325" s="227">
        <v>0</v>
      </c>
      <c r="R325" s="227">
        <v>0</v>
      </c>
      <c r="S325" s="227">
        <v>0</v>
      </c>
      <c r="T325" s="227">
        <v>0</v>
      </c>
      <c r="U325" s="227">
        <v>0</v>
      </c>
      <c r="V325" s="227">
        <v>0</v>
      </c>
      <c r="W325" s="227">
        <v>0</v>
      </c>
      <c r="X325" s="227">
        <v>0</v>
      </c>
      <c r="Z325" s="224">
        <v>23</v>
      </c>
      <c r="AA325" s="229" t="s">
        <v>59</v>
      </c>
      <c r="AB325" s="226">
        <v>0</v>
      </c>
      <c r="AC325" s="227">
        <v>0</v>
      </c>
      <c r="AD325" s="227">
        <v>0</v>
      </c>
      <c r="AE325" s="227">
        <v>0</v>
      </c>
      <c r="AF325" s="227">
        <v>0</v>
      </c>
      <c r="AG325" s="227">
        <v>0</v>
      </c>
      <c r="AH325" s="227">
        <v>0</v>
      </c>
      <c r="AI325" s="227">
        <v>0</v>
      </c>
      <c r="AJ325" s="227">
        <v>0</v>
      </c>
      <c r="AK325" s="227">
        <v>0</v>
      </c>
      <c r="AL325" s="227">
        <v>0</v>
      </c>
      <c r="AM325" s="227">
        <v>0</v>
      </c>
      <c r="AN325" s="227">
        <v>0</v>
      </c>
      <c r="AO325" s="227">
        <v>0</v>
      </c>
      <c r="AP325" s="227">
        <v>0</v>
      </c>
      <c r="AQ325" s="227">
        <v>0</v>
      </c>
      <c r="AR325" s="227">
        <v>0</v>
      </c>
      <c r="AS325" s="227">
        <v>0</v>
      </c>
      <c r="AT325" s="227">
        <v>0</v>
      </c>
      <c r="AU325" s="227">
        <v>0</v>
      </c>
      <c r="AV325" s="227">
        <v>0</v>
      </c>
    </row>
    <row r="326" spans="2:48" x14ac:dyDescent="0.2">
      <c r="B326" s="224">
        <v>26</v>
      </c>
      <c r="C326" s="229" t="s">
        <v>60</v>
      </c>
      <c r="D326" s="226">
        <v>0</v>
      </c>
      <c r="E326" s="227">
        <v>0</v>
      </c>
      <c r="F326" s="227">
        <v>0</v>
      </c>
      <c r="G326" s="227">
        <v>0</v>
      </c>
      <c r="H326" s="227">
        <v>0</v>
      </c>
      <c r="I326" s="227">
        <v>0</v>
      </c>
      <c r="J326" s="227">
        <v>0</v>
      </c>
      <c r="K326" s="227">
        <v>0</v>
      </c>
      <c r="L326" s="227">
        <v>0</v>
      </c>
      <c r="M326" s="227">
        <v>0</v>
      </c>
      <c r="N326" s="227">
        <v>0</v>
      </c>
      <c r="O326" s="227">
        <v>0</v>
      </c>
      <c r="P326" s="227">
        <v>0</v>
      </c>
      <c r="Q326" s="227">
        <v>0</v>
      </c>
      <c r="R326" s="227">
        <v>0</v>
      </c>
      <c r="S326" s="227">
        <v>0</v>
      </c>
      <c r="T326" s="227">
        <v>0</v>
      </c>
      <c r="U326" s="227">
        <v>0</v>
      </c>
      <c r="V326" s="227">
        <v>0</v>
      </c>
      <c r="W326" s="227">
        <v>0</v>
      </c>
      <c r="X326" s="227">
        <v>0</v>
      </c>
      <c r="Z326" s="224">
        <v>26</v>
      </c>
      <c r="AA326" s="229" t="s">
        <v>60</v>
      </c>
      <c r="AB326" s="226">
        <v>0</v>
      </c>
      <c r="AC326" s="227">
        <v>0</v>
      </c>
      <c r="AD326" s="227">
        <v>0</v>
      </c>
      <c r="AE326" s="227">
        <v>0</v>
      </c>
      <c r="AF326" s="227">
        <v>0</v>
      </c>
      <c r="AG326" s="227">
        <v>0</v>
      </c>
      <c r="AH326" s="227">
        <v>0</v>
      </c>
      <c r="AI326" s="227">
        <v>0</v>
      </c>
      <c r="AJ326" s="227">
        <v>0</v>
      </c>
      <c r="AK326" s="227">
        <v>0</v>
      </c>
      <c r="AL326" s="227">
        <v>0</v>
      </c>
      <c r="AM326" s="227">
        <v>0</v>
      </c>
      <c r="AN326" s="227">
        <v>0</v>
      </c>
      <c r="AO326" s="227">
        <v>0</v>
      </c>
      <c r="AP326" s="227">
        <v>0</v>
      </c>
      <c r="AQ326" s="227">
        <v>0</v>
      </c>
      <c r="AR326" s="227">
        <v>0</v>
      </c>
      <c r="AS326" s="227">
        <v>0</v>
      </c>
      <c r="AT326" s="227">
        <v>0</v>
      </c>
      <c r="AU326" s="227">
        <v>0</v>
      </c>
      <c r="AV326" s="227">
        <v>0</v>
      </c>
    </row>
    <row r="327" spans="2:48" x14ac:dyDescent="0.2">
      <c r="B327" s="224">
        <v>28</v>
      </c>
      <c r="C327" s="229" t="s">
        <v>61</v>
      </c>
      <c r="D327" s="226">
        <v>0</v>
      </c>
      <c r="E327" s="227">
        <v>0</v>
      </c>
      <c r="F327" s="227">
        <v>0</v>
      </c>
      <c r="G327" s="227">
        <v>0</v>
      </c>
      <c r="H327" s="227">
        <v>0</v>
      </c>
      <c r="I327" s="227">
        <v>0</v>
      </c>
      <c r="J327" s="227">
        <v>0</v>
      </c>
      <c r="K327" s="227">
        <v>0</v>
      </c>
      <c r="L327" s="227">
        <v>0</v>
      </c>
      <c r="M327" s="227">
        <v>0</v>
      </c>
      <c r="N327" s="227">
        <v>0</v>
      </c>
      <c r="O327" s="227">
        <v>0</v>
      </c>
      <c r="P327" s="227">
        <v>0</v>
      </c>
      <c r="Q327" s="227">
        <v>0</v>
      </c>
      <c r="R327" s="227">
        <v>0</v>
      </c>
      <c r="S327" s="227">
        <v>0</v>
      </c>
      <c r="T327" s="227">
        <v>0</v>
      </c>
      <c r="U327" s="227">
        <v>0</v>
      </c>
      <c r="V327" s="227">
        <v>0</v>
      </c>
      <c r="W327" s="227">
        <v>0</v>
      </c>
      <c r="X327" s="227">
        <v>0</v>
      </c>
      <c r="Z327" s="224">
        <v>28</v>
      </c>
      <c r="AA327" s="229" t="s">
        <v>61</v>
      </c>
      <c r="AB327" s="226">
        <v>0</v>
      </c>
      <c r="AC327" s="227">
        <v>0</v>
      </c>
      <c r="AD327" s="227">
        <v>0</v>
      </c>
      <c r="AE327" s="227">
        <v>0</v>
      </c>
      <c r="AF327" s="227">
        <v>0</v>
      </c>
      <c r="AG327" s="227">
        <v>0</v>
      </c>
      <c r="AH327" s="227">
        <v>0</v>
      </c>
      <c r="AI327" s="227">
        <v>0</v>
      </c>
      <c r="AJ327" s="227">
        <v>0</v>
      </c>
      <c r="AK327" s="227">
        <v>0</v>
      </c>
      <c r="AL327" s="227">
        <v>0</v>
      </c>
      <c r="AM327" s="227">
        <v>0</v>
      </c>
      <c r="AN327" s="227">
        <v>0</v>
      </c>
      <c r="AO327" s="227">
        <v>0</v>
      </c>
      <c r="AP327" s="227">
        <v>0</v>
      </c>
      <c r="AQ327" s="227">
        <v>0</v>
      </c>
      <c r="AR327" s="227">
        <v>0</v>
      </c>
      <c r="AS327" s="227">
        <v>0</v>
      </c>
      <c r="AT327" s="227">
        <v>0</v>
      </c>
      <c r="AU327" s="227">
        <v>0</v>
      </c>
      <c r="AV327" s="227">
        <v>0</v>
      </c>
    </row>
    <row r="328" spans="2:48" x14ac:dyDescent="0.2">
      <c r="B328" s="224">
        <v>29</v>
      </c>
      <c r="C328" s="229" t="s">
        <v>62</v>
      </c>
      <c r="D328" s="226">
        <v>211.32933333333395</v>
      </c>
      <c r="E328" s="227">
        <v>380.26209523809422</v>
      </c>
      <c r="F328" s="227">
        <v>377.19866666666701</v>
      </c>
      <c r="G328" s="227">
        <v>381.16800000000285</v>
      </c>
      <c r="H328" s="227">
        <v>391.94190476189829</v>
      </c>
      <c r="I328" s="227">
        <v>389.06446406926119</v>
      </c>
      <c r="J328" s="227">
        <v>382.53843116883286</v>
      </c>
      <c r="K328" s="227">
        <v>375.05843836164007</v>
      </c>
      <c r="L328" s="227">
        <v>367.45047173779085</v>
      </c>
      <c r="M328" s="227">
        <v>373.52823860076256</v>
      </c>
      <c r="N328" s="227">
        <v>378.72546813821327</v>
      </c>
      <c r="O328" s="227">
        <v>381.91699511278603</v>
      </c>
      <c r="P328" s="227">
        <v>384.15394686747482</v>
      </c>
      <c r="Q328" s="227">
        <v>385.95260264671731</v>
      </c>
      <c r="R328" s="227">
        <v>387.57473902944287</v>
      </c>
      <c r="S328" s="227">
        <v>389.64998052913882</v>
      </c>
      <c r="T328" s="227">
        <v>397.21044960156507</v>
      </c>
      <c r="U328" s="227">
        <v>403.81326649479195</v>
      </c>
      <c r="V328" s="227">
        <v>409.83673467840066</v>
      </c>
      <c r="W328" s="227">
        <v>415.51268586979387</v>
      </c>
      <c r="X328" s="227">
        <v>420.98556125775633</v>
      </c>
      <c r="Z328" s="224">
        <v>29</v>
      </c>
      <c r="AA328" s="229" t="s">
        <v>62</v>
      </c>
      <c r="AB328" s="226">
        <v>219.74658068000065</v>
      </c>
      <c r="AC328" s="227">
        <v>395.40793449142751</v>
      </c>
      <c r="AD328" s="227">
        <v>392.22248956000033</v>
      </c>
      <c r="AE328" s="227">
        <v>396.34992144000296</v>
      </c>
      <c r="AF328" s="227">
        <v>407.55295082856475</v>
      </c>
      <c r="AG328" s="227">
        <v>404.56090167313988</v>
      </c>
      <c r="AH328" s="227">
        <v>397.77493688228742</v>
      </c>
      <c r="AI328" s="227">
        <v>389.99701596158422</v>
      </c>
      <c r="AJ328" s="227">
        <v>382.08602402710704</v>
      </c>
      <c r="AK328" s="227">
        <v>388.40586834423095</v>
      </c>
      <c r="AL328" s="227">
        <v>393.81010353415832</v>
      </c>
      <c r="AM328" s="227">
        <v>397.12874902812831</v>
      </c>
      <c r="AN328" s="227">
        <v>399.45479857120637</v>
      </c>
      <c r="AO328" s="227">
        <v>401.32509481013608</v>
      </c>
      <c r="AP328" s="227">
        <v>403.01184088498565</v>
      </c>
      <c r="AQ328" s="227">
        <v>405.16973925361447</v>
      </c>
      <c r="AR328" s="227">
        <v>413.0313418091954</v>
      </c>
      <c r="AS328" s="227">
        <v>419.89714889927956</v>
      </c>
      <c r="AT328" s="227">
        <v>426.16053182064138</v>
      </c>
      <c r="AU328" s="227">
        <v>432.06255614798778</v>
      </c>
      <c r="AV328" s="227">
        <v>437.7534161626528</v>
      </c>
    </row>
    <row r="329" spans="2:48" x14ac:dyDescent="0.2">
      <c r="B329" s="224">
        <v>31</v>
      </c>
      <c r="C329" s="229" t="s">
        <v>63</v>
      </c>
      <c r="D329" s="226">
        <v>0</v>
      </c>
      <c r="E329" s="227">
        <v>0</v>
      </c>
      <c r="F329" s="227">
        <v>0</v>
      </c>
      <c r="G329" s="227">
        <v>0</v>
      </c>
      <c r="H329" s="227">
        <v>0</v>
      </c>
      <c r="I329" s="227">
        <v>0</v>
      </c>
      <c r="J329" s="227">
        <v>0</v>
      </c>
      <c r="K329" s="227">
        <v>0</v>
      </c>
      <c r="L329" s="227">
        <v>0</v>
      </c>
      <c r="M329" s="227">
        <v>0</v>
      </c>
      <c r="N329" s="227">
        <v>0</v>
      </c>
      <c r="O329" s="227">
        <v>0</v>
      </c>
      <c r="P329" s="227">
        <v>0</v>
      </c>
      <c r="Q329" s="227">
        <v>0</v>
      </c>
      <c r="R329" s="227">
        <v>0</v>
      </c>
      <c r="S329" s="227">
        <v>0</v>
      </c>
      <c r="T329" s="227">
        <v>0</v>
      </c>
      <c r="U329" s="227">
        <v>0</v>
      </c>
      <c r="V329" s="227">
        <v>0</v>
      </c>
      <c r="W329" s="227">
        <v>0</v>
      </c>
      <c r="X329" s="227">
        <v>0</v>
      </c>
      <c r="Z329" s="224">
        <v>31</v>
      </c>
      <c r="AA329" s="229" t="s">
        <v>63</v>
      </c>
      <c r="AB329" s="226">
        <v>0</v>
      </c>
      <c r="AC329" s="227">
        <v>0</v>
      </c>
      <c r="AD329" s="227">
        <v>0</v>
      </c>
      <c r="AE329" s="227">
        <v>0</v>
      </c>
      <c r="AF329" s="227">
        <v>0</v>
      </c>
      <c r="AG329" s="227">
        <v>0</v>
      </c>
      <c r="AH329" s="227">
        <v>0</v>
      </c>
      <c r="AI329" s="227">
        <v>0</v>
      </c>
      <c r="AJ329" s="227">
        <v>0</v>
      </c>
      <c r="AK329" s="227">
        <v>0</v>
      </c>
      <c r="AL329" s="227">
        <v>0</v>
      </c>
      <c r="AM329" s="227">
        <v>0</v>
      </c>
      <c r="AN329" s="227">
        <v>0</v>
      </c>
      <c r="AO329" s="227">
        <v>0</v>
      </c>
      <c r="AP329" s="227">
        <v>0</v>
      </c>
      <c r="AQ329" s="227">
        <v>0</v>
      </c>
      <c r="AR329" s="227">
        <v>0</v>
      </c>
      <c r="AS329" s="227">
        <v>0</v>
      </c>
      <c r="AT329" s="227">
        <v>0</v>
      </c>
      <c r="AU329" s="227">
        <v>0</v>
      </c>
      <c r="AV329" s="227">
        <v>0</v>
      </c>
    </row>
    <row r="330" spans="2:48" x14ac:dyDescent="0.2">
      <c r="B330" s="224">
        <v>32</v>
      </c>
      <c r="C330" s="229" t="s">
        <v>64</v>
      </c>
      <c r="D330" s="226">
        <v>0</v>
      </c>
      <c r="E330" s="227">
        <v>0</v>
      </c>
      <c r="F330" s="227">
        <v>0</v>
      </c>
      <c r="G330" s="227">
        <v>0</v>
      </c>
      <c r="H330" s="227">
        <v>0</v>
      </c>
      <c r="I330" s="227">
        <v>0</v>
      </c>
      <c r="J330" s="227">
        <v>0</v>
      </c>
      <c r="K330" s="227">
        <v>0</v>
      </c>
      <c r="L330" s="227">
        <v>0</v>
      </c>
      <c r="M330" s="227">
        <v>0</v>
      </c>
      <c r="N330" s="227">
        <v>0</v>
      </c>
      <c r="O330" s="227">
        <v>0</v>
      </c>
      <c r="P330" s="227">
        <v>0</v>
      </c>
      <c r="Q330" s="227">
        <v>0</v>
      </c>
      <c r="R330" s="227">
        <v>0</v>
      </c>
      <c r="S330" s="227">
        <v>0</v>
      </c>
      <c r="T330" s="227">
        <v>0</v>
      </c>
      <c r="U330" s="227">
        <v>0</v>
      </c>
      <c r="V330" s="227">
        <v>0</v>
      </c>
      <c r="W330" s="227">
        <v>0</v>
      </c>
      <c r="X330" s="227">
        <v>0</v>
      </c>
      <c r="Z330" s="224">
        <v>32</v>
      </c>
      <c r="AA330" s="229" t="s">
        <v>64</v>
      </c>
      <c r="AB330" s="226">
        <v>0</v>
      </c>
      <c r="AC330" s="227">
        <v>0</v>
      </c>
      <c r="AD330" s="227">
        <v>0</v>
      </c>
      <c r="AE330" s="227">
        <v>0</v>
      </c>
      <c r="AF330" s="227">
        <v>0</v>
      </c>
      <c r="AG330" s="227">
        <v>0</v>
      </c>
      <c r="AH330" s="227">
        <v>0</v>
      </c>
      <c r="AI330" s="227">
        <v>0</v>
      </c>
      <c r="AJ330" s="227">
        <v>0</v>
      </c>
      <c r="AK330" s="227">
        <v>0</v>
      </c>
      <c r="AL330" s="227">
        <v>0</v>
      </c>
      <c r="AM330" s="227">
        <v>0</v>
      </c>
      <c r="AN330" s="227">
        <v>0</v>
      </c>
      <c r="AO330" s="227">
        <v>0</v>
      </c>
      <c r="AP330" s="227">
        <v>0</v>
      </c>
      <c r="AQ330" s="227">
        <v>0</v>
      </c>
      <c r="AR330" s="227">
        <v>0</v>
      </c>
      <c r="AS330" s="227">
        <v>0</v>
      </c>
      <c r="AT330" s="227">
        <v>0</v>
      </c>
      <c r="AU330" s="227">
        <v>0</v>
      </c>
      <c r="AV330" s="227">
        <v>0</v>
      </c>
    </row>
    <row r="331" spans="2:48" x14ac:dyDescent="0.2">
      <c r="B331" s="224">
        <v>33</v>
      </c>
      <c r="C331" s="229" t="s">
        <v>65</v>
      </c>
      <c r="D331" s="226">
        <v>0</v>
      </c>
      <c r="E331" s="227">
        <v>0</v>
      </c>
      <c r="F331" s="227">
        <v>0</v>
      </c>
      <c r="G331" s="227">
        <v>0</v>
      </c>
      <c r="H331" s="227">
        <v>0</v>
      </c>
      <c r="I331" s="227">
        <v>0</v>
      </c>
      <c r="J331" s="227">
        <v>0</v>
      </c>
      <c r="K331" s="227">
        <v>0</v>
      </c>
      <c r="L331" s="227">
        <v>0</v>
      </c>
      <c r="M331" s="227">
        <v>0</v>
      </c>
      <c r="N331" s="227">
        <v>0</v>
      </c>
      <c r="O331" s="227">
        <v>0</v>
      </c>
      <c r="P331" s="227">
        <v>0</v>
      </c>
      <c r="Q331" s="227">
        <v>0</v>
      </c>
      <c r="R331" s="227">
        <v>0</v>
      </c>
      <c r="S331" s="227">
        <v>0</v>
      </c>
      <c r="T331" s="227">
        <v>0</v>
      </c>
      <c r="U331" s="227">
        <v>0</v>
      </c>
      <c r="V331" s="227">
        <v>0</v>
      </c>
      <c r="W331" s="227">
        <v>0</v>
      </c>
      <c r="X331" s="227">
        <v>0</v>
      </c>
      <c r="Z331" s="224">
        <v>33</v>
      </c>
      <c r="AA331" s="229" t="s">
        <v>65</v>
      </c>
      <c r="AB331" s="226">
        <v>0</v>
      </c>
      <c r="AC331" s="227">
        <v>0</v>
      </c>
      <c r="AD331" s="227">
        <v>0</v>
      </c>
      <c r="AE331" s="227">
        <v>0</v>
      </c>
      <c r="AF331" s="227">
        <v>0</v>
      </c>
      <c r="AG331" s="227">
        <v>0</v>
      </c>
      <c r="AH331" s="227">
        <v>0</v>
      </c>
      <c r="AI331" s="227">
        <v>0</v>
      </c>
      <c r="AJ331" s="227">
        <v>0</v>
      </c>
      <c r="AK331" s="227">
        <v>0</v>
      </c>
      <c r="AL331" s="227">
        <v>0</v>
      </c>
      <c r="AM331" s="227">
        <v>0</v>
      </c>
      <c r="AN331" s="227">
        <v>0</v>
      </c>
      <c r="AO331" s="227">
        <v>0</v>
      </c>
      <c r="AP331" s="227">
        <v>0</v>
      </c>
      <c r="AQ331" s="227">
        <v>0</v>
      </c>
      <c r="AR331" s="227">
        <v>0</v>
      </c>
      <c r="AS331" s="227">
        <v>0</v>
      </c>
      <c r="AT331" s="227">
        <v>0</v>
      </c>
      <c r="AU331" s="227">
        <v>0</v>
      </c>
      <c r="AV331" s="227">
        <v>0</v>
      </c>
    </row>
    <row r="332" spans="2:48" x14ac:dyDescent="0.2">
      <c r="B332" s="224">
        <v>34</v>
      </c>
      <c r="C332" s="229" t="s">
        <v>66</v>
      </c>
      <c r="D332" s="226">
        <v>0</v>
      </c>
      <c r="E332" s="227">
        <v>0</v>
      </c>
      <c r="F332" s="227">
        <v>0</v>
      </c>
      <c r="G332" s="227">
        <v>0</v>
      </c>
      <c r="H332" s="227">
        <v>0</v>
      </c>
      <c r="I332" s="227">
        <v>0</v>
      </c>
      <c r="J332" s="227">
        <v>0</v>
      </c>
      <c r="K332" s="227">
        <v>0</v>
      </c>
      <c r="L332" s="227">
        <v>0</v>
      </c>
      <c r="M332" s="227">
        <v>0</v>
      </c>
      <c r="N332" s="227">
        <v>0</v>
      </c>
      <c r="O332" s="227">
        <v>0</v>
      </c>
      <c r="P332" s="227">
        <v>0</v>
      </c>
      <c r="Q332" s="227">
        <v>0</v>
      </c>
      <c r="R332" s="227">
        <v>0</v>
      </c>
      <c r="S332" s="227">
        <v>0</v>
      </c>
      <c r="T332" s="227">
        <v>0</v>
      </c>
      <c r="U332" s="227">
        <v>0</v>
      </c>
      <c r="V332" s="227">
        <v>0</v>
      </c>
      <c r="W332" s="227">
        <v>0</v>
      </c>
      <c r="X332" s="227">
        <v>0</v>
      </c>
      <c r="Z332" s="224">
        <v>34</v>
      </c>
      <c r="AA332" s="229" t="s">
        <v>66</v>
      </c>
      <c r="AB332" s="226">
        <v>0</v>
      </c>
      <c r="AC332" s="227">
        <v>0</v>
      </c>
      <c r="AD332" s="227">
        <v>0</v>
      </c>
      <c r="AE332" s="227">
        <v>0</v>
      </c>
      <c r="AF332" s="227">
        <v>0</v>
      </c>
      <c r="AG332" s="227">
        <v>0</v>
      </c>
      <c r="AH332" s="227">
        <v>0</v>
      </c>
      <c r="AI332" s="227">
        <v>0</v>
      </c>
      <c r="AJ332" s="227">
        <v>0</v>
      </c>
      <c r="AK332" s="227">
        <v>0</v>
      </c>
      <c r="AL332" s="227">
        <v>0</v>
      </c>
      <c r="AM332" s="227">
        <v>0</v>
      </c>
      <c r="AN332" s="227">
        <v>0</v>
      </c>
      <c r="AO332" s="227">
        <v>0</v>
      </c>
      <c r="AP332" s="227">
        <v>0</v>
      </c>
      <c r="AQ332" s="227">
        <v>0</v>
      </c>
      <c r="AR332" s="227">
        <v>0</v>
      </c>
      <c r="AS332" s="227">
        <v>0</v>
      </c>
      <c r="AT332" s="227">
        <v>0</v>
      </c>
      <c r="AU332" s="227">
        <v>0</v>
      </c>
      <c r="AV332" s="227">
        <v>0</v>
      </c>
    </row>
    <row r="333" spans="2:48" x14ac:dyDescent="0.2">
      <c r="B333" s="224">
        <v>35</v>
      </c>
      <c r="C333" s="228" t="s">
        <v>67</v>
      </c>
      <c r="D333" s="226">
        <v>0</v>
      </c>
      <c r="E333" s="227">
        <v>0</v>
      </c>
      <c r="F333" s="227">
        <v>0</v>
      </c>
      <c r="G333" s="227">
        <v>0</v>
      </c>
      <c r="H333" s="227">
        <v>0</v>
      </c>
      <c r="I333" s="227">
        <v>0</v>
      </c>
      <c r="J333" s="227">
        <v>0</v>
      </c>
      <c r="K333" s="227">
        <v>0</v>
      </c>
      <c r="L333" s="227">
        <v>0</v>
      </c>
      <c r="M333" s="227">
        <v>0</v>
      </c>
      <c r="N333" s="227">
        <v>0</v>
      </c>
      <c r="O333" s="227">
        <v>0</v>
      </c>
      <c r="P333" s="227">
        <v>0</v>
      </c>
      <c r="Q333" s="227">
        <v>0</v>
      </c>
      <c r="R333" s="227">
        <v>0</v>
      </c>
      <c r="S333" s="227">
        <v>0</v>
      </c>
      <c r="T333" s="227">
        <v>0</v>
      </c>
      <c r="U333" s="227">
        <v>0</v>
      </c>
      <c r="V333" s="227">
        <v>0</v>
      </c>
      <c r="W333" s="227">
        <v>0</v>
      </c>
      <c r="X333" s="227">
        <v>0</v>
      </c>
      <c r="Z333" s="224">
        <v>35</v>
      </c>
      <c r="AA333" s="228" t="s">
        <v>67</v>
      </c>
      <c r="AB333" s="226">
        <v>0</v>
      </c>
      <c r="AC333" s="227">
        <v>0</v>
      </c>
      <c r="AD333" s="227">
        <v>0</v>
      </c>
      <c r="AE333" s="227">
        <v>0</v>
      </c>
      <c r="AF333" s="227">
        <v>0</v>
      </c>
      <c r="AG333" s="227">
        <v>0</v>
      </c>
      <c r="AH333" s="227">
        <v>0</v>
      </c>
      <c r="AI333" s="227">
        <v>0</v>
      </c>
      <c r="AJ333" s="227">
        <v>0</v>
      </c>
      <c r="AK333" s="227">
        <v>0</v>
      </c>
      <c r="AL333" s="227">
        <v>0</v>
      </c>
      <c r="AM333" s="227">
        <v>0</v>
      </c>
      <c r="AN333" s="227">
        <v>0</v>
      </c>
      <c r="AO333" s="227">
        <v>0</v>
      </c>
      <c r="AP333" s="227">
        <v>0</v>
      </c>
      <c r="AQ333" s="227">
        <v>0</v>
      </c>
      <c r="AR333" s="227">
        <v>0</v>
      </c>
      <c r="AS333" s="227">
        <v>0</v>
      </c>
      <c r="AT333" s="227">
        <v>0</v>
      </c>
      <c r="AU333" s="227">
        <v>0</v>
      </c>
      <c r="AV333" s="227">
        <v>0</v>
      </c>
    </row>
    <row r="334" spans="2:48" x14ac:dyDescent="0.2">
      <c r="B334" s="224">
        <v>36</v>
      </c>
      <c r="C334" s="229" t="s">
        <v>68</v>
      </c>
      <c r="D334" s="226">
        <v>0</v>
      </c>
      <c r="E334" s="227">
        <v>0</v>
      </c>
      <c r="F334" s="227">
        <v>0</v>
      </c>
      <c r="G334" s="227">
        <v>0</v>
      </c>
      <c r="H334" s="227">
        <v>0</v>
      </c>
      <c r="I334" s="227">
        <v>0</v>
      </c>
      <c r="J334" s="227">
        <v>0</v>
      </c>
      <c r="K334" s="227">
        <v>0</v>
      </c>
      <c r="L334" s="227">
        <v>0</v>
      </c>
      <c r="M334" s="227">
        <v>0</v>
      </c>
      <c r="N334" s="227">
        <v>0</v>
      </c>
      <c r="O334" s="227">
        <v>0</v>
      </c>
      <c r="P334" s="227">
        <v>0</v>
      </c>
      <c r="Q334" s="227">
        <v>0</v>
      </c>
      <c r="R334" s="227">
        <v>0</v>
      </c>
      <c r="S334" s="227">
        <v>0</v>
      </c>
      <c r="T334" s="227">
        <v>0</v>
      </c>
      <c r="U334" s="227">
        <v>0</v>
      </c>
      <c r="V334" s="227">
        <v>0</v>
      </c>
      <c r="W334" s="227">
        <v>0</v>
      </c>
      <c r="X334" s="227">
        <v>0</v>
      </c>
      <c r="Z334" s="224">
        <v>36</v>
      </c>
      <c r="AA334" s="229" t="s">
        <v>68</v>
      </c>
      <c r="AB334" s="226">
        <v>0</v>
      </c>
      <c r="AC334" s="227">
        <v>0</v>
      </c>
      <c r="AD334" s="227">
        <v>0</v>
      </c>
      <c r="AE334" s="227">
        <v>0</v>
      </c>
      <c r="AF334" s="227">
        <v>0</v>
      </c>
      <c r="AG334" s="227">
        <v>0</v>
      </c>
      <c r="AH334" s="227">
        <v>0</v>
      </c>
      <c r="AI334" s="227">
        <v>0</v>
      </c>
      <c r="AJ334" s="227">
        <v>0</v>
      </c>
      <c r="AK334" s="227">
        <v>0</v>
      </c>
      <c r="AL334" s="227">
        <v>0</v>
      </c>
      <c r="AM334" s="227">
        <v>0</v>
      </c>
      <c r="AN334" s="227">
        <v>0</v>
      </c>
      <c r="AO334" s="227">
        <v>0</v>
      </c>
      <c r="AP334" s="227">
        <v>0</v>
      </c>
      <c r="AQ334" s="227">
        <v>0</v>
      </c>
      <c r="AR334" s="227">
        <v>0</v>
      </c>
      <c r="AS334" s="227">
        <v>0</v>
      </c>
      <c r="AT334" s="227">
        <v>0</v>
      </c>
      <c r="AU334" s="227">
        <v>0</v>
      </c>
      <c r="AV334" s="227">
        <v>0</v>
      </c>
    </row>
    <row r="335" spans="2:48" x14ac:dyDescent="0.2">
      <c r="B335" s="224">
        <v>39</v>
      </c>
      <c r="C335" s="229" t="s">
        <v>69</v>
      </c>
      <c r="D335" s="226">
        <v>0</v>
      </c>
      <c r="E335" s="227">
        <v>0</v>
      </c>
      <c r="F335" s="227">
        <v>0</v>
      </c>
      <c r="G335" s="227">
        <v>0</v>
      </c>
      <c r="H335" s="227">
        <v>0</v>
      </c>
      <c r="I335" s="227">
        <v>0</v>
      </c>
      <c r="J335" s="227">
        <v>0</v>
      </c>
      <c r="K335" s="227">
        <v>0</v>
      </c>
      <c r="L335" s="227">
        <v>0</v>
      </c>
      <c r="M335" s="227">
        <v>0</v>
      </c>
      <c r="N335" s="227">
        <v>0</v>
      </c>
      <c r="O335" s="227">
        <v>0</v>
      </c>
      <c r="P335" s="227">
        <v>0</v>
      </c>
      <c r="Q335" s="227">
        <v>0</v>
      </c>
      <c r="R335" s="227">
        <v>0</v>
      </c>
      <c r="S335" s="227">
        <v>0</v>
      </c>
      <c r="T335" s="227">
        <v>0</v>
      </c>
      <c r="U335" s="227">
        <v>0</v>
      </c>
      <c r="V335" s="227">
        <v>0</v>
      </c>
      <c r="W335" s="227">
        <v>0</v>
      </c>
      <c r="X335" s="227">
        <v>0</v>
      </c>
      <c r="Z335" s="224">
        <v>39</v>
      </c>
      <c r="AA335" s="229" t="s">
        <v>69</v>
      </c>
      <c r="AB335" s="226">
        <v>0</v>
      </c>
      <c r="AC335" s="227">
        <v>0</v>
      </c>
      <c r="AD335" s="227">
        <v>0</v>
      </c>
      <c r="AE335" s="227">
        <v>0</v>
      </c>
      <c r="AF335" s="227">
        <v>0</v>
      </c>
      <c r="AG335" s="227">
        <v>0</v>
      </c>
      <c r="AH335" s="227">
        <v>0</v>
      </c>
      <c r="AI335" s="227">
        <v>0</v>
      </c>
      <c r="AJ335" s="227">
        <v>0</v>
      </c>
      <c r="AK335" s="227">
        <v>0</v>
      </c>
      <c r="AL335" s="227">
        <v>0</v>
      </c>
      <c r="AM335" s="227">
        <v>0</v>
      </c>
      <c r="AN335" s="227">
        <v>0</v>
      </c>
      <c r="AO335" s="227">
        <v>0</v>
      </c>
      <c r="AP335" s="227">
        <v>0</v>
      </c>
      <c r="AQ335" s="227">
        <v>0</v>
      </c>
      <c r="AR335" s="227">
        <v>0</v>
      </c>
      <c r="AS335" s="227">
        <v>0</v>
      </c>
      <c r="AT335" s="227">
        <v>0</v>
      </c>
      <c r="AU335" s="227">
        <v>0</v>
      </c>
      <c r="AV335" s="227">
        <v>0</v>
      </c>
    </row>
    <row r="336" spans="2:48" x14ac:dyDescent="0.2">
      <c r="B336" s="224">
        <v>40</v>
      </c>
      <c r="C336" s="229" t="s">
        <v>70</v>
      </c>
      <c r="D336" s="226">
        <v>0</v>
      </c>
      <c r="E336" s="227">
        <v>0</v>
      </c>
      <c r="F336" s="227">
        <v>0</v>
      </c>
      <c r="G336" s="227">
        <v>0</v>
      </c>
      <c r="H336" s="227">
        <v>0</v>
      </c>
      <c r="I336" s="227">
        <v>0</v>
      </c>
      <c r="J336" s="227">
        <v>0</v>
      </c>
      <c r="K336" s="227">
        <v>0</v>
      </c>
      <c r="L336" s="227">
        <v>0</v>
      </c>
      <c r="M336" s="227">
        <v>0</v>
      </c>
      <c r="N336" s="227">
        <v>0</v>
      </c>
      <c r="O336" s="227">
        <v>0</v>
      </c>
      <c r="P336" s="227">
        <v>0</v>
      </c>
      <c r="Q336" s="227">
        <v>0</v>
      </c>
      <c r="R336" s="227">
        <v>0</v>
      </c>
      <c r="S336" s="227">
        <v>0</v>
      </c>
      <c r="T336" s="227">
        <v>0</v>
      </c>
      <c r="U336" s="227">
        <v>0</v>
      </c>
      <c r="V336" s="227">
        <v>0</v>
      </c>
      <c r="W336" s="227">
        <v>0</v>
      </c>
      <c r="X336" s="227">
        <v>0</v>
      </c>
      <c r="Z336" s="224">
        <v>40</v>
      </c>
      <c r="AA336" s="229" t="s">
        <v>70</v>
      </c>
      <c r="AB336" s="226">
        <v>0</v>
      </c>
      <c r="AC336" s="227">
        <v>0</v>
      </c>
      <c r="AD336" s="227">
        <v>0</v>
      </c>
      <c r="AE336" s="227">
        <v>0</v>
      </c>
      <c r="AF336" s="227">
        <v>0</v>
      </c>
      <c r="AG336" s="227">
        <v>0</v>
      </c>
      <c r="AH336" s="227">
        <v>0</v>
      </c>
      <c r="AI336" s="227">
        <v>0</v>
      </c>
      <c r="AJ336" s="227">
        <v>0</v>
      </c>
      <c r="AK336" s="227">
        <v>0</v>
      </c>
      <c r="AL336" s="227">
        <v>0</v>
      </c>
      <c r="AM336" s="227">
        <v>0</v>
      </c>
      <c r="AN336" s="227">
        <v>0</v>
      </c>
      <c r="AO336" s="227">
        <v>0</v>
      </c>
      <c r="AP336" s="227">
        <v>0</v>
      </c>
      <c r="AQ336" s="227">
        <v>0</v>
      </c>
      <c r="AR336" s="227">
        <v>0</v>
      </c>
      <c r="AS336" s="227">
        <v>0</v>
      </c>
      <c r="AT336" s="227">
        <v>0</v>
      </c>
      <c r="AU336" s="227">
        <v>0</v>
      </c>
      <c r="AV336" s="227">
        <v>0</v>
      </c>
    </row>
    <row r="337" spans="2:48" x14ac:dyDescent="0.2">
      <c r="B337" s="224">
        <v>45</v>
      </c>
      <c r="C337" s="229" t="s">
        <v>71</v>
      </c>
      <c r="D337" s="226">
        <v>0</v>
      </c>
      <c r="E337" s="227">
        <v>0</v>
      </c>
      <c r="F337" s="227">
        <v>0</v>
      </c>
      <c r="G337" s="227">
        <v>0</v>
      </c>
      <c r="H337" s="227">
        <v>0</v>
      </c>
      <c r="I337" s="227">
        <v>0</v>
      </c>
      <c r="J337" s="227">
        <v>0</v>
      </c>
      <c r="K337" s="227">
        <v>0</v>
      </c>
      <c r="L337" s="227">
        <v>0</v>
      </c>
      <c r="M337" s="227">
        <v>0</v>
      </c>
      <c r="N337" s="227">
        <v>0</v>
      </c>
      <c r="O337" s="227">
        <v>0</v>
      </c>
      <c r="P337" s="227">
        <v>0</v>
      </c>
      <c r="Q337" s="227">
        <v>0</v>
      </c>
      <c r="R337" s="227">
        <v>0</v>
      </c>
      <c r="S337" s="227">
        <v>0</v>
      </c>
      <c r="T337" s="227">
        <v>0</v>
      </c>
      <c r="U337" s="227">
        <v>0</v>
      </c>
      <c r="V337" s="227">
        <v>0</v>
      </c>
      <c r="W337" s="227">
        <v>0</v>
      </c>
      <c r="X337" s="227">
        <v>0</v>
      </c>
      <c r="Z337" s="224">
        <v>45</v>
      </c>
      <c r="AA337" s="229" t="s">
        <v>71</v>
      </c>
      <c r="AB337" s="226">
        <v>0</v>
      </c>
      <c r="AC337" s="227">
        <v>0</v>
      </c>
      <c r="AD337" s="227">
        <v>0</v>
      </c>
      <c r="AE337" s="227">
        <v>0</v>
      </c>
      <c r="AF337" s="227">
        <v>0</v>
      </c>
      <c r="AG337" s="227">
        <v>0</v>
      </c>
      <c r="AH337" s="227">
        <v>0</v>
      </c>
      <c r="AI337" s="227">
        <v>0</v>
      </c>
      <c r="AJ337" s="227">
        <v>0</v>
      </c>
      <c r="AK337" s="227">
        <v>0</v>
      </c>
      <c r="AL337" s="227">
        <v>0</v>
      </c>
      <c r="AM337" s="227">
        <v>0</v>
      </c>
      <c r="AN337" s="227">
        <v>0</v>
      </c>
      <c r="AO337" s="227">
        <v>0</v>
      </c>
      <c r="AP337" s="227">
        <v>0</v>
      </c>
      <c r="AQ337" s="227">
        <v>0</v>
      </c>
      <c r="AR337" s="227">
        <v>0</v>
      </c>
      <c r="AS337" s="227">
        <v>0</v>
      </c>
      <c r="AT337" s="227">
        <v>0</v>
      </c>
      <c r="AU337" s="227">
        <v>0</v>
      </c>
      <c r="AV337" s="227">
        <v>0</v>
      </c>
    </row>
    <row r="338" spans="2:48" ht="13.5" thickBot="1" x14ac:dyDescent="0.25">
      <c r="B338" s="224">
        <v>46</v>
      </c>
      <c r="C338" s="230" t="s">
        <v>72</v>
      </c>
      <c r="D338" s="226">
        <v>0</v>
      </c>
      <c r="E338" s="227">
        <v>0</v>
      </c>
      <c r="F338" s="227">
        <v>0</v>
      </c>
      <c r="G338" s="227">
        <v>0</v>
      </c>
      <c r="H338" s="227">
        <v>0</v>
      </c>
      <c r="I338" s="227">
        <v>0</v>
      </c>
      <c r="J338" s="227">
        <v>0</v>
      </c>
      <c r="K338" s="227">
        <v>0</v>
      </c>
      <c r="L338" s="227">
        <v>0</v>
      </c>
      <c r="M338" s="227">
        <v>0</v>
      </c>
      <c r="N338" s="227">
        <v>0</v>
      </c>
      <c r="O338" s="227">
        <v>0</v>
      </c>
      <c r="P338" s="227">
        <v>0</v>
      </c>
      <c r="Q338" s="227">
        <v>0</v>
      </c>
      <c r="R338" s="227">
        <v>0</v>
      </c>
      <c r="S338" s="227">
        <v>0</v>
      </c>
      <c r="T338" s="227">
        <v>0</v>
      </c>
      <c r="U338" s="227">
        <v>0</v>
      </c>
      <c r="V338" s="227">
        <v>0</v>
      </c>
      <c r="W338" s="227">
        <v>0</v>
      </c>
      <c r="X338" s="227">
        <v>0</v>
      </c>
      <c r="Z338" s="224">
        <v>46</v>
      </c>
      <c r="AA338" s="230" t="s">
        <v>72</v>
      </c>
      <c r="AB338" s="226">
        <v>0</v>
      </c>
      <c r="AC338" s="227">
        <v>0</v>
      </c>
      <c r="AD338" s="227">
        <v>0</v>
      </c>
      <c r="AE338" s="227">
        <v>0</v>
      </c>
      <c r="AF338" s="227">
        <v>0</v>
      </c>
      <c r="AG338" s="227">
        <v>0</v>
      </c>
      <c r="AH338" s="227">
        <v>0</v>
      </c>
      <c r="AI338" s="227">
        <v>0</v>
      </c>
      <c r="AJ338" s="227">
        <v>0</v>
      </c>
      <c r="AK338" s="227">
        <v>0</v>
      </c>
      <c r="AL338" s="227">
        <v>0</v>
      </c>
      <c r="AM338" s="227">
        <v>0</v>
      </c>
      <c r="AN338" s="227">
        <v>0</v>
      </c>
      <c r="AO338" s="227">
        <v>0</v>
      </c>
      <c r="AP338" s="227">
        <v>0</v>
      </c>
      <c r="AQ338" s="227">
        <v>0</v>
      </c>
      <c r="AR338" s="227">
        <v>0</v>
      </c>
      <c r="AS338" s="227">
        <v>0</v>
      </c>
      <c r="AT338" s="227">
        <v>0</v>
      </c>
      <c r="AU338" s="227">
        <v>0</v>
      </c>
      <c r="AV338" s="227">
        <v>0</v>
      </c>
    </row>
    <row r="339" spans="2:48" ht="13.5" thickBot="1" x14ac:dyDescent="0.25">
      <c r="B339" s="231"/>
      <c r="C339" s="232" t="s">
        <v>73</v>
      </c>
      <c r="D339" s="233">
        <f>+SUM(D315:D337)</f>
        <v>40546.081316929769</v>
      </c>
      <c r="E339" s="233">
        <f t="shared" ref="E339:X339" si="80">+SUM(E315:E337)</f>
        <v>59960.200539551108</v>
      </c>
      <c r="F339" s="233">
        <f t="shared" si="80"/>
        <v>61266.522416692096</v>
      </c>
      <c r="G339" s="233">
        <f t="shared" si="80"/>
        <v>62643.300107137009</v>
      </c>
      <c r="H339" s="233">
        <f t="shared" si="80"/>
        <v>63998.16619111679</v>
      </c>
      <c r="I339" s="233">
        <f t="shared" si="80"/>
        <v>65359.782198546571</v>
      </c>
      <c r="J339" s="233">
        <f t="shared" si="80"/>
        <v>66725.771077233658</v>
      </c>
      <c r="K339" s="233">
        <f t="shared" si="80"/>
        <v>68099.316510132412</v>
      </c>
      <c r="L339" s="233">
        <f t="shared" si="80"/>
        <v>69483.748773935149</v>
      </c>
      <c r="M339" s="233">
        <f t="shared" si="80"/>
        <v>70891.252215661501</v>
      </c>
      <c r="N339" s="233">
        <f t="shared" si="80"/>
        <v>72308.39624266274</v>
      </c>
      <c r="O339" s="233">
        <f t="shared" si="80"/>
        <v>73733.927086190772</v>
      </c>
      <c r="P339" s="233">
        <f t="shared" si="80"/>
        <v>75169.178028179027</v>
      </c>
      <c r="Q339" s="233">
        <f t="shared" si="80"/>
        <v>76614.90089212879</v>
      </c>
      <c r="R339" s="233">
        <f t="shared" si="80"/>
        <v>78071.552904172786</v>
      </c>
      <c r="S339" s="233">
        <f t="shared" si="80"/>
        <v>79540.007775355945</v>
      </c>
      <c r="T339" s="233">
        <f t="shared" si="80"/>
        <v>81025.524887099469</v>
      </c>
      <c r="U339" s="233">
        <f t="shared" si="80"/>
        <v>82521.8877853788</v>
      </c>
      <c r="V339" s="233">
        <f t="shared" si="80"/>
        <v>84029.765722888114</v>
      </c>
      <c r="W339" s="233">
        <f t="shared" si="80"/>
        <v>85549.442411236843</v>
      </c>
      <c r="X339" s="233">
        <f t="shared" si="80"/>
        <v>87082.08623538047</v>
      </c>
      <c r="Z339" s="231"/>
      <c r="AA339" s="232" t="s">
        <v>73</v>
      </c>
      <c r="AB339" s="233">
        <f>+SUM(AB315:AB337)</f>
        <v>41596.027501515346</v>
      </c>
      <c r="AC339" s="233">
        <f t="shared" ref="AC339:AV339" si="81">+SUM(AC315:AC337)</f>
        <v>61668.678320982297</v>
      </c>
      <c r="AD339" s="233">
        <f t="shared" si="81"/>
        <v>63021.042259871661</v>
      </c>
      <c r="AE339" s="233">
        <f t="shared" si="81"/>
        <v>64446.87353168855</v>
      </c>
      <c r="AF339" s="233">
        <f t="shared" si="81"/>
        <v>65849.888617292745</v>
      </c>
      <c r="AG339" s="233">
        <f t="shared" si="81"/>
        <v>67259.812855442811</v>
      </c>
      <c r="AH339" s="233">
        <f t="shared" si="81"/>
        <v>68674.178506369266</v>
      </c>
      <c r="AI339" s="233">
        <f t="shared" si="81"/>
        <v>70096.29170764859</v>
      </c>
      <c r="AJ339" s="233">
        <f t="shared" si="81"/>
        <v>71529.613627527564</v>
      </c>
      <c r="AK339" s="233">
        <f t="shared" si="81"/>
        <v>72986.811497418646</v>
      </c>
      <c r="AL339" s="233">
        <f t="shared" si="81"/>
        <v>74453.9174837748</v>
      </c>
      <c r="AM339" s="233">
        <f t="shared" si="81"/>
        <v>75929.62549101816</v>
      </c>
      <c r="AN339" s="233">
        <f t="shared" si="81"/>
        <v>77415.319478005418</v>
      </c>
      <c r="AO339" s="233">
        <f t="shared" si="81"/>
        <v>78911.778734184089</v>
      </c>
      <c r="AP339" s="233">
        <f t="shared" si="81"/>
        <v>80419.476164852196</v>
      </c>
      <c r="AQ339" s="233">
        <f t="shared" si="81"/>
        <v>81939.317708485934</v>
      </c>
      <c r="AR339" s="233">
        <f t="shared" si="81"/>
        <v>83476.769556463114</v>
      </c>
      <c r="AS339" s="233">
        <f t="shared" si="81"/>
        <v>85025.365109377482</v>
      </c>
      <c r="AT339" s="233">
        <f t="shared" si="81"/>
        <v>86585.796968363691</v>
      </c>
      <c r="AU339" s="233">
        <f t="shared" si="81"/>
        <v>88158.359552348091</v>
      </c>
      <c r="AV339" s="233">
        <f t="shared" si="81"/>
        <v>89744.256155545008</v>
      </c>
    </row>
    <row r="340" spans="2:48" x14ac:dyDescent="0.2">
      <c r="D340" s="234"/>
      <c r="E340" s="234"/>
      <c r="F340" s="234"/>
      <c r="G340" s="234"/>
      <c r="H340" s="234"/>
      <c r="I340" s="234"/>
      <c r="J340" s="234"/>
      <c r="K340" s="234"/>
      <c r="L340" s="234"/>
      <c r="M340" s="234"/>
      <c r="N340" s="234"/>
      <c r="O340" s="234"/>
      <c r="P340" s="234"/>
      <c r="Q340" s="234"/>
      <c r="R340" s="234"/>
      <c r="S340" s="234"/>
      <c r="T340" s="234"/>
      <c r="U340" s="234"/>
      <c r="V340" s="234"/>
      <c r="W340" s="234"/>
      <c r="X340" s="234"/>
      <c r="AB340" s="234"/>
      <c r="AC340" s="234"/>
      <c r="AD340" s="234"/>
      <c r="AE340" s="234"/>
      <c r="AF340" s="234"/>
      <c r="AG340" s="234"/>
      <c r="AH340" s="234"/>
      <c r="AI340" s="234"/>
      <c r="AJ340" s="234"/>
      <c r="AK340" s="234"/>
      <c r="AL340" s="234"/>
      <c r="AM340" s="234"/>
      <c r="AN340" s="234"/>
      <c r="AO340" s="234"/>
      <c r="AP340" s="234"/>
      <c r="AQ340" s="234"/>
      <c r="AR340" s="234"/>
      <c r="AS340" s="234"/>
      <c r="AT340" s="234"/>
      <c r="AU340" s="234"/>
      <c r="AV340" s="234"/>
    </row>
    <row r="341" spans="2:48" x14ac:dyDescent="0.2">
      <c r="D341" s="234"/>
      <c r="E341" s="234"/>
      <c r="F341" s="234"/>
      <c r="G341" s="234"/>
      <c r="H341" s="234"/>
      <c r="I341" s="234"/>
      <c r="J341" s="234"/>
      <c r="K341" s="234"/>
      <c r="L341" s="234"/>
      <c r="M341" s="234"/>
      <c r="N341" s="234"/>
      <c r="O341" s="234"/>
      <c r="P341" s="234"/>
      <c r="Q341" s="234"/>
      <c r="R341" s="234"/>
      <c r="S341" s="234"/>
      <c r="T341" s="234"/>
      <c r="U341" s="234"/>
      <c r="V341" s="234"/>
      <c r="W341" s="234"/>
      <c r="X341" s="234"/>
      <c r="AB341" s="234"/>
      <c r="AC341" s="234"/>
      <c r="AD341" s="234"/>
      <c r="AE341" s="234"/>
      <c r="AF341" s="234"/>
      <c r="AG341" s="234"/>
      <c r="AH341" s="234"/>
      <c r="AI341" s="234"/>
      <c r="AJ341" s="234"/>
      <c r="AK341" s="234"/>
      <c r="AL341" s="234"/>
      <c r="AM341" s="234"/>
      <c r="AN341" s="234"/>
      <c r="AO341" s="234"/>
      <c r="AP341" s="234"/>
      <c r="AQ341" s="234"/>
      <c r="AR341" s="234"/>
      <c r="AS341" s="234"/>
      <c r="AT341" s="234"/>
      <c r="AU341" s="234"/>
      <c r="AV341" s="234"/>
    </row>
    <row r="342" spans="2:48" x14ac:dyDescent="0.2">
      <c r="D342" s="234"/>
      <c r="E342" s="234"/>
      <c r="F342" s="234"/>
      <c r="G342" s="234"/>
      <c r="H342" s="234"/>
      <c r="I342" s="234"/>
      <c r="J342" s="234"/>
      <c r="K342" s="234"/>
      <c r="L342" s="234"/>
      <c r="M342" s="234"/>
      <c r="N342" s="234"/>
      <c r="O342" s="234"/>
      <c r="P342" s="234"/>
      <c r="Q342" s="234"/>
      <c r="R342" s="234"/>
      <c r="S342" s="234"/>
      <c r="T342" s="234"/>
      <c r="U342" s="234"/>
      <c r="V342" s="234"/>
      <c r="W342" s="234"/>
      <c r="X342" s="234"/>
      <c r="AB342" s="234"/>
      <c r="AC342" s="234"/>
      <c r="AD342" s="234"/>
      <c r="AE342" s="234"/>
      <c r="AF342" s="234"/>
      <c r="AG342" s="234"/>
      <c r="AH342" s="234"/>
      <c r="AI342" s="234"/>
      <c r="AJ342" s="234"/>
      <c r="AK342" s="234"/>
      <c r="AL342" s="234"/>
      <c r="AM342" s="234"/>
      <c r="AN342" s="234"/>
      <c r="AO342" s="234"/>
      <c r="AP342" s="234"/>
      <c r="AQ342" s="234"/>
      <c r="AR342" s="234"/>
      <c r="AS342" s="234"/>
      <c r="AT342" s="234"/>
      <c r="AU342" s="234"/>
      <c r="AV342" s="234"/>
    </row>
    <row r="343" spans="2:48" x14ac:dyDescent="0.2">
      <c r="D343" s="234"/>
      <c r="E343" s="234"/>
      <c r="F343" s="234"/>
      <c r="G343" s="234"/>
      <c r="H343" s="234"/>
      <c r="I343" s="234"/>
      <c r="J343" s="234"/>
      <c r="K343" s="234"/>
      <c r="L343" s="234"/>
      <c r="M343" s="234"/>
      <c r="N343" s="234"/>
      <c r="O343" s="234"/>
      <c r="P343" s="234"/>
      <c r="Q343" s="234"/>
      <c r="R343" s="234"/>
      <c r="S343" s="234"/>
      <c r="T343" s="234"/>
      <c r="U343" s="234"/>
      <c r="V343" s="234"/>
      <c r="W343" s="234"/>
      <c r="X343" s="234"/>
      <c r="AB343" s="234"/>
      <c r="AC343" s="234"/>
      <c r="AD343" s="234"/>
      <c r="AE343" s="234"/>
      <c r="AF343" s="234"/>
      <c r="AG343" s="234"/>
      <c r="AH343" s="234"/>
      <c r="AI343" s="234"/>
      <c r="AJ343" s="234"/>
      <c r="AK343" s="234"/>
      <c r="AL343" s="234"/>
      <c r="AM343" s="234"/>
      <c r="AN343" s="234"/>
      <c r="AO343" s="234"/>
      <c r="AP343" s="234"/>
      <c r="AQ343" s="234"/>
      <c r="AR343" s="234"/>
      <c r="AS343" s="234"/>
      <c r="AT343" s="234"/>
      <c r="AU343" s="234"/>
      <c r="AV343" s="234"/>
    </row>
    <row r="344" spans="2:48" x14ac:dyDescent="0.2">
      <c r="B344" s="221" t="s">
        <v>95</v>
      </c>
      <c r="Z344" s="221" t="s">
        <v>96</v>
      </c>
    </row>
    <row r="345" spans="2:48" ht="13.5" thickBot="1" x14ac:dyDescent="0.25"/>
    <row r="346" spans="2:48" ht="13.5" thickBot="1" x14ac:dyDescent="0.25">
      <c r="B346" s="222" t="s">
        <v>37</v>
      </c>
      <c r="C346" s="223" t="s">
        <v>38</v>
      </c>
      <c r="D346" s="90">
        <f t="shared" ref="D346:X346" si="82">+D314</f>
        <v>2024</v>
      </c>
      <c r="E346" s="90">
        <f t="shared" si="82"/>
        <v>2025</v>
      </c>
      <c r="F346" s="90">
        <f t="shared" si="82"/>
        <v>2026</v>
      </c>
      <c r="G346" s="90">
        <f t="shared" si="82"/>
        <v>2027</v>
      </c>
      <c r="H346" s="90">
        <f t="shared" si="82"/>
        <v>2028</v>
      </c>
      <c r="I346" s="90">
        <f t="shared" si="82"/>
        <v>2029</v>
      </c>
      <c r="J346" s="90">
        <f t="shared" si="82"/>
        <v>2030</v>
      </c>
      <c r="K346" s="90">
        <f t="shared" si="82"/>
        <v>2031</v>
      </c>
      <c r="L346" s="90">
        <f t="shared" si="82"/>
        <v>2032</v>
      </c>
      <c r="M346" s="90">
        <f t="shared" si="82"/>
        <v>2033</v>
      </c>
      <c r="N346" s="90">
        <f t="shared" si="82"/>
        <v>2034</v>
      </c>
      <c r="O346" s="90">
        <f t="shared" si="82"/>
        <v>2035</v>
      </c>
      <c r="P346" s="90">
        <f t="shared" si="82"/>
        <v>2036</v>
      </c>
      <c r="Q346" s="90">
        <f t="shared" si="82"/>
        <v>2037</v>
      </c>
      <c r="R346" s="90">
        <f t="shared" si="82"/>
        <v>2038</v>
      </c>
      <c r="S346" s="90">
        <f t="shared" si="82"/>
        <v>2039</v>
      </c>
      <c r="T346" s="90">
        <f t="shared" si="82"/>
        <v>2040</v>
      </c>
      <c r="U346" s="90">
        <f t="shared" si="82"/>
        <v>2041</v>
      </c>
      <c r="V346" s="90">
        <f t="shared" si="82"/>
        <v>2042</v>
      </c>
      <c r="W346" s="90">
        <f t="shared" si="82"/>
        <v>2043</v>
      </c>
      <c r="X346" s="90">
        <f t="shared" si="82"/>
        <v>2044</v>
      </c>
      <c r="Z346" s="222" t="s">
        <v>37</v>
      </c>
      <c r="AA346" s="223" t="s">
        <v>38</v>
      </c>
      <c r="AB346" s="90">
        <f t="shared" ref="AB346:AV346" si="83">+D346</f>
        <v>2024</v>
      </c>
      <c r="AC346" s="90">
        <f t="shared" si="83"/>
        <v>2025</v>
      </c>
      <c r="AD346" s="90">
        <f t="shared" si="83"/>
        <v>2026</v>
      </c>
      <c r="AE346" s="90">
        <f t="shared" si="83"/>
        <v>2027</v>
      </c>
      <c r="AF346" s="90">
        <f t="shared" si="83"/>
        <v>2028</v>
      </c>
      <c r="AG346" s="90">
        <f t="shared" si="83"/>
        <v>2029</v>
      </c>
      <c r="AH346" s="90">
        <f t="shared" si="83"/>
        <v>2030</v>
      </c>
      <c r="AI346" s="90">
        <f t="shared" si="83"/>
        <v>2031</v>
      </c>
      <c r="AJ346" s="90">
        <f t="shared" si="83"/>
        <v>2032</v>
      </c>
      <c r="AK346" s="90">
        <f t="shared" si="83"/>
        <v>2033</v>
      </c>
      <c r="AL346" s="90">
        <f t="shared" si="83"/>
        <v>2034</v>
      </c>
      <c r="AM346" s="90">
        <f t="shared" si="83"/>
        <v>2035</v>
      </c>
      <c r="AN346" s="90">
        <f t="shared" si="83"/>
        <v>2036</v>
      </c>
      <c r="AO346" s="90">
        <f t="shared" si="83"/>
        <v>2037</v>
      </c>
      <c r="AP346" s="90">
        <f t="shared" si="83"/>
        <v>2038</v>
      </c>
      <c r="AQ346" s="90">
        <f t="shared" si="83"/>
        <v>2039</v>
      </c>
      <c r="AR346" s="90">
        <f t="shared" si="83"/>
        <v>2040</v>
      </c>
      <c r="AS346" s="90">
        <f t="shared" si="83"/>
        <v>2041</v>
      </c>
      <c r="AT346" s="90">
        <f t="shared" si="83"/>
        <v>2042</v>
      </c>
      <c r="AU346" s="90">
        <f t="shared" si="83"/>
        <v>2043</v>
      </c>
      <c r="AV346" s="90">
        <f t="shared" si="83"/>
        <v>2044</v>
      </c>
    </row>
    <row r="347" spans="2:48" x14ac:dyDescent="0.2">
      <c r="B347" s="224">
        <v>6</v>
      </c>
      <c r="C347" s="225" t="s">
        <v>46</v>
      </c>
      <c r="D347" s="226">
        <v>5313.0572999999995</v>
      </c>
      <c r="E347" s="227">
        <v>5313.0572999999995</v>
      </c>
      <c r="F347" s="227">
        <v>5313.0572999999995</v>
      </c>
      <c r="G347" s="227">
        <v>5313.0572999999995</v>
      </c>
      <c r="H347" s="227">
        <v>5313.0572999999995</v>
      </c>
      <c r="I347" s="227">
        <v>5313.0572999999995</v>
      </c>
      <c r="J347" s="227">
        <v>5313.0572999999995</v>
      </c>
      <c r="K347" s="227">
        <v>5313.0572999999995</v>
      </c>
      <c r="L347" s="227">
        <v>5313.0572999999995</v>
      </c>
      <c r="M347" s="227">
        <v>5313.0572999999995</v>
      </c>
      <c r="N347" s="227">
        <v>5313.0572999999995</v>
      </c>
      <c r="O347" s="227">
        <v>5313.0572999999995</v>
      </c>
      <c r="P347" s="227">
        <v>5313.0572999999995</v>
      </c>
      <c r="Q347" s="227">
        <v>5313.0572999999995</v>
      </c>
      <c r="R347" s="227">
        <v>5313.0572999999995</v>
      </c>
      <c r="S347" s="227">
        <v>5313.0572999999995</v>
      </c>
      <c r="T347" s="227">
        <v>5313.0572999999995</v>
      </c>
      <c r="U347" s="227">
        <v>5313.0572999999995</v>
      </c>
      <c r="V347" s="227">
        <v>5313.0572999999995</v>
      </c>
      <c r="W347" s="227">
        <v>5313.0572999999995</v>
      </c>
      <c r="X347" s="227">
        <v>5313.0572999999995</v>
      </c>
      <c r="Z347" s="224">
        <v>6</v>
      </c>
      <c r="AA347" s="225" t="s">
        <v>46</v>
      </c>
      <c r="AB347" s="226">
        <v>5406.8858919180011</v>
      </c>
      <c r="AC347" s="227">
        <v>5406.8858919180011</v>
      </c>
      <c r="AD347" s="227">
        <v>5406.8858919180011</v>
      </c>
      <c r="AE347" s="227">
        <v>5406.8858919180011</v>
      </c>
      <c r="AF347" s="227">
        <v>5406.8858919180011</v>
      </c>
      <c r="AG347" s="227">
        <v>5406.8858919180011</v>
      </c>
      <c r="AH347" s="227">
        <v>5406.8858919180011</v>
      </c>
      <c r="AI347" s="227">
        <v>5406.8858919180011</v>
      </c>
      <c r="AJ347" s="227">
        <v>5406.8858919180011</v>
      </c>
      <c r="AK347" s="227">
        <v>5406.8858919180011</v>
      </c>
      <c r="AL347" s="227">
        <v>5406.8858919180011</v>
      </c>
      <c r="AM347" s="227">
        <v>5406.8858919180011</v>
      </c>
      <c r="AN347" s="227">
        <v>5406.8858919180011</v>
      </c>
      <c r="AO347" s="227">
        <v>5406.8858919180011</v>
      </c>
      <c r="AP347" s="227">
        <v>5406.8858919180011</v>
      </c>
      <c r="AQ347" s="227">
        <v>5406.8858919180011</v>
      </c>
      <c r="AR347" s="227">
        <v>5406.8858919180011</v>
      </c>
      <c r="AS347" s="227">
        <v>5406.8858919180011</v>
      </c>
      <c r="AT347" s="227">
        <v>5406.8858919180011</v>
      </c>
      <c r="AU347" s="227">
        <v>5406.8858919180011</v>
      </c>
      <c r="AV347" s="227">
        <v>5406.8858919180011</v>
      </c>
    </row>
    <row r="348" spans="2:48" x14ac:dyDescent="0.2">
      <c r="B348" s="224">
        <v>8</v>
      </c>
      <c r="C348" s="228" t="s">
        <v>48</v>
      </c>
      <c r="D348" s="226">
        <v>0</v>
      </c>
      <c r="E348" s="227">
        <v>0</v>
      </c>
      <c r="F348" s="227">
        <v>0</v>
      </c>
      <c r="G348" s="227">
        <v>0</v>
      </c>
      <c r="H348" s="227">
        <v>0</v>
      </c>
      <c r="I348" s="227">
        <v>0</v>
      </c>
      <c r="J348" s="227">
        <v>0</v>
      </c>
      <c r="K348" s="227">
        <v>0</v>
      </c>
      <c r="L348" s="227">
        <v>0</v>
      </c>
      <c r="M348" s="227">
        <v>0</v>
      </c>
      <c r="N348" s="227">
        <v>0</v>
      </c>
      <c r="O348" s="227">
        <v>0</v>
      </c>
      <c r="P348" s="227">
        <v>0</v>
      </c>
      <c r="Q348" s="227">
        <v>0</v>
      </c>
      <c r="R348" s="227">
        <v>0</v>
      </c>
      <c r="S348" s="227">
        <v>0</v>
      </c>
      <c r="T348" s="227">
        <v>0</v>
      </c>
      <c r="U348" s="227">
        <v>0</v>
      </c>
      <c r="V348" s="227">
        <v>0</v>
      </c>
      <c r="W348" s="227">
        <v>0</v>
      </c>
      <c r="X348" s="227">
        <v>0</v>
      </c>
      <c r="Z348" s="224">
        <v>8</v>
      </c>
      <c r="AA348" s="228" t="s">
        <v>48</v>
      </c>
      <c r="AB348" s="226">
        <v>0</v>
      </c>
      <c r="AC348" s="227">
        <v>0</v>
      </c>
      <c r="AD348" s="227">
        <v>0</v>
      </c>
      <c r="AE348" s="227">
        <v>0</v>
      </c>
      <c r="AF348" s="227">
        <v>0</v>
      </c>
      <c r="AG348" s="227">
        <v>0</v>
      </c>
      <c r="AH348" s="227">
        <v>0</v>
      </c>
      <c r="AI348" s="227">
        <v>0</v>
      </c>
      <c r="AJ348" s="227">
        <v>0</v>
      </c>
      <c r="AK348" s="227">
        <v>0</v>
      </c>
      <c r="AL348" s="227">
        <v>0</v>
      </c>
      <c r="AM348" s="227">
        <v>0</v>
      </c>
      <c r="AN348" s="227">
        <v>0</v>
      </c>
      <c r="AO348" s="227">
        <v>0</v>
      </c>
      <c r="AP348" s="227">
        <v>0</v>
      </c>
      <c r="AQ348" s="227">
        <v>0</v>
      </c>
      <c r="AR348" s="227">
        <v>0</v>
      </c>
      <c r="AS348" s="227">
        <v>0</v>
      </c>
      <c r="AT348" s="227">
        <v>0</v>
      </c>
      <c r="AU348" s="227">
        <v>0</v>
      </c>
      <c r="AV348" s="227">
        <v>0</v>
      </c>
    </row>
    <row r="349" spans="2:48" x14ac:dyDescent="0.2">
      <c r="B349" s="224">
        <v>9</v>
      </c>
      <c r="C349" s="229" t="s">
        <v>49</v>
      </c>
      <c r="D349" s="226">
        <v>0</v>
      </c>
      <c r="E349" s="227">
        <v>0</v>
      </c>
      <c r="F349" s="227">
        <v>0</v>
      </c>
      <c r="G349" s="227">
        <v>0</v>
      </c>
      <c r="H349" s="227">
        <v>0</v>
      </c>
      <c r="I349" s="227">
        <v>0</v>
      </c>
      <c r="J349" s="227">
        <v>0</v>
      </c>
      <c r="K349" s="227">
        <v>0</v>
      </c>
      <c r="L349" s="227">
        <v>0</v>
      </c>
      <c r="M349" s="227">
        <v>0</v>
      </c>
      <c r="N349" s="227">
        <v>0</v>
      </c>
      <c r="O349" s="227">
        <v>0</v>
      </c>
      <c r="P349" s="227">
        <v>0</v>
      </c>
      <c r="Q349" s="227">
        <v>0</v>
      </c>
      <c r="R349" s="227">
        <v>0</v>
      </c>
      <c r="S349" s="227">
        <v>0</v>
      </c>
      <c r="T349" s="227">
        <v>0</v>
      </c>
      <c r="U349" s="227">
        <v>0</v>
      </c>
      <c r="V349" s="227">
        <v>0</v>
      </c>
      <c r="W349" s="227">
        <v>0</v>
      </c>
      <c r="X349" s="227">
        <v>0</v>
      </c>
      <c r="Z349" s="224">
        <v>9</v>
      </c>
      <c r="AA349" s="229" t="s">
        <v>49</v>
      </c>
      <c r="AB349" s="226">
        <v>0</v>
      </c>
      <c r="AC349" s="227">
        <v>0</v>
      </c>
      <c r="AD349" s="227">
        <v>0</v>
      </c>
      <c r="AE349" s="227">
        <v>0</v>
      </c>
      <c r="AF349" s="227">
        <v>0</v>
      </c>
      <c r="AG349" s="227">
        <v>0</v>
      </c>
      <c r="AH349" s="227">
        <v>0</v>
      </c>
      <c r="AI349" s="227">
        <v>0</v>
      </c>
      <c r="AJ349" s="227">
        <v>0</v>
      </c>
      <c r="AK349" s="227">
        <v>0</v>
      </c>
      <c r="AL349" s="227">
        <v>0</v>
      </c>
      <c r="AM349" s="227">
        <v>0</v>
      </c>
      <c r="AN349" s="227">
        <v>0</v>
      </c>
      <c r="AO349" s="227">
        <v>0</v>
      </c>
      <c r="AP349" s="227">
        <v>0</v>
      </c>
      <c r="AQ349" s="227">
        <v>0</v>
      </c>
      <c r="AR349" s="227">
        <v>0</v>
      </c>
      <c r="AS349" s="227">
        <v>0</v>
      </c>
      <c r="AT349" s="227">
        <v>0</v>
      </c>
      <c r="AU349" s="227">
        <v>0</v>
      </c>
      <c r="AV349" s="227">
        <v>0</v>
      </c>
    </row>
    <row r="350" spans="2:48" x14ac:dyDescent="0.2">
      <c r="B350" s="224">
        <v>10</v>
      </c>
      <c r="C350" s="229" t="s">
        <v>50</v>
      </c>
      <c r="D350" s="226">
        <v>0</v>
      </c>
      <c r="E350" s="227">
        <v>0</v>
      </c>
      <c r="F350" s="227">
        <v>0</v>
      </c>
      <c r="G350" s="227">
        <v>0</v>
      </c>
      <c r="H350" s="227">
        <v>0</v>
      </c>
      <c r="I350" s="227">
        <v>0</v>
      </c>
      <c r="J350" s="227">
        <v>0</v>
      </c>
      <c r="K350" s="227">
        <v>0</v>
      </c>
      <c r="L350" s="227">
        <v>0</v>
      </c>
      <c r="M350" s="227">
        <v>0</v>
      </c>
      <c r="N350" s="227">
        <v>0</v>
      </c>
      <c r="O350" s="227">
        <v>0</v>
      </c>
      <c r="P350" s="227">
        <v>0</v>
      </c>
      <c r="Q350" s="227">
        <v>0</v>
      </c>
      <c r="R350" s="227">
        <v>0</v>
      </c>
      <c r="S350" s="227">
        <v>0</v>
      </c>
      <c r="T350" s="227">
        <v>0</v>
      </c>
      <c r="U350" s="227">
        <v>0</v>
      </c>
      <c r="V350" s="227">
        <v>0</v>
      </c>
      <c r="W350" s="227">
        <v>0</v>
      </c>
      <c r="X350" s="227">
        <v>0</v>
      </c>
      <c r="Z350" s="224">
        <v>10</v>
      </c>
      <c r="AA350" s="229" t="s">
        <v>50</v>
      </c>
      <c r="AB350" s="226">
        <v>0</v>
      </c>
      <c r="AC350" s="227">
        <v>0</v>
      </c>
      <c r="AD350" s="227">
        <v>0</v>
      </c>
      <c r="AE350" s="227">
        <v>0</v>
      </c>
      <c r="AF350" s="227">
        <v>0</v>
      </c>
      <c r="AG350" s="227">
        <v>0</v>
      </c>
      <c r="AH350" s="227">
        <v>0</v>
      </c>
      <c r="AI350" s="227">
        <v>0</v>
      </c>
      <c r="AJ350" s="227">
        <v>0</v>
      </c>
      <c r="AK350" s="227">
        <v>0</v>
      </c>
      <c r="AL350" s="227">
        <v>0</v>
      </c>
      <c r="AM350" s="227">
        <v>0</v>
      </c>
      <c r="AN350" s="227">
        <v>0</v>
      </c>
      <c r="AO350" s="227">
        <v>0</v>
      </c>
      <c r="AP350" s="227">
        <v>0</v>
      </c>
      <c r="AQ350" s="227">
        <v>0</v>
      </c>
      <c r="AR350" s="227">
        <v>0</v>
      </c>
      <c r="AS350" s="227">
        <v>0</v>
      </c>
      <c r="AT350" s="227">
        <v>0</v>
      </c>
      <c r="AU350" s="227">
        <v>0</v>
      </c>
      <c r="AV350" s="227">
        <v>0</v>
      </c>
    </row>
    <row r="351" spans="2:48" x14ac:dyDescent="0.2">
      <c r="B351" s="224">
        <v>13</v>
      </c>
      <c r="C351" s="229" t="s">
        <v>52</v>
      </c>
      <c r="D351" s="226">
        <v>0</v>
      </c>
      <c r="E351" s="227">
        <v>0</v>
      </c>
      <c r="F351" s="227">
        <v>0</v>
      </c>
      <c r="G351" s="227">
        <v>0</v>
      </c>
      <c r="H351" s="227">
        <v>0</v>
      </c>
      <c r="I351" s="227">
        <v>0</v>
      </c>
      <c r="J351" s="227">
        <v>0</v>
      </c>
      <c r="K351" s="227">
        <v>0</v>
      </c>
      <c r="L351" s="227">
        <v>0</v>
      </c>
      <c r="M351" s="227">
        <v>0</v>
      </c>
      <c r="N351" s="227">
        <v>0</v>
      </c>
      <c r="O351" s="227">
        <v>0</v>
      </c>
      <c r="P351" s="227">
        <v>0</v>
      </c>
      <c r="Q351" s="227">
        <v>0</v>
      </c>
      <c r="R351" s="227">
        <v>0</v>
      </c>
      <c r="S351" s="227">
        <v>0</v>
      </c>
      <c r="T351" s="227">
        <v>0</v>
      </c>
      <c r="U351" s="227">
        <v>0</v>
      </c>
      <c r="V351" s="227">
        <v>0</v>
      </c>
      <c r="W351" s="227">
        <v>0</v>
      </c>
      <c r="X351" s="227">
        <v>0</v>
      </c>
      <c r="Z351" s="224">
        <v>13</v>
      </c>
      <c r="AA351" s="229" t="s">
        <v>52</v>
      </c>
      <c r="AB351" s="226">
        <v>0</v>
      </c>
      <c r="AC351" s="227">
        <v>0</v>
      </c>
      <c r="AD351" s="227">
        <v>0</v>
      </c>
      <c r="AE351" s="227">
        <v>0</v>
      </c>
      <c r="AF351" s="227">
        <v>0</v>
      </c>
      <c r="AG351" s="227">
        <v>0</v>
      </c>
      <c r="AH351" s="227">
        <v>0</v>
      </c>
      <c r="AI351" s="227">
        <v>0</v>
      </c>
      <c r="AJ351" s="227">
        <v>0</v>
      </c>
      <c r="AK351" s="227">
        <v>0</v>
      </c>
      <c r="AL351" s="227">
        <v>0</v>
      </c>
      <c r="AM351" s="227">
        <v>0</v>
      </c>
      <c r="AN351" s="227">
        <v>0</v>
      </c>
      <c r="AO351" s="227">
        <v>0</v>
      </c>
      <c r="AP351" s="227">
        <v>0</v>
      </c>
      <c r="AQ351" s="227">
        <v>0</v>
      </c>
      <c r="AR351" s="227">
        <v>0</v>
      </c>
      <c r="AS351" s="227">
        <v>0</v>
      </c>
      <c r="AT351" s="227">
        <v>0</v>
      </c>
      <c r="AU351" s="227">
        <v>0</v>
      </c>
      <c r="AV351" s="227">
        <v>0</v>
      </c>
    </row>
    <row r="352" spans="2:48" x14ac:dyDescent="0.2">
      <c r="B352" s="224">
        <v>14</v>
      </c>
      <c r="C352" s="229" t="s">
        <v>53</v>
      </c>
      <c r="D352" s="226">
        <v>23.532365360141409</v>
      </c>
      <c r="E352" s="227">
        <v>31.041816424906571</v>
      </c>
      <c r="F352" s="227">
        <v>38.621827937137837</v>
      </c>
      <c r="G352" s="227">
        <v>46.235361965298978</v>
      </c>
      <c r="H352" s="227">
        <v>53.887800039516229</v>
      </c>
      <c r="I352" s="227">
        <v>61.556667678270671</v>
      </c>
      <c r="J352" s="227">
        <v>69.24038002580825</v>
      </c>
      <c r="K352" s="227">
        <v>76.93272371284948</v>
      </c>
      <c r="L352" s="227">
        <v>84.631163127314068</v>
      </c>
      <c r="M352" s="227">
        <v>92.333861250067613</v>
      </c>
      <c r="N352" s="227">
        <v>100.03982131770317</v>
      </c>
      <c r="O352" s="227">
        <v>107.74861384341298</v>
      </c>
      <c r="P352" s="227">
        <v>115.45934414956486</v>
      </c>
      <c r="Q352" s="227">
        <v>123.17428453618801</v>
      </c>
      <c r="R352" s="227">
        <v>130.87504615469044</v>
      </c>
      <c r="S352" s="227">
        <v>138.556253623359</v>
      </c>
      <c r="T352" s="227">
        <v>146.23430625853246</v>
      </c>
      <c r="U352" s="227">
        <v>153.91079184038333</v>
      </c>
      <c r="V352" s="227">
        <v>161.58575648751719</v>
      </c>
      <c r="W352" s="227">
        <v>169.25924746194522</v>
      </c>
      <c r="X352" s="227">
        <v>177.2971422366499</v>
      </c>
      <c r="Z352" s="224">
        <v>14</v>
      </c>
      <c r="AA352" s="229" t="s">
        <v>53</v>
      </c>
      <c r="AB352" s="226">
        <v>24.040500908357622</v>
      </c>
      <c r="AC352" s="227">
        <v>31.712103927471613</v>
      </c>
      <c r="AD352" s="227">
        <v>39.455791009340977</v>
      </c>
      <c r="AE352" s="227">
        <v>47.233724460511887</v>
      </c>
      <c r="AF352" s="227">
        <v>55.05140201476113</v>
      </c>
      <c r="AG352" s="227">
        <v>62.885863897960547</v>
      </c>
      <c r="AH352" s="227">
        <v>70.735491032486152</v>
      </c>
      <c r="AI352" s="227">
        <v>78.593935883463175</v>
      </c>
      <c r="AJ352" s="227">
        <v>86.458608087212298</v>
      </c>
      <c r="AK352" s="227">
        <v>94.327630957752547</v>
      </c>
      <c r="AL352" s="227">
        <v>102.19998620851457</v>
      </c>
      <c r="AM352" s="227">
        <v>110.0752350787605</v>
      </c>
      <c r="AN352" s="227">
        <v>117.95246357203894</v>
      </c>
      <c r="AO352" s="227">
        <v>125.83399305426792</v>
      </c>
      <c r="AP352" s="227">
        <v>133.70103760552342</v>
      </c>
      <c r="AQ352" s="227">
        <v>141.54810577320461</v>
      </c>
      <c r="AR352" s="227">
        <v>149.39195098491251</v>
      </c>
      <c r="AS352" s="227">
        <v>157.23419530583658</v>
      </c>
      <c r="AT352" s="227">
        <v>165.07488585042387</v>
      </c>
      <c r="AU352" s="227">
        <v>172.91407090121649</v>
      </c>
      <c r="AV352" s="227">
        <v>181.12552834186411</v>
      </c>
    </row>
    <row r="353" spans="2:48" x14ac:dyDescent="0.2">
      <c r="B353" s="224">
        <v>18</v>
      </c>
      <c r="C353" s="229" t="s">
        <v>55</v>
      </c>
      <c r="D353" s="226">
        <v>151902.82133999997</v>
      </c>
      <c r="E353" s="227">
        <v>151902.82133999997</v>
      </c>
      <c r="F353" s="227">
        <v>151902.82133999997</v>
      </c>
      <c r="G353" s="227">
        <v>151902.82133999997</v>
      </c>
      <c r="H353" s="227">
        <v>151902.82133999997</v>
      </c>
      <c r="I353" s="227">
        <v>151902.82133999997</v>
      </c>
      <c r="J353" s="227">
        <v>151902.82133999997</v>
      </c>
      <c r="K353" s="227">
        <v>151902.82133999997</v>
      </c>
      <c r="L353" s="227">
        <v>151902.82133999997</v>
      </c>
      <c r="M353" s="227">
        <v>151902.82133999997</v>
      </c>
      <c r="N353" s="227">
        <v>151902.82133999997</v>
      </c>
      <c r="O353" s="227">
        <v>151902.82133999997</v>
      </c>
      <c r="P353" s="227">
        <v>151902.82133999997</v>
      </c>
      <c r="Q353" s="227">
        <v>151902.82133999997</v>
      </c>
      <c r="R353" s="227">
        <v>151902.82133999997</v>
      </c>
      <c r="S353" s="227">
        <v>151902.82133999997</v>
      </c>
      <c r="T353" s="227">
        <v>151902.82133999997</v>
      </c>
      <c r="U353" s="227">
        <v>151902.82133999997</v>
      </c>
      <c r="V353" s="227">
        <v>151902.82133999997</v>
      </c>
      <c r="W353" s="227">
        <v>151902.82133999997</v>
      </c>
      <c r="X353" s="227">
        <v>151902.82133999997</v>
      </c>
      <c r="Z353" s="224">
        <v>18</v>
      </c>
      <c r="AA353" s="229" t="s">
        <v>55</v>
      </c>
      <c r="AB353" s="226">
        <v>150776.25238818632</v>
      </c>
      <c r="AC353" s="227">
        <v>150776.25238818632</v>
      </c>
      <c r="AD353" s="227">
        <v>150776.25238818632</v>
      </c>
      <c r="AE353" s="227">
        <v>150776.25238818632</v>
      </c>
      <c r="AF353" s="227">
        <v>150776.25238818632</v>
      </c>
      <c r="AG353" s="227">
        <v>150776.25238818632</v>
      </c>
      <c r="AH353" s="227">
        <v>150776.25238818632</v>
      </c>
      <c r="AI353" s="227">
        <v>150776.25238818632</v>
      </c>
      <c r="AJ353" s="227">
        <v>150776.25238818632</v>
      </c>
      <c r="AK353" s="227">
        <v>150776.25238818632</v>
      </c>
      <c r="AL353" s="227">
        <v>150776.25238818632</v>
      </c>
      <c r="AM353" s="227">
        <v>150776.25238818632</v>
      </c>
      <c r="AN353" s="227">
        <v>150776.25238818632</v>
      </c>
      <c r="AO353" s="227">
        <v>150776.25238818632</v>
      </c>
      <c r="AP353" s="227">
        <v>150776.25238818632</v>
      </c>
      <c r="AQ353" s="227">
        <v>150776.25238818632</v>
      </c>
      <c r="AR353" s="227">
        <v>150776.25238818632</v>
      </c>
      <c r="AS353" s="227">
        <v>150776.25238818632</v>
      </c>
      <c r="AT353" s="227">
        <v>150776.25238818632</v>
      </c>
      <c r="AU353" s="227">
        <v>150776.25238818632</v>
      </c>
      <c r="AV353" s="227">
        <v>150776.25238818632</v>
      </c>
    </row>
    <row r="354" spans="2:48" x14ac:dyDescent="0.2">
      <c r="B354" s="224">
        <v>20</v>
      </c>
      <c r="C354" s="229" t="s">
        <v>56</v>
      </c>
      <c r="D354" s="226">
        <v>0</v>
      </c>
      <c r="E354" s="227">
        <v>0</v>
      </c>
      <c r="F354" s="227">
        <v>0</v>
      </c>
      <c r="G354" s="227">
        <v>0</v>
      </c>
      <c r="H354" s="227">
        <v>0</v>
      </c>
      <c r="I354" s="227">
        <v>0</v>
      </c>
      <c r="J354" s="227">
        <v>0</v>
      </c>
      <c r="K354" s="227">
        <v>0</v>
      </c>
      <c r="L354" s="227">
        <v>0</v>
      </c>
      <c r="M354" s="227">
        <v>0</v>
      </c>
      <c r="N354" s="227">
        <v>0</v>
      </c>
      <c r="O354" s="227">
        <v>0</v>
      </c>
      <c r="P354" s="227">
        <v>0</v>
      </c>
      <c r="Q354" s="227">
        <v>0</v>
      </c>
      <c r="R354" s="227">
        <v>0</v>
      </c>
      <c r="S354" s="227">
        <v>0</v>
      </c>
      <c r="T354" s="227">
        <v>0</v>
      </c>
      <c r="U354" s="227">
        <v>0</v>
      </c>
      <c r="V354" s="227">
        <v>0</v>
      </c>
      <c r="W354" s="227">
        <v>0</v>
      </c>
      <c r="X354" s="227">
        <v>0</v>
      </c>
      <c r="Z354" s="224">
        <v>20</v>
      </c>
      <c r="AA354" s="229" t="s">
        <v>56</v>
      </c>
      <c r="AB354" s="226">
        <v>0</v>
      </c>
      <c r="AC354" s="227">
        <v>0</v>
      </c>
      <c r="AD354" s="227">
        <v>0</v>
      </c>
      <c r="AE354" s="227">
        <v>0</v>
      </c>
      <c r="AF354" s="227">
        <v>0</v>
      </c>
      <c r="AG354" s="227">
        <v>0</v>
      </c>
      <c r="AH354" s="227">
        <v>0</v>
      </c>
      <c r="AI354" s="227">
        <v>0</v>
      </c>
      <c r="AJ354" s="227">
        <v>0</v>
      </c>
      <c r="AK354" s="227">
        <v>0</v>
      </c>
      <c r="AL354" s="227">
        <v>0</v>
      </c>
      <c r="AM354" s="227">
        <v>0</v>
      </c>
      <c r="AN354" s="227">
        <v>0</v>
      </c>
      <c r="AO354" s="227">
        <v>0</v>
      </c>
      <c r="AP354" s="227">
        <v>0</v>
      </c>
      <c r="AQ354" s="227">
        <v>0</v>
      </c>
      <c r="AR354" s="227">
        <v>0</v>
      </c>
      <c r="AS354" s="227">
        <v>0</v>
      </c>
      <c r="AT354" s="227">
        <v>0</v>
      </c>
      <c r="AU354" s="227">
        <v>0</v>
      </c>
      <c r="AV354" s="227">
        <v>0</v>
      </c>
    </row>
    <row r="355" spans="2:48" x14ac:dyDescent="0.2">
      <c r="B355" s="224">
        <v>21</v>
      </c>
      <c r="C355" s="229" t="s">
        <v>57</v>
      </c>
      <c r="D355" s="226">
        <v>0</v>
      </c>
      <c r="E355" s="227">
        <v>0</v>
      </c>
      <c r="F355" s="227">
        <v>0</v>
      </c>
      <c r="G355" s="227">
        <v>0</v>
      </c>
      <c r="H355" s="227">
        <v>0</v>
      </c>
      <c r="I355" s="227">
        <v>0</v>
      </c>
      <c r="J355" s="227">
        <v>0</v>
      </c>
      <c r="K355" s="227">
        <v>0</v>
      </c>
      <c r="L355" s="227">
        <v>0</v>
      </c>
      <c r="M355" s="227">
        <v>0</v>
      </c>
      <c r="N355" s="227">
        <v>0</v>
      </c>
      <c r="O355" s="227">
        <v>0</v>
      </c>
      <c r="P355" s="227">
        <v>0</v>
      </c>
      <c r="Q355" s="227">
        <v>0</v>
      </c>
      <c r="R355" s="227">
        <v>0</v>
      </c>
      <c r="S355" s="227">
        <v>0</v>
      </c>
      <c r="T355" s="227">
        <v>0</v>
      </c>
      <c r="U355" s="227">
        <v>0</v>
      </c>
      <c r="V355" s="227">
        <v>0</v>
      </c>
      <c r="W355" s="227">
        <v>0</v>
      </c>
      <c r="X355" s="227">
        <v>0</v>
      </c>
      <c r="Z355" s="224">
        <v>21</v>
      </c>
      <c r="AA355" s="229" t="s">
        <v>57</v>
      </c>
      <c r="AB355" s="226">
        <v>0</v>
      </c>
      <c r="AC355" s="227">
        <v>0</v>
      </c>
      <c r="AD355" s="227">
        <v>0</v>
      </c>
      <c r="AE355" s="227">
        <v>0</v>
      </c>
      <c r="AF355" s="227">
        <v>0</v>
      </c>
      <c r="AG355" s="227">
        <v>0</v>
      </c>
      <c r="AH355" s="227">
        <v>0</v>
      </c>
      <c r="AI355" s="227">
        <v>0</v>
      </c>
      <c r="AJ355" s="227">
        <v>0</v>
      </c>
      <c r="AK355" s="227">
        <v>0</v>
      </c>
      <c r="AL355" s="227">
        <v>0</v>
      </c>
      <c r="AM355" s="227">
        <v>0</v>
      </c>
      <c r="AN355" s="227">
        <v>0</v>
      </c>
      <c r="AO355" s="227">
        <v>0</v>
      </c>
      <c r="AP355" s="227">
        <v>0</v>
      </c>
      <c r="AQ355" s="227">
        <v>0</v>
      </c>
      <c r="AR355" s="227">
        <v>0</v>
      </c>
      <c r="AS355" s="227">
        <v>0</v>
      </c>
      <c r="AT355" s="227">
        <v>0</v>
      </c>
      <c r="AU355" s="227">
        <v>0</v>
      </c>
      <c r="AV355" s="227">
        <v>0</v>
      </c>
    </row>
    <row r="356" spans="2:48" x14ac:dyDescent="0.2">
      <c r="B356" s="224">
        <v>22</v>
      </c>
      <c r="C356" s="229" t="s">
        <v>58</v>
      </c>
      <c r="D356" s="226">
        <v>0</v>
      </c>
      <c r="E356" s="227">
        <v>0</v>
      </c>
      <c r="F356" s="227">
        <v>0</v>
      </c>
      <c r="G356" s="227">
        <v>0</v>
      </c>
      <c r="H356" s="227">
        <v>0</v>
      </c>
      <c r="I356" s="227">
        <v>0</v>
      </c>
      <c r="J356" s="227">
        <v>0</v>
      </c>
      <c r="K356" s="227">
        <v>0</v>
      </c>
      <c r="L356" s="227">
        <v>0</v>
      </c>
      <c r="M356" s="227">
        <v>0</v>
      </c>
      <c r="N356" s="227">
        <v>0</v>
      </c>
      <c r="O356" s="227">
        <v>0</v>
      </c>
      <c r="P356" s="227">
        <v>0</v>
      </c>
      <c r="Q356" s="227">
        <v>0</v>
      </c>
      <c r="R356" s="227">
        <v>0</v>
      </c>
      <c r="S356" s="227">
        <v>0</v>
      </c>
      <c r="T356" s="227">
        <v>0</v>
      </c>
      <c r="U356" s="227">
        <v>0</v>
      </c>
      <c r="V356" s="227">
        <v>0</v>
      </c>
      <c r="W356" s="227">
        <v>0</v>
      </c>
      <c r="X356" s="227">
        <v>0</v>
      </c>
      <c r="Z356" s="224">
        <v>22</v>
      </c>
      <c r="AA356" s="229" t="s">
        <v>58</v>
      </c>
      <c r="AB356" s="226">
        <v>0</v>
      </c>
      <c r="AC356" s="227">
        <v>0</v>
      </c>
      <c r="AD356" s="227">
        <v>0</v>
      </c>
      <c r="AE356" s="227">
        <v>0</v>
      </c>
      <c r="AF356" s="227">
        <v>0</v>
      </c>
      <c r="AG356" s="227">
        <v>0</v>
      </c>
      <c r="AH356" s="227">
        <v>0</v>
      </c>
      <c r="AI356" s="227">
        <v>0</v>
      </c>
      <c r="AJ356" s="227">
        <v>0</v>
      </c>
      <c r="AK356" s="227">
        <v>0</v>
      </c>
      <c r="AL356" s="227">
        <v>0</v>
      </c>
      <c r="AM356" s="227">
        <v>0</v>
      </c>
      <c r="AN356" s="227">
        <v>0</v>
      </c>
      <c r="AO356" s="227">
        <v>0</v>
      </c>
      <c r="AP356" s="227">
        <v>0</v>
      </c>
      <c r="AQ356" s="227">
        <v>0</v>
      </c>
      <c r="AR356" s="227">
        <v>0</v>
      </c>
      <c r="AS356" s="227">
        <v>0</v>
      </c>
      <c r="AT356" s="227">
        <v>0</v>
      </c>
      <c r="AU356" s="227">
        <v>0</v>
      </c>
      <c r="AV356" s="227">
        <v>0</v>
      </c>
    </row>
    <row r="357" spans="2:48" x14ac:dyDescent="0.2">
      <c r="B357" s="224">
        <v>23</v>
      </c>
      <c r="C357" s="229" t="s">
        <v>59</v>
      </c>
      <c r="D357" s="226">
        <v>4640.7031299999999</v>
      </c>
      <c r="E357" s="227">
        <v>4640.7031299999999</v>
      </c>
      <c r="F357" s="227">
        <v>4640.7031299999999</v>
      </c>
      <c r="G357" s="227">
        <v>4640.7031299999999</v>
      </c>
      <c r="H357" s="227">
        <v>4640.7031299999999</v>
      </c>
      <c r="I357" s="227">
        <v>4640.7031299999999</v>
      </c>
      <c r="J357" s="227">
        <v>4640.7031299999999</v>
      </c>
      <c r="K357" s="227">
        <v>4640.7031299999999</v>
      </c>
      <c r="L357" s="227">
        <v>4640.7031299999999</v>
      </c>
      <c r="M357" s="227">
        <v>4640.7031299999999</v>
      </c>
      <c r="N357" s="227">
        <v>4640.7031299999999</v>
      </c>
      <c r="O357" s="227">
        <v>4640.7031299999999</v>
      </c>
      <c r="P357" s="227">
        <v>4640.7031299999999</v>
      </c>
      <c r="Q357" s="227">
        <v>4640.7031299999999</v>
      </c>
      <c r="R357" s="227">
        <v>4640.7031299999999</v>
      </c>
      <c r="S357" s="227">
        <v>4640.7031299999999</v>
      </c>
      <c r="T357" s="227">
        <v>4640.7031299999999</v>
      </c>
      <c r="U357" s="227">
        <v>4640.7031299999999</v>
      </c>
      <c r="V357" s="227">
        <v>4640.7031299999999</v>
      </c>
      <c r="W357" s="227">
        <v>4640.7031299999999</v>
      </c>
      <c r="X357" s="227">
        <v>4640.7031299999999</v>
      </c>
      <c r="Z357" s="224">
        <v>23</v>
      </c>
      <c r="AA357" s="229" t="s">
        <v>59</v>
      </c>
      <c r="AB357" s="226">
        <v>4674.5338558177</v>
      </c>
      <c r="AC357" s="227">
        <v>4674.5338558177</v>
      </c>
      <c r="AD357" s="227">
        <v>4674.5338558177</v>
      </c>
      <c r="AE357" s="227">
        <v>4674.5338558177</v>
      </c>
      <c r="AF357" s="227">
        <v>4674.5338558177</v>
      </c>
      <c r="AG357" s="227">
        <v>4674.5338558177</v>
      </c>
      <c r="AH357" s="227">
        <v>4674.5338558177</v>
      </c>
      <c r="AI357" s="227">
        <v>4674.5338558177</v>
      </c>
      <c r="AJ357" s="227">
        <v>4674.5338558177</v>
      </c>
      <c r="AK357" s="227">
        <v>4674.5338558177</v>
      </c>
      <c r="AL357" s="227">
        <v>4674.5338558177</v>
      </c>
      <c r="AM357" s="227">
        <v>4674.5338558177</v>
      </c>
      <c r="AN357" s="227">
        <v>4674.5338558177</v>
      </c>
      <c r="AO357" s="227">
        <v>4674.5338558177</v>
      </c>
      <c r="AP357" s="227">
        <v>4674.5338558177</v>
      </c>
      <c r="AQ357" s="227">
        <v>4674.5338558177</v>
      </c>
      <c r="AR357" s="227">
        <v>4674.5338558177</v>
      </c>
      <c r="AS357" s="227">
        <v>4674.5338558177</v>
      </c>
      <c r="AT357" s="227">
        <v>4674.5338558177</v>
      </c>
      <c r="AU357" s="227">
        <v>4674.5338558177</v>
      </c>
      <c r="AV357" s="227">
        <v>4674.5338558177</v>
      </c>
    </row>
    <row r="358" spans="2:48" x14ac:dyDescent="0.2">
      <c r="B358" s="224">
        <v>26</v>
      </c>
      <c r="C358" s="229" t="s">
        <v>60</v>
      </c>
      <c r="D358" s="226">
        <v>0</v>
      </c>
      <c r="E358" s="227">
        <v>0</v>
      </c>
      <c r="F358" s="227">
        <v>0</v>
      </c>
      <c r="G358" s="227">
        <v>0</v>
      </c>
      <c r="H358" s="227">
        <v>0</v>
      </c>
      <c r="I358" s="227">
        <v>0</v>
      </c>
      <c r="J358" s="227">
        <v>0</v>
      </c>
      <c r="K358" s="227">
        <v>0</v>
      </c>
      <c r="L358" s="227">
        <v>0</v>
      </c>
      <c r="M358" s="227">
        <v>0</v>
      </c>
      <c r="N358" s="227">
        <v>0</v>
      </c>
      <c r="O358" s="227">
        <v>0</v>
      </c>
      <c r="P358" s="227">
        <v>0</v>
      </c>
      <c r="Q358" s="227">
        <v>0</v>
      </c>
      <c r="R358" s="227">
        <v>0</v>
      </c>
      <c r="S358" s="227">
        <v>0</v>
      </c>
      <c r="T358" s="227">
        <v>0</v>
      </c>
      <c r="U358" s="227">
        <v>0</v>
      </c>
      <c r="V358" s="227">
        <v>0</v>
      </c>
      <c r="W358" s="227">
        <v>0</v>
      </c>
      <c r="X358" s="227">
        <v>0</v>
      </c>
      <c r="Z358" s="224">
        <v>26</v>
      </c>
      <c r="AA358" s="229" t="s">
        <v>60</v>
      </c>
      <c r="AB358" s="226">
        <v>0</v>
      </c>
      <c r="AC358" s="227">
        <v>0</v>
      </c>
      <c r="AD358" s="227">
        <v>0</v>
      </c>
      <c r="AE358" s="227">
        <v>0</v>
      </c>
      <c r="AF358" s="227">
        <v>0</v>
      </c>
      <c r="AG358" s="227">
        <v>0</v>
      </c>
      <c r="AH358" s="227">
        <v>0</v>
      </c>
      <c r="AI358" s="227">
        <v>0</v>
      </c>
      <c r="AJ358" s="227">
        <v>0</v>
      </c>
      <c r="AK358" s="227">
        <v>0</v>
      </c>
      <c r="AL358" s="227">
        <v>0</v>
      </c>
      <c r="AM358" s="227">
        <v>0</v>
      </c>
      <c r="AN358" s="227">
        <v>0</v>
      </c>
      <c r="AO358" s="227">
        <v>0</v>
      </c>
      <c r="AP358" s="227">
        <v>0</v>
      </c>
      <c r="AQ358" s="227">
        <v>0</v>
      </c>
      <c r="AR358" s="227">
        <v>0</v>
      </c>
      <c r="AS358" s="227">
        <v>0</v>
      </c>
      <c r="AT358" s="227">
        <v>0</v>
      </c>
      <c r="AU358" s="227">
        <v>0</v>
      </c>
      <c r="AV358" s="227">
        <v>0</v>
      </c>
    </row>
    <row r="359" spans="2:48" x14ac:dyDescent="0.2">
      <c r="B359" s="224">
        <v>28</v>
      </c>
      <c r="C359" s="229" t="s">
        <v>61</v>
      </c>
      <c r="D359" s="226">
        <v>0</v>
      </c>
      <c r="E359" s="227">
        <v>0</v>
      </c>
      <c r="F359" s="227">
        <v>0</v>
      </c>
      <c r="G359" s="227">
        <v>0</v>
      </c>
      <c r="H359" s="227">
        <v>0</v>
      </c>
      <c r="I359" s="227">
        <v>0</v>
      </c>
      <c r="J359" s="227">
        <v>0</v>
      </c>
      <c r="K359" s="227">
        <v>0</v>
      </c>
      <c r="L359" s="227">
        <v>0</v>
      </c>
      <c r="M359" s="227">
        <v>0</v>
      </c>
      <c r="N359" s="227">
        <v>0</v>
      </c>
      <c r="O359" s="227">
        <v>0</v>
      </c>
      <c r="P359" s="227">
        <v>0</v>
      </c>
      <c r="Q359" s="227">
        <v>0</v>
      </c>
      <c r="R359" s="227">
        <v>0</v>
      </c>
      <c r="S359" s="227">
        <v>0</v>
      </c>
      <c r="T359" s="227">
        <v>0</v>
      </c>
      <c r="U359" s="227">
        <v>0</v>
      </c>
      <c r="V359" s="227">
        <v>0</v>
      </c>
      <c r="W359" s="227">
        <v>0</v>
      </c>
      <c r="X359" s="227">
        <v>0</v>
      </c>
      <c r="Z359" s="224">
        <v>28</v>
      </c>
      <c r="AA359" s="229" t="s">
        <v>61</v>
      </c>
      <c r="AB359" s="226">
        <v>0</v>
      </c>
      <c r="AC359" s="227">
        <v>0</v>
      </c>
      <c r="AD359" s="227">
        <v>0</v>
      </c>
      <c r="AE359" s="227">
        <v>0</v>
      </c>
      <c r="AF359" s="227">
        <v>0</v>
      </c>
      <c r="AG359" s="227">
        <v>0</v>
      </c>
      <c r="AH359" s="227">
        <v>0</v>
      </c>
      <c r="AI359" s="227">
        <v>0</v>
      </c>
      <c r="AJ359" s="227">
        <v>0</v>
      </c>
      <c r="AK359" s="227">
        <v>0</v>
      </c>
      <c r="AL359" s="227">
        <v>0</v>
      </c>
      <c r="AM359" s="227">
        <v>0</v>
      </c>
      <c r="AN359" s="227">
        <v>0</v>
      </c>
      <c r="AO359" s="227">
        <v>0</v>
      </c>
      <c r="AP359" s="227">
        <v>0</v>
      </c>
      <c r="AQ359" s="227">
        <v>0</v>
      </c>
      <c r="AR359" s="227">
        <v>0</v>
      </c>
      <c r="AS359" s="227">
        <v>0</v>
      </c>
      <c r="AT359" s="227">
        <v>0</v>
      </c>
      <c r="AU359" s="227">
        <v>0</v>
      </c>
      <c r="AV359" s="227">
        <v>0</v>
      </c>
    </row>
    <row r="360" spans="2:48" x14ac:dyDescent="0.2">
      <c r="B360" s="224">
        <v>29</v>
      </c>
      <c r="C360" s="229" t="s">
        <v>62</v>
      </c>
      <c r="D360" s="226">
        <v>0</v>
      </c>
      <c r="E360" s="227">
        <v>0</v>
      </c>
      <c r="F360" s="227">
        <v>0</v>
      </c>
      <c r="G360" s="227">
        <v>0</v>
      </c>
      <c r="H360" s="227">
        <v>0</v>
      </c>
      <c r="I360" s="227">
        <v>0</v>
      </c>
      <c r="J360" s="227">
        <v>0</v>
      </c>
      <c r="K360" s="227">
        <v>0</v>
      </c>
      <c r="L360" s="227">
        <v>0</v>
      </c>
      <c r="M360" s="227">
        <v>0</v>
      </c>
      <c r="N360" s="227">
        <v>0</v>
      </c>
      <c r="O360" s="227">
        <v>0</v>
      </c>
      <c r="P360" s="227">
        <v>0</v>
      </c>
      <c r="Q360" s="227">
        <v>0</v>
      </c>
      <c r="R360" s="227">
        <v>0</v>
      </c>
      <c r="S360" s="227">
        <v>0</v>
      </c>
      <c r="T360" s="227">
        <v>0</v>
      </c>
      <c r="U360" s="227">
        <v>0</v>
      </c>
      <c r="V360" s="227">
        <v>0</v>
      </c>
      <c r="W360" s="227">
        <v>0</v>
      </c>
      <c r="X360" s="227">
        <v>0</v>
      </c>
      <c r="Z360" s="224">
        <v>29</v>
      </c>
      <c r="AA360" s="229" t="s">
        <v>62</v>
      </c>
      <c r="AB360" s="226">
        <v>0</v>
      </c>
      <c r="AC360" s="227">
        <v>0</v>
      </c>
      <c r="AD360" s="227">
        <v>0</v>
      </c>
      <c r="AE360" s="227">
        <v>0</v>
      </c>
      <c r="AF360" s="227">
        <v>0</v>
      </c>
      <c r="AG360" s="227">
        <v>0</v>
      </c>
      <c r="AH360" s="227">
        <v>0</v>
      </c>
      <c r="AI360" s="227">
        <v>0</v>
      </c>
      <c r="AJ360" s="227">
        <v>0</v>
      </c>
      <c r="AK360" s="227">
        <v>0</v>
      </c>
      <c r="AL360" s="227">
        <v>0</v>
      </c>
      <c r="AM360" s="227">
        <v>0</v>
      </c>
      <c r="AN360" s="227">
        <v>0</v>
      </c>
      <c r="AO360" s="227">
        <v>0</v>
      </c>
      <c r="AP360" s="227">
        <v>0</v>
      </c>
      <c r="AQ360" s="227">
        <v>0</v>
      </c>
      <c r="AR360" s="227">
        <v>0</v>
      </c>
      <c r="AS360" s="227">
        <v>0</v>
      </c>
      <c r="AT360" s="227">
        <v>0</v>
      </c>
      <c r="AU360" s="227">
        <v>0</v>
      </c>
      <c r="AV360" s="227">
        <v>0</v>
      </c>
    </row>
    <row r="361" spans="2:48" x14ac:dyDescent="0.2">
      <c r="B361" s="224">
        <v>31</v>
      </c>
      <c r="C361" s="229" t="s">
        <v>63</v>
      </c>
      <c r="D361" s="226">
        <v>0</v>
      </c>
      <c r="E361" s="227">
        <v>0</v>
      </c>
      <c r="F361" s="227">
        <v>0</v>
      </c>
      <c r="G361" s="227">
        <v>0</v>
      </c>
      <c r="H361" s="227">
        <v>0</v>
      </c>
      <c r="I361" s="227">
        <v>0</v>
      </c>
      <c r="J361" s="227">
        <v>0</v>
      </c>
      <c r="K361" s="227">
        <v>0</v>
      </c>
      <c r="L361" s="227">
        <v>0</v>
      </c>
      <c r="M361" s="227">
        <v>0</v>
      </c>
      <c r="N361" s="227">
        <v>0</v>
      </c>
      <c r="O361" s="227">
        <v>0</v>
      </c>
      <c r="P361" s="227">
        <v>0</v>
      </c>
      <c r="Q361" s="227">
        <v>0</v>
      </c>
      <c r="R361" s="227">
        <v>0</v>
      </c>
      <c r="S361" s="227">
        <v>0</v>
      </c>
      <c r="T361" s="227">
        <v>0</v>
      </c>
      <c r="U361" s="227">
        <v>0</v>
      </c>
      <c r="V361" s="227">
        <v>0</v>
      </c>
      <c r="W361" s="227">
        <v>0</v>
      </c>
      <c r="X361" s="227">
        <v>0</v>
      </c>
      <c r="Z361" s="224">
        <v>31</v>
      </c>
      <c r="AA361" s="229" t="s">
        <v>63</v>
      </c>
      <c r="AB361" s="226">
        <v>0</v>
      </c>
      <c r="AC361" s="227">
        <v>0</v>
      </c>
      <c r="AD361" s="227">
        <v>0</v>
      </c>
      <c r="AE361" s="227">
        <v>0</v>
      </c>
      <c r="AF361" s="227">
        <v>0</v>
      </c>
      <c r="AG361" s="227">
        <v>0</v>
      </c>
      <c r="AH361" s="227">
        <v>0</v>
      </c>
      <c r="AI361" s="227">
        <v>0</v>
      </c>
      <c r="AJ361" s="227">
        <v>0</v>
      </c>
      <c r="AK361" s="227">
        <v>0</v>
      </c>
      <c r="AL361" s="227">
        <v>0</v>
      </c>
      <c r="AM361" s="227">
        <v>0</v>
      </c>
      <c r="AN361" s="227">
        <v>0</v>
      </c>
      <c r="AO361" s="227">
        <v>0</v>
      </c>
      <c r="AP361" s="227">
        <v>0</v>
      </c>
      <c r="AQ361" s="227">
        <v>0</v>
      </c>
      <c r="AR361" s="227">
        <v>0</v>
      </c>
      <c r="AS361" s="227">
        <v>0</v>
      </c>
      <c r="AT361" s="227">
        <v>0</v>
      </c>
      <c r="AU361" s="227">
        <v>0</v>
      </c>
      <c r="AV361" s="227">
        <v>0</v>
      </c>
    </row>
    <row r="362" spans="2:48" x14ac:dyDescent="0.2">
      <c r="B362" s="224">
        <v>32</v>
      </c>
      <c r="C362" s="229" t="s">
        <v>64</v>
      </c>
      <c r="D362" s="226">
        <v>0</v>
      </c>
      <c r="E362" s="227">
        <v>0</v>
      </c>
      <c r="F362" s="227">
        <v>0</v>
      </c>
      <c r="G362" s="227">
        <v>0</v>
      </c>
      <c r="H362" s="227">
        <v>0</v>
      </c>
      <c r="I362" s="227">
        <v>0</v>
      </c>
      <c r="J362" s="227">
        <v>0</v>
      </c>
      <c r="K362" s="227">
        <v>0</v>
      </c>
      <c r="L362" s="227">
        <v>0</v>
      </c>
      <c r="M362" s="227">
        <v>0</v>
      </c>
      <c r="N362" s="227">
        <v>0</v>
      </c>
      <c r="O362" s="227">
        <v>0</v>
      </c>
      <c r="P362" s="227">
        <v>0</v>
      </c>
      <c r="Q362" s="227">
        <v>0</v>
      </c>
      <c r="R362" s="227">
        <v>0</v>
      </c>
      <c r="S362" s="227">
        <v>0</v>
      </c>
      <c r="T362" s="227">
        <v>0</v>
      </c>
      <c r="U362" s="227">
        <v>0</v>
      </c>
      <c r="V362" s="227">
        <v>0</v>
      </c>
      <c r="W362" s="227">
        <v>0</v>
      </c>
      <c r="X362" s="227">
        <v>0</v>
      </c>
      <c r="Z362" s="224">
        <v>32</v>
      </c>
      <c r="AA362" s="229" t="s">
        <v>64</v>
      </c>
      <c r="AB362" s="226">
        <v>0</v>
      </c>
      <c r="AC362" s="227">
        <v>0</v>
      </c>
      <c r="AD362" s="227">
        <v>0</v>
      </c>
      <c r="AE362" s="227">
        <v>0</v>
      </c>
      <c r="AF362" s="227">
        <v>0</v>
      </c>
      <c r="AG362" s="227">
        <v>0</v>
      </c>
      <c r="AH362" s="227">
        <v>0</v>
      </c>
      <c r="AI362" s="227">
        <v>0</v>
      </c>
      <c r="AJ362" s="227">
        <v>0</v>
      </c>
      <c r="AK362" s="227">
        <v>0</v>
      </c>
      <c r="AL362" s="227">
        <v>0</v>
      </c>
      <c r="AM362" s="227">
        <v>0</v>
      </c>
      <c r="AN362" s="227">
        <v>0</v>
      </c>
      <c r="AO362" s="227">
        <v>0</v>
      </c>
      <c r="AP362" s="227">
        <v>0</v>
      </c>
      <c r="AQ362" s="227">
        <v>0</v>
      </c>
      <c r="AR362" s="227">
        <v>0</v>
      </c>
      <c r="AS362" s="227">
        <v>0</v>
      </c>
      <c r="AT362" s="227">
        <v>0</v>
      </c>
      <c r="AU362" s="227">
        <v>0</v>
      </c>
      <c r="AV362" s="227">
        <v>0</v>
      </c>
    </row>
    <row r="363" spans="2:48" x14ac:dyDescent="0.2">
      <c r="B363" s="224">
        <v>33</v>
      </c>
      <c r="C363" s="229" t="s">
        <v>65</v>
      </c>
      <c r="D363" s="226">
        <v>0</v>
      </c>
      <c r="E363" s="227">
        <v>568.73250000000007</v>
      </c>
      <c r="F363" s="227">
        <v>3450.3105</v>
      </c>
      <c r="G363" s="227">
        <v>4246.5359999999991</v>
      </c>
      <c r="H363" s="227">
        <v>4511.9445000000005</v>
      </c>
      <c r="I363" s="227">
        <v>4777.3530000000028</v>
      </c>
      <c r="J363" s="227">
        <v>5042.7614999999978</v>
      </c>
      <c r="K363" s="227">
        <v>9858.0299999999988</v>
      </c>
      <c r="L363" s="227">
        <v>10995.495000000006</v>
      </c>
      <c r="M363" s="227">
        <v>11602.142999999995</v>
      </c>
      <c r="N363" s="227">
        <v>12208.790999999996</v>
      </c>
      <c r="O363" s="227">
        <v>12739.607999999995</v>
      </c>
      <c r="P363" s="227">
        <v>13308.340499999998</v>
      </c>
      <c r="Q363" s="227">
        <v>14256.227999999999</v>
      </c>
      <c r="R363" s="227">
        <v>14635.383000000003</v>
      </c>
      <c r="S363" s="227">
        <v>15014.538</v>
      </c>
      <c r="T363" s="227">
        <v>15393.692999999999</v>
      </c>
      <c r="U363" s="227">
        <v>19185.242999999995</v>
      </c>
      <c r="V363" s="227">
        <v>19526.482500000009</v>
      </c>
      <c r="W363" s="227">
        <v>19829.806500000006</v>
      </c>
      <c r="X363" s="227">
        <v>20095.214999999997</v>
      </c>
      <c r="Z363" s="224">
        <v>33</v>
      </c>
      <c r="AA363" s="229" t="s">
        <v>65</v>
      </c>
      <c r="AB363" s="226">
        <v>0</v>
      </c>
      <c r="AC363" s="227">
        <v>591.38511547500002</v>
      </c>
      <c r="AD363" s="227">
        <v>3587.736367215</v>
      </c>
      <c r="AE363" s="227">
        <v>4415.6755288799986</v>
      </c>
      <c r="AF363" s="227">
        <v>4691.6552494350053</v>
      </c>
      <c r="AG363" s="227">
        <v>4967.6349699899984</v>
      </c>
      <c r="AH363" s="227">
        <v>5243.6146905450014</v>
      </c>
      <c r="AI363" s="227">
        <v>10250.675334899999</v>
      </c>
      <c r="AJ363" s="227">
        <v>11433.445565849996</v>
      </c>
      <c r="AK363" s="227">
        <v>12064.256355689997</v>
      </c>
      <c r="AL363" s="227">
        <v>12695.067145530002</v>
      </c>
      <c r="AM363" s="227">
        <v>13247.026586639995</v>
      </c>
      <c r="AN363" s="227">
        <v>13838.411702115003</v>
      </c>
      <c r="AO363" s="227">
        <v>14824.053561240007</v>
      </c>
      <c r="AP363" s="227">
        <v>15218.310304890007</v>
      </c>
      <c r="AQ363" s="227">
        <v>15612.567048540008</v>
      </c>
      <c r="AR363" s="227">
        <v>16006.823792190009</v>
      </c>
      <c r="AS363" s="227">
        <v>19949.39122868999</v>
      </c>
      <c r="AT363" s="227">
        <v>20304.222297974997</v>
      </c>
      <c r="AU363" s="227">
        <v>20619.627692895003</v>
      </c>
      <c r="AV363" s="227">
        <v>20895.607413450016</v>
      </c>
    </row>
    <row r="364" spans="2:48" x14ac:dyDescent="0.2">
      <c r="B364" s="224">
        <v>34</v>
      </c>
      <c r="C364" s="229" t="s">
        <v>66</v>
      </c>
      <c r="D364" s="226">
        <v>0</v>
      </c>
      <c r="E364" s="227">
        <v>0</v>
      </c>
      <c r="F364" s="227">
        <v>0</v>
      </c>
      <c r="G364" s="227">
        <v>0</v>
      </c>
      <c r="H364" s="227">
        <v>0</v>
      </c>
      <c r="I364" s="227">
        <v>0</v>
      </c>
      <c r="J364" s="227">
        <v>0</v>
      </c>
      <c r="K364" s="227">
        <v>0</v>
      </c>
      <c r="L364" s="227">
        <v>0</v>
      </c>
      <c r="M364" s="227">
        <v>0</v>
      </c>
      <c r="N364" s="227">
        <v>0</v>
      </c>
      <c r="O364" s="227">
        <v>0</v>
      </c>
      <c r="P364" s="227">
        <v>0</v>
      </c>
      <c r="Q364" s="227">
        <v>0</v>
      </c>
      <c r="R364" s="227">
        <v>0</v>
      </c>
      <c r="S364" s="227">
        <v>0</v>
      </c>
      <c r="T364" s="227">
        <v>0</v>
      </c>
      <c r="U364" s="227">
        <v>0</v>
      </c>
      <c r="V364" s="227">
        <v>0</v>
      </c>
      <c r="W364" s="227">
        <v>0</v>
      </c>
      <c r="X364" s="227">
        <v>0</v>
      </c>
      <c r="Z364" s="224">
        <v>34</v>
      </c>
      <c r="AA364" s="229" t="s">
        <v>66</v>
      </c>
      <c r="AB364" s="226">
        <v>0</v>
      </c>
      <c r="AC364" s="227">
        <v>0</v>
      </c>
      <c r="AD364" s="227">
        <v>0</v>
      </c>
      <c r="AE364" s="227">
        <v>0</v>
      </c>
      <c r="AF364" s="227">
        <v>0</v>
      </c>
      <c r="AG364" s="227">
        <v>0</v>
      </c>
      <c r="AH364" s="227">
        <v>0</v>
      </c>
      <c r="AI364" s="227">
        <v>0</v>
      </c>
      <c r="AJ364" s="227">
        <v>0</v>
      </c>
      <c r="AK364" s="227">
        <v>0</v>
      </c>
      <c r="AL364" s="227">
        <v>0</v>
      </c>
      <c r="AM364" s="227">
        <v>0</v>
      </c>
      <c r="AN364" s="227">
        <v>0</v>
      </c>
      <c r="AO364" s="227">
        <v>0</v>
      </c>
      <c r="AP364" s="227">
        <v>0</v>
      </c>
      <c r="AQ364" s="227">
        <v>0</v>
      </c>
      <c r="AR364" s="227">
        <v>0</v>
      </c>
      <c r="AS364" s="227">
        <v>0</v>
      </c>
      <c r="AT364" s="227">
        <v>0</v>
      </c>
      <c r="AU364" s="227">
        <v>0</v>
      </c>
      <c r="AV364" s="227">
        <v>0</v>
      </c>
    </row>
    <row r="365" spans="2:48" x14ac:dyDescent="0.2">
      <c r="B365" s="224">
        <v>35</v>
      </c>
      <c r="C365" s="228" t="s">
        <v>67</v>
      </c>
      <c r="D365" s="226">
        <v>0</v>
      </c>
      <c r="E365" s="227">
        <v>0</v>
      </c>
      <c r="F365" s="227">
        <v>0</v>
      </c>
      <c r="G365" s="227">
        <v>0</v>
      </c>
      <c r="H365" s="227">
        <v>0</v>
      </c>
      <c r="I365" s="227">
        <v>0</v>
      </c>
      <c r="J365" s="227">
        <v>0</v>
      </c>
      <c r="K365" s="227">
        <v>0</v>
      </c>
      <c r="L365" s="227">
        <v>0</v>
      </c>
      <c r="M365" s="227">
        <v>0</v>
      </c>
      <c r="N365" s="227">
        <v>0</v>
      </c>
      <c r="O365" s="227">
        <v>0</v>
      </c>
      <c r="P365" s="227">
        <v>0</v>
      </c>
      <c r="Q365" s="227">
        <v>0</v>
      </c>
      <c r="R365" s="227">
        <v>0</v>
      </c>
      <c r="S365" s="227">
        <v>0</v>
      </c>
      <c r="T365" s="227">
        <v>0</v>
      </c>
      <c r="U365" s="227">
        <v>0</v>
      </c>
      <c r="V365" s="227">
        <v>0</v>
      </c>
      <c r="W365" s="227">
        <v>0</v>
      </c>
      <c r="X365" s="227">
        <v>0</v>
      </c>
      <c r="Z365" s="224">
        <v>35</v>
      </c>
      <c r="AA365" s="228" t="s">
        <v>67</v>
      </c>
      <c r="AB365" s="226">
        <v>0</v>
      </c>
      <c r="AC365" s="227">
        <v>0</v>
      </c>
      <c r="AD365" s="227">
        <v>0</v>
      </c>
      <c r="AE365" s="227">
        <v>0</v>
      </c>
      <c r="AF365" s="227">
        <v>0</v>
      </c>
      <c r="AG365" s="227">
        <v>0</v>
      </c>
      <c r="AH365" s="227">
        <v>0</v>
      </c>
      <c r="AI365" s="227">
        <v>0</v>
      </c>
      <c r="AJ365" s="227">
        <v>0</v>
      </c>
      <c r="AK365" s="227">
        <v>0</v>
      </c>
      <c r="AL365" s="227">
        <v>0</v>
      </c>
      <c r="AM365" s="227">
        <v>0</v>
      </c>
      <c r="AN365" s="227">
        <v>0</v>
      </c>
      <c r="AO365" s="227">
        <v>0</v>
      </c>
      <c r="AP365" s="227">
        <v>0</v>
      </c>
      <c r="AQ365" s="227">
        <v>0</v>
      </c>
      <c r="AR365" s="227">
        <v>0</v>
      </c>
      <c r="AS365" s="227">
        <v>0</v>
      </c>
      <c r="AT365" s="227">
        <v>0</v>
      </c>
      <c r="AU365" s="227">
        <v>0</v>
      </c>
      <c r="AV365" s="227">
        <v>0</v>
      </c>
    </row>
    <row r="366" spans="2:48" x14ac:dyDescent="0.2">
      <c r="B366" s="224">
        <v>36</v>
      </c>
      <c r="C366" s="229" t="s">
        <v>68</v>
      </c>
      <c r="D366" s="226">
        <v>0</v>
      </c>
      <c r="E366" s="227">
        <v>0</v>
      </c>
      <c r="F366" s="227">
        <v>0</v>
      </c>
      <c r="G366" s="227">
        <v>0</v>
      </c>
      <c r="H366" s="227">
        <v>0</v>
      </c>
      <c r="I366" s="227">
        <v>0</v>
      </c>
      <c r="J366" s="227">
        <v>0</v>
      </c>
      <c r="K366" s="227">
        <v>0</v>
      </c>
      <c r="L366" s="227">
        <v>0</v>
      </c>
      <c r="M366" s="227">
        <v>0</v>
      </c>
      <c r="N366" s="227">
        <v>0</v>
      </c>
      <c r="O366" s="227">
        <v>0</v>
      </c>
      <c r="P366" s="227">
        <v>0</v>
      </c>
      <c r="Q366" s="227">
        <v>0</v>
      </c>
      <c r="R366" s="227">
        <v>0</v>
      </c>
      <c r="S366" s="227">
        <v>0</v>
      </c>
      <c r="T366" s="227">
        <v>0</v>
      </c>
      <c r="U366" s="227">
        <v>0</v>
      </c>
      <c r="V366" s="227">
        <v>0</v>
      </c>
      <c r="W366" s="227">
        <v>0</v>
      </c>
      <c r="X366" s="227">
        <v>0</v>
      </c>
      <c r="Z366" s="224">
        <v>36</v>
      </c>
      <c r="AA366" s="229" t="s">
        <v>68</v>
      </c>
      <c r="AB366" s="226">
        <v>0</v>
      </c>
      <c r="AC366" s="227">
        <v>0</v>
      </c>
      <c r="AD366" s="227">
        <v>0</v>
      </c>
      <c r="AE366" s="227">
        <v>0</v>
      </c>
      <c r="AF366" s="227">
        <v>0</v>
      </c>
      <c r="AG366" s="227">
        <v>0</v>
      </c>
      <c r="AH366" s="227">
        <v>0</v>
      </c>
      <c r="AI366" s="227">
        <v>0</v>
      </c>
      <c r="AJ366" s="227">
        <v>0</v>
      </c>
      <c r="AK366" s="227">
        <v>0</v>
      </c>
      <c r="AL366" s="227">
        <v>0</v>
      </c>
      <c r="AM366" s="227">
        <v>0</v>
      </c>
      <c r="AN366" s="227">
        <v>0</v>
      </c>
      <c r="AO366" s="227">
        <v>0</v>
      </c>
      <c r="AP366" s="227">
        <v>0</v>
      </c>
      <c r="AQ366" s="227">
        <v>0</v>
      </c>
      <c r="AR366" s="227">
        <v>0</v>
      </c>
      <c r="AS366" s="227">
        <v>0</v>
      </c>
      <c r="AT366" s="227">
        <v>0</v>
      </c>
      <c r="AU366" s="227">
        <v>0</v>
      </c>
      <c r="AV366" s="227">
        <v>0</v>
      </c>
    </row>
    <row r="367" spans="2:48" x14ac:dyDescent="0.2">
      <c r="B367" s="224">
        <v>39</v>
      </c>
      <c r="C367" s="229" t="s">
        <v>69</v>
      </c>
      <c r="D367" s="226">
        <v>0</v>
      </c>
      <c r="E367" s="227">
        <v>0</v>
      </c>
      <c r="F367" s="227">
        <v>0</v>
      </c>
      <c r="G367" s="227">
        <v>0</v>
      </c>
      <c r="H367" s="227">
        <v>0</v>
      </c>
      <c r="I367" s="227">
        <v>0</v>
      </c>
      <c r="J367" s="227">
        <v>0</v>
      </c>
      <c r="K367" s="227">
        <v>0</v>
      </c>
      <c r="L367" s="227">
        <v>0</v>
      </c>
      <c r="M367" s="227">
        <v>0</v>
      </c>
      <c r="N367" s="227">
        <v>0</v>
      </c>
      <c r="O367" s="227">
        <v>0</v>
      </c>
      <c r="P367" s="227">
        <v>0</v>
      </c>
      <c r="Q367" s="227">
        <v>0</v>
      </c>
      <c r="R367" s="227">
        <v>0</v>
      </c>
      <c r="S367" s="227">
        <v>0</v>
      </c>
      <c r="T367" s="227">
        <v>0</v>
      </c>
      <c r="U367" s="227">
        <v>0</v>
      </c>
      <c r="V367" s="227">
        <v>0</v>
      </c>
      <c r="W367" s="227">
        <v>0</v>
      </c>
      <c r="X367" s="227">
        <v>0</v>
      </c>
      <c r="Z367" s="224">
        <v>39</v>
      </c>
      <c r="AA367" s="229" t="s">
        <v>69</v>
      </c>
      <c r="AB367" s="226">
        <v>0</v>
      </c>
      <c r="AC367" s="227">
        <v>0</v>
      </c>
      <c r="AD367" s="227">
        <v>0</v>
      </c>
      <c r="AE367" s="227">
        <v>0</v>
      </c>
      <c r="AF367" s="227">
        <v>0</v>
      </c>
      <c r="AG367" s="227">
        <v>0</v>
      </c>
      <c r="AH367" s="227">
        <v>0</v>
      </c>
      <c r="AI367" s="227">
        <v>0</v>
      </c>
      <c r="AJ367" s="227">
        <v>0</v>
      </c>
      <c r="AK367" s="227">
        <v>0</v>
      </c>
      <c r="AL367" s="227">
        <v>0</v>
      </c>
      <c r="AM367" s="227">
        <v>0</v>
      </c>
      <c r="AN367" s="227">
        <v>0</v>
      </c>
      <c r="AO367" s="227">
        <v>0</v>
      </c>
      <c r="AP367" s="227">
        <v>0</v>
      </c>
      <c r="AQ367" s="227">
        <v>0</v>
      </c>
      <c r="AR367" s="227">
        <v>0</v>
      </c>
      <c r="AS367" s="227">
        <v>0</v>
      </c>
      <c r="AT367" s="227">
        <v>0</v>
      </c>
      <c r="AU367" s="227">
        <v>0</v>
      </c>
      <c r="AV367" s="227">
        <v>0</v>
      </c>
    </row>
    <row r="368" spans="2:48" x14ac:dyDescent="0.2">
      <c r="B368" s="224">
        <v>40</v>
      </c>
      <c r="C368" s="229" t="s">
        <v>70</v>
      </c>
      <c r="D368" s="226">
        <v>0</v>
      </c>
      <c r="E368" s="227">
        <v>788.40000000000009</v>
      </c>
      <c r="F368" s="227">
        <v>1576.8000000000002</v>
      </c>
      <c r="G368" s="227">
        <v>3153.6000000000004</v>
      </c>
      <c r="H368" s="227">
        <v>3153.6000000000004</v>
      </c>
      <c r="I368" s="227">
        <v>3153.6000000000004</v>
      </c>
      <c r="J368" s="227">
        <v>3153.6000000000004</v>
      </c>
      <c r="K368" s="227">
        <v>3153.6000000000004</v>
      </c>
      <c r="L368" s="227">
        <v>3153.6000000000004</v>
      </c>
      <c r="M368" s="227">
        <v>3153.6000000000004</v>
      </c>
      <c r="N368" s="227">
        <v>3153.6000000000004</v>
      </c>
      <c r="O368" s="227">
        <v>3153.6000000000004</v>
      </c>
      <c r="P368" s="227">
        <v>3153.6000000000004</v>
      </c>
      <c r="Q368" s="227">
        <v>3153.6000000000004</v>
      </c>
      <c r="R368" s="227">
        <v>3153.6000000000004</v>
      </c>
      <c r="S368" s="227">
        <v>3153.6000000000004</v>
      </c>
      <c r="T368" s="227">
        <v>6307.2000000000016</v>
      </c>
      <c r="U368" s="227">
        <v>3153.6000000000004</v>
      </c>
      <c r="V368" s="227">
        <v>3153.6000000000004</v>
      </c>
      <c r="W368" s="227">
        <v>3153.6000000000004</v>
      </c>
      <c r="X368" s="227">
        <v>3153.6000000000004</v>
      </c>
      <c r="Z368" s="224">
        <v>40</v>
      </c>
      <c r="AA368" s="229" t="s">
        <v>70</v>
      </c>
      <c r="AB368" s="226">
        <v>0</v>
      </c>
      <c r="AC368" s="227">
        <v>792.80129030399985</v>
      </c>
      <c r="AD368" s="227">
        <v>1585.6025806079997</v>
      </c>
      <c r="AE368" s="227">
        <v>3171.2051612159994</v>
      </c>
      <c r="AF368" s="227">
        <v>3171.2051612159994</v>
      </c>
      <c r="AG368" s="227">
        <v>3171.2051612159994</v>
      </c>
      <c r="AH368" s="227">
        <v>3171.2051612159994</v>
      </c>
      <c r="AI368" s="227">
        <v>3171.2051612159994</v>
      </c>
      <c r="AJ368" s="227">
        <v>3171.2051612159994</v>
      </c>
      <c r="AK368" s="227">
        <v>3171.2051612159994</v>
      </c>
      <c r="AL368" s="227">
        <v>3171.2051612159994</v>
      </c>
      <c r="AM368" s="227">
        <v>3171.2051612159994</v>
      </c>
      <c r="AN368" s="227">
        <v>3171.2051612159994</v>
      </c>
      <c r="AO368" s="227">
        <v>3171.2051612159994</v>
      </c>
      <c r="AP368" s="227">
        <v>3171.2051612159994</v>
      </c>
      <c r="AQ368" s="227">
        <v>3171.2051612159994</v>
      </c>
      <c r="AR368" s="227">
        <v>6342.4103224319952</v>
      </c>
      <c r="AS368" s="227">
        <v>3171.2051612159994</v>
      </c>
      <c r="AT368" s="227">
        <v>3171.2051612159994</v>
      </c>
      <c r="AU368" s="227">
        <v>3171.2051612159994</v>
      </c>
      <c r="AV368" s="227">
        <v>3171.2051612159999</v>
      </c>
    </row>
    <row r="369" spans="2:48" x14ac:dyDescent="0.2">
      <c r="B369" s="224">
        <v>45</v>
      </c>
      <c r="C369" s="229" t="s">
        <v>71</v>
      </c>
      <c r="D369" s="226">
        <v>0</v>
      </c>
      <c r="E369" s="227">
        <v>0</v>
      </c>
      <c r="F369" s="227">
        <v>0</v>
      </c>
      <c r="G369" s="227">
        <v>0</v>
      </c>
      <c r="H369" s="227">
        <v>0</v>
      </c>
      <c r="I369" s="227">
        <v>0</v>
      </c>
      <c r="J369" s="227">
        <v>0</v>
      </c>
      <c r="K369" s="227">
        <v>0</v>
      </c>
      <c r="L369" s="227">
        <v>0</v>
      </c>
      <c r="M369" s="227">
        <v>0</v>
      </c>
      <c r="N369" s="227">
        <v>0</v>
      </c>
      <c r="O369" s="227">
        <v>0</v>
      </c>
      <c r="P369" s="227">
        <v>0</v>
      </c>
      <c r="Q369" s="227">
        <v>0</v>
      </c>
      <c r="R369" s="227">
        <v>0</v>
      </c>
      <c r="S369" s="227">
        <v>0</v>
      </c>
      <c r="T369" s="227">
        <v>0</v>
      </c>
      <c r="U369" s="227">
        <v>0</v>
      </c>
      <c r="V369" s="227">
        <v>0</v>
      </c>
      <c r="W369" s="227">
        <v>0</v>
      </c>
      <c r="X369" s="227">
        <v>0</v>
      </c>
      <c r="Z369" s="224">
        <v>45</v>
      </c>
      <c r="AA369" s="229" t="s">
        <v>71</v>
      </c>
      <c r="AB369" s="226">
        <v>0</v>
      </c>
      <c r="AC369" s="227">
        <v>0</v>
      </c>
      <c r="AD369" s="227">
        <v>0</v>
      </c>
      <c r="AE369" s="227">
        <v>0</v>
      </c>
      <c r="AF369" s="227">
        <v>0</v>
      </c>
      <c r="AG369" s="227">
        <v>0</v>
      </c>
      <c r="AH369" s="227">
        <v>0</v>
      </c>
      <c r="AI369" s="227">
        <v>0</v>
      </c>
      <c r="AJ369" s="227">
        <v>0</v>
      </c>
      <c r="AK369" s="227">
        <v>0</v>
      </c>
      <c r="AL369" s="227">
        <v>0</v>
      </c>
      <c r="AM369" s="227">
        <v>0</v>
      </c>
      <c r="AN369" s="227">
        <v>0</v>
      </c>
      <c r="AO369" s="227">
        <v>0</v>
      </c>
      <c r="AP369" s="227">
        <v>0</v>
      </c>
      <c r="AQ369" s="227">
        <v>0</v>
      </c>
      <c r="AR369" s="227">
        <v>0</v>
      </c>
      <c r="AS369" s="227">
        <v>0</v>
      </c>
      <c r="AT369" s="227">
        <v>0</v>
      </c>
      <c r="AU369" s="227">
        <v>0</v>
      </c>
      <c r="AV369" s="227">
        <v>0</v>
      </c>
    </row>
    <row r="370" spans="2:48" ht="13.5" thickBot="1" x14ac:dyDescent="0.25">
      <c r="B370" s="224">
        <v>46</v>
      </c>
      <c r="C370" s="230" t="s">
        <v>72</v>
      </c>
      <c r="D370" s="226">
        <v>0</v>
      </c>
      <c r="E370" s="227">
        <v>0</v>
      </c>
      <c r="F370" s="227">
        <v>0</v>
      </c>
      <c r="G370" s="227">
        <v>0</v>
      </c>
      <c r="H370" s="227">
        <v>0</v>
      </c>
      <c r="I370" s="227">
        <v>0</v>
      </c>
      <c r="J370" s="227">
        <v>0</v>
      </c>
      <c r="K370" s="227">
        <v>0</v>
      </c>
      <c r="L370" s="227">
        <v>0</v>
      </c>
      <c r="M370" s="227">
        <v>0</v>
      </c>
      <c r="N370" s="227">
        <v>0</v>
      </c>
      <c r="O370" s="227">
        <v>0</v>
      </c>
      <c r="P370" s="227">
        <v>0</v>
      </c>
      <c r="Q370" s="227">
        <v>0</v>
      </c>
      <c r="R370" s="227">
        <v>0</v>
      </c>
      <c r="S370" s="227">
        <v>0</v>
      </c>
      <c r="T370" s="227">
        <v>0</v>
      </c>
      <c r="U370" s="227">
        <v>0</v>
      </c>
      <c r="V370" s="227">
        <v>0</v>
      </c>
      <c r="W370" s="227">
        <v>0</v>
      </c>
      <c r="X370" s="227">
        <v>0</v>
      </c>
      <c r="Z370" s="224">
        <v>46</v>
      </c>
      <c r="AA370" s="230" t="s">
        <v>72</v>
      </c>
      <c r="AB370" s="226">
        <v>0</v>
      </c>
      <c r="AC370" s="227">
        <v>0</v>
      </c>
      <c r="AD370" s="227">
        <v>0</v>
      </c>
      <c r="AE370" s="227">
        <v>0</v>
      </c>
      <c r="AF370" s="227">
        <v>0</v>
      </c>
      <c r="AG370" s="227">
        <v>0</v>
      </c>
      <c r="AH370" s="227">
        <v>0</v>
      </c>
      <c r="AI370" s="227">
        <v>0</v>
      </c>
      <c r="AJ370" s="227">
        <v>0</v>
      </c>
      <c r="AK370" s="227">
        <v>0</v>
      </c>
      <c r="AL370" s="227">
        <v>0</v>
      </c>
      <c r="AM370" s="227">
        <v>0</v>
      </c>
      <c r="AN370" s="227">
        <v>0</v>
      </c>
      <c r="AO370" s="227">
        <v>0</v>
      </c>
      <c r="AP370" s="227">
        <v>0</v>
      </c>
      <c r="AQ370" s="227">
        <v>0</v>
      </c>
      <c r="AR370" s="227">
        <v>0</v>
      </c>
      <c r="AS370" s="227">
        <v>0</v>
      </c>
      <c r="AT370" s="227">
        <v>0</v>
      </c>
      <c r="AU370" s="227">
        <v>0</v>
      </c>
      <c r="AV370" s="227">
        <v>0</v>
      </c>
    </row>
    <row r="371" spans="2:48" ht="13.5" thickBot="1" x14ac:dyDescent="0.25">
      <c r="B371" s="231"/>
      <c r="C371" s="232" t="s">
        <v>73</v>
      </c>
      <c r="D371" s="233">
        <f>+SUM(D347:D369)</f>
        <v>161880.11413536011</v>
      </c>
      <c r="E371" s="233">
        <f t="shared" ref="E371:X371" si="84">+SUM(E347:E369)</f>
        <v>163244.7560864249</v>
      </c>
      <c r="F371" s="233">
        <f t="shared" si="84"/>
        <v>166922.31409793708</v>
      </c>
      <c r="G371" s="233">
        <f t="shared" si="84"/>
        <v>169302.95313196527</v>
      </c>
      <c r="H371" s="233">
        <f t="shared" si="84"/>
        <v>169576.0140700395</v>
      </c>
      <c r="I371" s="233">
        <f t="shared" si="84"/>
        <v>169849.09143767826</v>
      </c>
      <c r="J371" s="233">
        <f t="shared" si="84"/>
        <v>170122.18365002578</v>
      </c>
      <c r="K371" s="233">
        <f t="shared" si="84"/>
        <v>174945.14449371284</v>
      </c>
      <c r="L371" s="233">
        <f t="shared" si="84"/>
        <v>176090.30793312727</v>
      </c>
      <c r="M371" s="233">
        <f t="shared" si="84"/>
        <v>176704.65863125003</v>
      </c>
      <c r="N371" s="233">
        <f t="shared" si="84"/>
        <v>177319.01259131767</v>
      </c>
      <c r="O371" s="233">
        <f t="shared" si="84"/>
        <v>177857.53838384341</v>
      </c>
      <c r="P371" s="233">
        <f t="shared" si="84"/>
        <v>178433.98161414952</v>
      </c>
      <c r="Q371" s="233">
        <f t="shared" si="84"/>
        <v>179389.58405453616</v>
      </c>
      <c r="R371" s="233">
        <f t="shared" si="84"/>
        <v>179776.43981615469</v>
      </c>
      <c r="S371" s="233">
        <f t="shared" si="84"/>
        <v>180163.27602362333</v>
      </c>
      <c r="T371" s="233">
        <f t="shared" si="84"/>
        <v>183703.70907625853</v>
      </c>
      <c r="U371" s="233">
        <f t="shared" si="84"/>
        <v>184349.33556184036</v>
      </c>
      <c r="V371" s="233">
        <f t="shared" si="84"/>
        <v>184698.25002648751</v>
      </c>
      <c r="W371" s="233">
        <f t="shared" si="84"/>
        <v>185009.24751746192</v>
      </c>
      <c r="X371" s="233">
        <f t="shared" si="84"/>
        <v>185282.69391223663</v>
      </c>
      <c r="Z371" s="231"/>
      <c r="AA371" s="232" t="s">
        <v>73</v>
      </c>
      <c r="AB371" s="233">
        <f>+SUM(AB347:AB369)</f>
        <v>160881.71263683037</v>
      </c>
      <c r="AC371" s="233">
        <f t="shared" ref="AC371:AV371" si="85">+SUM(AC347:AC369)</f>
        <v>162273.57064562847</v>
      </c>
      <c r="AD371" s="233">
        <f t="shared" si="85"/>
        <v>166070.46687475435</v>
      </c>
      <c r="AE371" s="233">
        <f t="shared" si="85"/>
        <v>168491.78655047851</v>
      </c>
      <c r="AF371" s="233">
        <f t="shared" si="85"/>
        <v>168775.5839485878</v>
      </c>
      <c r="AG371" s="233">
        <f t="shared" si="85"/>
        <v>169059.39813102596</v>
      </c>
      <c r="AH371" s="233">
        <f t="shared" si="85"/>
        <v>169343.2274787155</v>
      </c>
      <c r="AI371" s="233">
        <f t="shared" si="85"/>
        <v>174358.14656792147</v>
      </c>
      <c r="AJ371" s="233">
        <f t="shared" si="85"/>
        <v>175548.78147107523</v>
      </c>
      <c r="AK371" s="233">
        <f t="shared" si="85"/>
        <v>176187.46128378573</v>
      </c>
      <c r="AL371" s="233">
        <f t="shared" si="85"/>
        <v>176826.14442887652</v>
      </c>
      <c r="AM371" s="233">
        <f t="shared" si="85"/>
        <v>177385.97911885675</v>
      </c>
      <c r="AN371" s="233">
        <f t="shared" si="85"/>
        <v>177985.24146282504</v>
      </c>
      <c r="AO371" s="233">
        <f t="shared" si="85"/>
        <v>178978.76485143226</v>
      </c>
      <c r="AP371" s="233">
        <f t="shared" si="85"/>
        <v>179380.88863963354</v>
      </c>
      <c r="AQ371" s="233">
        <f t="shared" si="85"/>
        <v>179782.99245145122</v>
      </c>
      <c r="AR371" s="233">
        <f t="shared" si="85"/>
        <v>183356.29820152893</v>
      </c>
      <c r="AS371" s="233">
        <f t="shared" si="85"/>
        <v>184135.50272113382</v>
      </c>
      <c r="AT371" s="233">
        <f t="shared" si="85"/>
        <v>184498.17448096344</v>
      </c>
      <c r="AU371" s="233">
        <f t="shared" si="85"/>
        <v>184821.41906093422</v>
      </c>
      <c r="AV371" s="233">
        <f t="shared" si="85"/>
        <v>185105.61023892989</v>
      </c>
    </row>
    <row r="372" spans="2:48" x14ac:dyDescent="0.2">
      <c r="D372" s="234"/>
      <c r="E372" s="234"/>
      <c r="F372" s="234"/>
      <c r="G372" s="234"/>
      <c r="H372" s="234"/>
      <c r="I372" s="234"/>
      <c r="J372" s="234"/>
      <c r="K372" s="234"/>
      <c r="L372" s="234"/>
      <c r="M372" s="234"/>
      <c r="N372" s="234"/>
      <c r="O372" s="234"/>
      <c r="P372" s="234"/>
      <c r="Q372" s="234"/>
      <c r="R372" s="234"/>
      <c r="S372" s="234"/>
      <c r="T372" s="234"/>
      <c r="U372" s="234"/>
      <c r="V372" s="234"/>
      <c r="W372" s="234"/>
      <c r="X372" s="234"/>
      <c r="AB372" s="234"/>
      <c r="AC372" s="234"/>
      <c r="AD372" s="234"/>
      <c r="AE372" s="234"/>
      <c r="AF372" s="234"/>
      <c r="AG372" s="234"/>
      <c r="AH372" s="234"/>
      <c r="AI372" s="234"/>
      <c r="AJ372" s="234"/>
      <c r="AK372" s="234"/>
      <c r="AL372" s="234"/>
      <c r="AM372" s="234"/>
      <c r="AN372" s="234"/>
      <c r="AO372" s="234"/>
      <c r="AP372" s="234"/>
      <c r="AQ372" s="234"/>
      <c r="AR372" s="234"/>
      <c r="AS372" s="234"/>
      <c r="AT372" s="234"/>
      <c r="AU372" s="234"/>
      <c r="AV372" s="234"/>
    </row>
    <row r="373" spans="2:48" x14ac:dyDescent="0.2">
      <c r="D373" s="234"/>
      <c r="E373" s="234"/>
      <c r="F373" s="234"/>
      <c r="G373" s="234"/>
      <c r="H373" s="234"/>
      <c r="I373" s="234"/>
      <c r="J373" s="234"/>
      <c r="K373" s="234"/>
      <c r="L373" s="234"/>
      <c r="M373" s="234"/>
      <c r="N373" s="234"/>
      <c r="O373" s="234"/>
      <c r="P373" s="234"/>
      <c r="Q373" s="234"/>
      <c r="R373" s="234"/>
      <c r="S373" s="234"/>
      <c r="T373" s="234"/>
      <c r="U373" s="234"/>
      <c r="V373" s="234"/>
      <c r="W373" s="234"/>
      <c r="X373" s="234"/>
      <c r="AB373" s="234"/>
      <c r="AC373" s="234"/>
      <c r="AD373" s="234"/>
      <c r="AE373" s="234"/>
      <c r="AF373" s="234"/>
      <c r="AG373" s="234"/>
      <c r="AH373" s="234"/>
      <c r="AI373" s="234"/>
      <c r="AJ373" s="234"/>
      <c r="AK373" s="234"/>
      <c r="AL373" s="234"/>
      <c r="AM373" s="234"/>
      <c r="AN373" s="234"/>
      <c r="AO373" s="234"/>
      <c r="AP373" s="234"/>
      <c r="AQ373" s="234"/>
      <c r="AR373" s="234"/>
      <c r="AS373" s="234"/>
      <c r="AT373" s="234"/>
      <c r="AU373" s="234"/>
      <c r="AV373" s="234"/>
    </row>
    <row r="374" spans="2:48" x14ac:dyDescent="0.2">
      <c r="D374" s="234"/>
      <c r="E374" s="234"/>
      <c r="F374" s="234"/>
      <c r="G374" s="234"/>
      <c r="H374" s="234"/>
      <c r="I374" s="234"/>
      <c r="J374" s="234"/>
      <c r="K374" s="234"/>
      <c r="L374" s="234"/>
      <c r="M374" s="234"/>
      <c r="N374" s="234"/>
      <c r="O374" s="234"/>
      <c r="P374" s="234"/>
      <c r="Q374" s="234"/>
      <c r="R374" s="234"/>
      <c r="S374" s="234"/>
      <c r="T374" s="234"/>
      <c r="U374" s="234"/>
      <c r="V374" s="234"/>
      <c r="W374" s="234"/>
      <c r="X374" s="234"/>
      <c r="AB374" s="234"/>
      <c r="AC374" s="234"/>
      <c r="AD374" s="234"/>
      <c r="AE374" s="234"/>
      <c r="AF374" s="234"/>
      <c r="AG374" s="234"/>
      <c r="AH374" s="234"/>
      <c r="AI374" s="234"/>
      <c r="AJ374" s="234"/>
      <c r="AK374" s="234"/>
      <c r="AL374" s="234"/>
      <c r="AM374" s="234"/>
      <c r="AN374" s="234"/>
      <c r="AO374" s="234"/>
      <c r="AP374" s="234"/>
      <c r="AQ374" s="234"/>
      <c r="AR374" s="234"/>
      <c r="AS374" s="234"/>
      <c r="AT374" s="234"/>
      <c r="AU374" s="234"/>
      <c r="AV374" s="234"/>
    </row>
    <row r="375" spans="2:48" x14ac:dyDescent="0.2">
      <c r="B375" s="221" t="s">
        <v>97</v>
      </c>
      <c r="Z375" s="221" t="s">
        <v>98</v>
      </c>
    </row>
    <row r="376" spans="2:48" ht="13.5" thickBot="1" x14ac:dyDescent="0.25"/>
    <row r="377" spans="2:48" ht="13.5" thickBot="1" x14ac:dyDescent="0.25">
      <c r="B377" s="222" t="s">
        <v>37</v>
      </c>
      <c r="C377" s="223" t="s">
        <v>38</v>
      </c>
      <c r="D377" s="90">
        <f t="shared" ref="D377:X377" si="86">+D346</f>
        <v>2024</v>
      </c>
      <c r="E377" s="90">
        <f t="shared" si="86"/>
        <v>2025</v>
      </c>
      <c r="F377" s="90">
        <f t="shared" si="86"/>
        <v>2026</v>
      </c>
      <c r="G377" s="90">
        <f t="shared" si="86"/>
        <v>2027</v>
      </c>
      <c r="H377" s="90">
        <f t="shared" si="86"/>
        <v>2028</v>
      </c>
      <c r="I377" s="90">
        <f t="shared" si="86"/>
        <v>2029</v>
      </c>
      <c r="J377" s="90">
        <f t="shared" si="86"/>
        <v>2030</v>
      </c>
      <c r="K377" s="90">
        <f t="shared" si="86"/>
        <v>2031</v>
      </c>
      <c r="L377" s="90">
        <f t="shared" si="86"/>
        <v>2032</v>
      </c>
      <c r="M377" s="90">
        <f t="shared" si="86"/>
        <v>2033</v>
      </c>
      <c r="N377" s="90">
        <f t="shared" si="86"/>
        <v>2034</v>
      </c>
      <c r="O377" s="90">
        <f t="shared" si="86"/>
        <v>2035</v>
      </c>
      <c r="P377" s="90">
        <f t="shared" si="86"/>
        <v>2036</v>
      </c>
      <c r="Q377" s="90">
        <f t="shared" si="86"/>
        <v>2037</v>
      </c>
      <c r="R377" s="90">
        <f t="shared" si="86"/>
        <v>2038</v>
      </c>
      <c r="S377" s="90">
        <f t="shared" si="86"/>
        <v>2039</v>
      </c>
      <c r="T377" s="90">
        <f t="shared" si="86"/>
        <v>2040</v>
      </c>
      <c r="U377" s="90">
        <f t="shared" si="86"/>
        <v>2041</v>
      </c>
      <c r="V377" s="90">
        <f t="shared" si="86"/>
        <v>2042</v>
      </c>
      <c r="W377" s="90">
        <f t="shared" si="86"/>
        <v>2043</v>
      </c>
      <c r="X377" s="90">
        <f t="shared" si="86"/>
        <v>2044</v>
      </c>
      <c r="Z377" s="222" t="s">
        <v>37</v>
      </c>
      <c r="AA377" s="223" t="s">
        <v>38</v>
      </c>
      <c r="AB377" s="90">
        <f t="shared" ref="AB377:AV377" si="87">+D377</f>
        <v>2024</v>
      </c>
      <c r="AC377" s="90">
        <f t="shared" si="87"/>
        <v>2025</v>
      </c>
      <c r="AD377" s="90">
        <f t="shared" si="87"/>
        <v>2026</v>
      </c>
      <c r="AE377" s="90">
        <f t="shared" si="87"/>
        <v>2027</v>
      </c>
      <c r="AF377" s="90">
        <f t="shared" si="87"/>
        <v>2028</v>
      </c>
      <c r="AG377" s="90">
        <f t="shared" si="87"/>
        <v>2029</v>
      </c>
      <c r="AH377" s="90">
        <f t="shared" si="87"/>
        <v>2030</v>
      </c>
      <c r="AI377" s="90">
        <f t="shared" si="87"/>
        <v>2031</v>
      </c>
      <c r="AJ377" s="90">
        <f t="shared" si="87"/>
        <v>2032</v>
      </c>
      <c r="AK377" s="90">
        <f t="shared" si="87"/>
        <v>2033</v>
      </c>
      <c r="AL377" s="90">
        <f t="shared" si="87"/>
        <v>2034</v>
      </c>
      <c r="AM377" s="90">
        <f t="shared" si="87"/>
        <v>2035</v>
      </c>
      <c r="AN377" s="90">
        <f t="shared" si="87"/>
        <v>2036</v>
      </c>
      <c r="AO377" s="90">
        <f t="shared" si="87"/>
        <v>2037</v>
      </c>
      <c r="AP377" s="90">
        <f t="shared" si="87"/>
        <v>2038</v>
      </c>
      <c r="AQ377" s="90">
        <f t="shared" si="87"/>
        <v>2039</v>
      </c>
      <c r="AR377" s="90">
        <f t="shared" si="87"/>
        <v>2040</v>
      </c>
      <c r="AS377" s="90">
        <f t="shared" si="87"/>
        <v>2041</v>
      </c>
      <c r="AT377" s="90">
        <f t="shared" si="87"/>
        <v>2042</v>
      </c>
      <c r="AU377" s="90">
        <f t="shared" si="87"/>
        <v>2043</v>
      </c>
      <c r="AV377" s="90">
        <f t="shared" si="87"/>
        <v>2044</v>
      </c>
    </row>
    <row r="378" spans="2:48" x14ac:dyDescent="0.2">
      <c r="B378" s="224">
        <v>6</v>
      </c>
      <c r="C378" s="225" t="s">
        <v>46</v>
      </c>
      <c r="D378" s="226">
        <v>20958.374179999995</v>
      </c>
      <c r="E378" s="227">
        <v>20958.374179999995</v>
      </c>
      <c r="F378" s="227">
        <v>20958.374179999995</v>
      </c>
      <c r="G378" s="227">
        <v>20958.374179999995</v>
      </c>
      <c r="H378" s="227">
        <v>20958.374179999995</v>
      </c>
      <c r="I378" s="227">
        <v>20958.374179999995</v>
      </c>
      <c r="J378" s="227">
        <v>20958.374179999995</v>
      </c>
      <c r="K378" s="227">
        <v>20958.374179999995</v>
      </c>
      <c r="L378" s="227">
        <v>20958.374179999995</v>
      </c>
      <c r="M378" s="227">
        <v>20958.374179999995</v>
      </c>
      <c r="N378" s="227">
        <v>20958.374179999995</v>
      </c>
      <c r="O378" s="227">
        <v>20958.374179999995</v>
      </c>
      <c r="P378" s="227">
        <v>20958.374179999995</v>
      </c>
      <c r="Q378" s="227">
        <v>20958.374179999995</v>
      </c>
      <c r="R378" s="227">
        <v>20958.374179999995</v>
      </c>
      <c r="S378" s="227">
        <v>20958.374179999995</v>
      </c>
      <c r="T378" s="227">
        <v>20958.374179999995</v>
      </c>
      <c r="U378" s="227">
        <v>20958.374179999995</v>
      </c>
      <c r="V378" s="227">
        <v>20958.374179999995</v>
      </c>
      <c r="W378" s="227">
        <v>20958.374179999995</v>
      </c>
      <c r="X378" s="227">
        <v>20958.374179999995</v>
      </c>
      <c r="Z378" s="224">
        <v>6</v>
      </c>
      <c r="AA378" s="225" t="s">
        <v>46</v>
      </c>
      <c r="AB378" s="226">
        <v>21309.805671478804</v>
      </c>
      <c r="AC378" s="227">
        <v>21309.805671478804</v>
      </c>
      <c r="AD378" s="227">
        <v>21309.805671478804</v>
      </c>
      <c r="AE378" s="227">
        <v>21309.805671478804</v>
      </c>
      <c r="AF378" s="227">
        <v>21309.805671478804</v>
      </c>
      <c r="AG378" s="227">
        <v>21309.805671478804</v>
      </c>
      <c r="AH378" s="227">
        <v>21309.805671478804</v>
      </c>
      <c r="AI378" s="227">
        <v>21309.805671478804</v>
      </c>
      <c r="AJ378" s="227">
        <v>21309.805671478804</v>
      </c>
      <c r="AK378" s="227">
        <v>21309.805671478804</v>
      </c>
      <c r="AL378" s="227">
        <v>21309.805671478804</v>
      </c>
      <c r="AM378" s="227">
        <v>21309.805671478804</v>
      </c>
      <c r="AN378" s="227">
        <v>21309.805671478804</v>
      </c>
      <c r="AO378" s="227">
        <v>21309.805671478804</v>
      </c>
      <c r="AP378" s="227">
        <v>21309.805671478804</v>
      </c>
      <c r="AQ378" s="227">
        <v>21309.805671478804</v>
      </c>
      <c r="AR378" s="227">
        <v>21309.805671478804</v>
      </c>
      <c r="AS378" s="227">
        <v>21309.805671478804</v>
      </c>
      <c r="AT378" s="227">
        <v>21309.805671478804</v>
      </c>
      <c r="AU378" s="227">
        <v>21309.805671478804</v>
      </c>
      <c r="AV378" s="227">
        <v>21309.805671478804</v>
      </c>
    </row>
    <row r="379" spans="2:48" x14ac:dyDescent="0.2">
      <c r="B379" s="224">
        <v>8</v>
      </c>
      <c r="C379" s="228" t="s">
        <v>48</v>
      </c>
      <c r="D379" s="226">
        <v>472.11599999999999</v>
      </c>
      <c r="E379" s="227">
        <v>587.31599999999969</v>
      </c>
      <c r="F379" s="227">
        <v>702.51599999999917</v>
      </c>
      <c r="G379" s="227">
        <v>817.71599999999876</v>
      </c>
      <c r="H379" s="227">
        <v>932.91599999999835</v>
      </c>
      <c r="I379" s="227">
        <v>1048.1159999999979</v>
      </c>
      <c r="J379" s="227">
        <v>1163.3159999999975</v>
      </c>
      <c r="K379" s="227">
        <v>1278.5159999999971</v>
      </c>
      <c r="L379" s="227">
        <v>1393.7159999999965</v>
      </c>
      <c r="M379" s="227">
        <v>1508.9159999999963</v>
      </c>
      <c r="N379" s="227">
        <v>1624.1159999999975</v>
      </c>
      <c r="O379" s="227">
        <v>1739.3159999999991</v>
      </c>
      <c r="P379" s="227">
        <v>1854.5160000000008</v>
      </c>
      <c r="Q379" s="227">
        <v>1969.7160000000024</v>
      </c>
      <c r="R379" s="227">
        <v>2084.9160000000038</v>
      </c>
      <c r="S379" s="227">
        <v>2200.1160000000054</v>
      </c>
      <c r="T379" s="227">
        <v>2315.3160000000075</v>
      </c>
      <c r="U379" s="227">
        <v>2430.5160000000087</v>
      </c>
      <c r="V379" s="227">
        <v>2430.5160000000087</v>
      </c>
      <c r="W379" s="227">
        <v>2624.9572800000101</v>
      </c>
      <c r="X379" s="227">
        <v>2834.9538624000111</v>
      </c>
      <c r="Z379" s="224">
        <v>8</v>
      </c>
      <c r="AA379" s="228" t="s">
        <v>48</v>
      </c>
      <c r="AB379" s="226">
        <v>479.25842793276377</v>
      </c>
      <c r="AC379" s="227">
        <v>596.20123626345821</v>
      </c>
      <c r="AD379" s="227">
        <v>713.14404459415289</v>
      </c>
      <c r="AE379" s="227">
        <v>830.08685292484756</v>
      </c>
      <c r="AF379" s="227">
        <v>947.02966125554212</v>
      </c>
      <c r="AG379" s="227">
        <v>1063.9724695862365</v>
      </c>
      <c r="AH379" s="227">
        <v>1180.9152779169312</v>
      </c>
      <c r="AI379" s="227">
        <v>1297.8580862476258</v>
      </c>
      <c r="AJ379" s="227">
        <v>1414.8008945783204</v>
      </c>
      <c r="AK379" s="227">
        <v>1531.7437029090152</v>
      </c>
      <c r="AL379" s="227">
        <v>1648.6865112397113</v>
      </c>
      <c r="AM379" s="227">
        <v>1765.6293195704075</v>
      </c>
      <c r="AN379" s="227">
        <v>1882.5721279011045</v>
      </c>
      <c r="AO379" s="227">
        <v>1999.5149362318014</v>
      </c>
      <c r="AP379" s="227">
        <v>2116.4577445624977</v>
      </c>
      <c r="AQ379" s="227">
        <v>2233.4005528931943</v>
      </c>
      <c r="AR379" s="227">
        <v>2350.343361223891</v>
      </c>
      <c r="AS379" s="227">
        <v>2467.2861695545876</v>
      </c>
      <c r="AT379" s="227">
        <v>2467.2861695545876</v>
      </c>
      <c r="AU379" s="227">
        <v>2664.6690631189545</v>
      </c>
      <c r="AV379" s="227">
        <v>2877.8425881684711</v>
      </c>
    </row>
    <row r="380" spans="2:48" x14ac:dyDescent="0.2">
      <c r="B380" s="224">
        <v>9</v>
      </c>
      <c r="C380" s="229" t="s">
        <v>49</v>
      </c>
      <c r="D380" s="226">
        <v>319.62410000000011</v>
      </c>
      <c r="E380" s="227">
        <v>319.62410000000011</v>
      </c>
      <c r="F380" s="227">
        <v>319.62410000000011</v>
      </c>
      <c r="G380" s="227">
        <v>319.62410000000011</v>
      </c>
      <c r="H380" s="227">
        <v>319.62410000000011</v>
      </c>
      <c r="I380" s="227">
        <v>319.62410000000011</v>
      </c>
      <c r="J380" s="227">
        <v>319.62410000000011</v>
      </c>
      <c r="K380" s="227">
        <v>319.62410000000011</v>
      </c>
      <c r="L380" s="227">
        <v>319.62410000000011</v>
      </c>
      <c r="M380" s="227">
        <v>319.62410000000011</v>
      </c>
      <c r="N380" s="227">
        <v>319.62410000000011</v>
      </c>
      <c r="O380" s="227">
        <v>319.62410000000011</v>
      </c>
      <c r="P380" s="227">
        <v>319.62410000000011</v>
      </c>
      <c r="Q380" s="227">
        <v>319.62410000000011</v>
      </c>
      <c r="R380" s="227">
        <v>319.62410000000011</v>
      </c>
      <c r="S380" s="227">
        <v>319.62410000000011</v>
      </c>
      <c r="T380" s="227">
        <v>319.62410000000011</v>
      </c>
      <c r="U380" s="227">
        <v>319.62410000000011</v>
      </c>
      <c r="V380" s="227">
        <v>319.62410000000011</v>
      </c>
      <c r="W380" s="227">
        <v>319.62410000000011</v>
      </c>
      <c r="X380" s="227">
        <v>319.62410000000011</v>
      </c>
      <c r="Z380" s="224">
        <v>9</v>
      </c>
      <c r="AA380" s="229" t="s">
        <v>49</v>
      </c>
      <c r="AB380" s="226">
        <v>325.26866160600014</v>
      </c>
      <c r="AC380" s="227">
        <v>325.26866160600014</v>
      </c>
      <c r="AD380" s="227">
        <v>325.26866160600014</v>
      </c>
      <c r="AE380" s="227">
        <v>325.26866160600014</v>
      </c>
      <c r="AF380" s="227">
        <v>325.26866160600014</v>
      </c>
      <c r="AG380" s="227">
        <v>325.26866160600014</v>
      </c>
      <c r="AH380" s="227">
        <v>325.26866160600014</v>
      </c>
      <c r="AI380" s="227">
        <v>325.26866160600014</v>
      </c>
      <c r="AJ380" s="227">
        <v>325.26866160600014</v>
      </c>
      <c r="AK380" s="227">
        <v>325.26866160600014</v>
      </c>
      <c r="AL380" s="227">
        <v>325.26866160600014</v>
      </c>
      <c r="AM380" s="227">
        <v>325.26866160600014</v>
      </c>
      <c r="AN380" s="227">
        <v>325.26866160600014</v>
      </c>
      <c r="AO380" s="227">
        <v>325.26866160600014</v>
      </c>
      <c r="AP380" s="227">
        <v>325.26866160600014</v>
      </c>
      <c r="AQ380" s="227">
        <v>325.26866160600014</v>
      </c>
      <c r="AR380" s="227">
        <v>325.26866160600014</v>
      </c>
      <c r="AS380" s="227">
        <v>325.26866160600014</v>
      </c>
      <c r="AT380" s="227">
        <v>325.26866160600014</v>
      </c>
      <c r="AU380" s="227">
        <v>325.26866160600014</v>
      </c>
      <c r="AV380" s="227">
        <v>325.26866160600014</v>
      </c>
    </row>
    <row r="381" spans="2:48" x14ac:dyDescent="0.2">
      <c r="B381" s="224">
        <v>10</v>
      </c>
      <c r="C381" s="229" t="s">
        <v>50</v>
      </c>
      <c r="D381" s="226">
        <v>0</v>
      </c>
      <c r="E381" s="227">
        <v>0</v>
      </c>
      <c r="F381" s="227">
        <v>0</v>
      </c>
      <c r="G381" s="227">
        <v>0</v>
      </c>
      <c r="H381" s="227">
        <v>0</v>
      </c>
      <c r="I381" s="227">
        <v>0</v>
      </c>
      <c r="J381" s="227">
        <v>0</v>
      </c>
      <c r="K381" s="227">
        <v>0</v>
      </c>
      <c r="L381" s="227">
        <v>0</v>
      </c>
      <c r="M381" s="227">
        <v>0</v>
      </c>
      <c r="N381" s="227">
        <v>0</v>
      </c>
      <c r="O381" s="227">
        <v>0</v>
      </c>
      <c r="P381" s="227">
        <v>0</v>
      </c>
      <c r="Q381" s="227">
        <v>0</v>
      </c>
      <c r="R381" s="227">
        <v>0</v>
      </c>
      <c r="S381" s="227">
        <v>0</v>
      </c>
      <c r="T381" s="227">
        <v>0</v>
      </c>
      <c r="U381" s="227">
        <v>0</v>
      </c>
      <c r="V381" s="227">
        <v>0</v>
      </c>
      <c r="W381" s="227">
        <v>0</v>
      </c>
      <c r="X381" s="227">
        <v>0</v>
      </c>
      <c r="Z381" s="224">
        <v>10</v>
      </c>
      <c r="AA381" s="229" t="s">
        <v>50</v>
      </c>
      <c r="AB381" s="226">
        <v>0</v>
      </c>
      <c r="AC381" s="227">
        <v>0</v>
      </c>
      <c r="AD381" s="227">
        <v>0</v>
      </c>
      <c r="AE381" s="227">
        <v>0</v>
      </c>
      <c r="AF381" s="227">
        <v>0</v>
      </c>
      <c r="AG381" s="227">
        <v>0</v>
      </c>
      <c r="AH381" s="227">
        <v>0</v>
      </c>
      <c r="AI381" s="227">
        <v>0</v>
      </c>
      <c r="AJ381" s="227">
        <v>0</v>
      </c>
      <c r="AK381" s="227">
        <v>0</v>
      </c>
      <c r="AL381" s="227">
        <v>0</v>
      </c>
      <c r="AM381" s="227">
        <v>0</v>
      </c>
      <c r="AN381" s="227">
        <v>0</v>
      </c>
      <c r="AO381" s="227">
        <v>0</v>
      </c>
      <c r="AP381" s="227">
        <v>0</v>
      </c>
      <c r="AQ381" s="227">
        <v>0</v>
      </c>
      <c r="AR381" s="227">
        <v>0</v>
      </c>
      <c r="AS381" s="227">
        <v>0</v>
      </c>
      <c r="AT381" s="227">
        <v>0</v>
      </c>
      <c r="AU381" s="227">
        <v>0</v>
      </c>
      <c r="AV381" s="227">
        <v>0</v>
      </c>
    </row>
    <row r="382" spans="2:48" x14ac:dyDescent="0.2">
      <c r="B382" s="224">
        <v>13</v>
      </c>
      <c r="C382" s="229" t="s">
        <v>52</v>
      </c>
      <c r="D382" s="226">
        <v>0</v>
      </c>
      <c r="E382" s="227">
        <v>0</v>
      </c>
      <c r="F382" s="227">
        <v>0</v>
      </c>
      <c r="G382" s="227">
        <v>0</v>
      </c>
      <c r="H382" s="227">
        <v>0</v>
      </c>
      <c r="I382" s="227">
        <v>0</v>
      </c>
      <c r="J382" s="227">
        <v>0</v>
      </c>
      <c r="K382" s="227">
        <v>0</v>
      </c>
      <c r="L382" s="227">
        <v>0</v>
      </c>
      <c r="M382" s="227">
        <v>0</v>
      </c>
      <c r="N382" s="227">
        <v>0</v>
      </c>
      <c r="O382" s="227">
        <v>0</v>
      </c>
      <c r="P382" s="227">
        <v>0</v>
      </c>
      <c r="Q382" s="227">
        <v>0</v>
      </c>
      <c r="R382" s="227">
        <v>0</v>
      </c>
      <c r="S382" s="227">
        <v>0</v>
      </c>
      <c r="T382" s="227">
        <v>0</v>
      </c>
      <c r="U382" s="227">
        <v>0</v>
      </c>
      <c r="V382" s="227">
        <v>0</v>
      </c>
      <c r="W382" s="227">
        <v>0</v>
      </c>
      <c r="X382" s="227">
        <v>0</v>
      </c>
      <c r="Z382" s="224">
        <v>13</v>
      </c>
      <c r="AA382" s="229" t="s">
        <v>52</v>
      </c>
      <c r="AB382" s="226">
        <v>0</v>
      </c>
      <c r="AC382" s="227">
        <v>0</v>
      </c>
      <c r="AD382" s="227">
        <v>0</v>
      </c>
      <c r="AE382" s="227">
        <v>0</v>
      </c>
      <c r="AF382" s="227">
        <v>0</v>
      </c>
      <c r="AG382" s="227">
        <v>0</v>
      </c>
      <c r="AH382" s="227">
        <v>0</v>
      </c>
      <c r="AI382" s="227">
        <v>0</v>
      </c>
      <c r="AJ382" s="227">
        <v>0</v>
      </c>
      <c r="AK382" s="227">
        <v>0</v>
      </c>
      <c r="AL382" s="227">
        <v>0</v>
      </c>
      <c r="AM382" s="227">
        <v>0</v>
      </c>
      <c r="AN382" s="227">
        <v>0</v>
      </c>
      <c r="AO382" s="227">
        <v>0</v>
      </c>
      <c r="AP382" s="227">
        <v>0</v>
      </c>
      <c r="AQ382" s="227">
        <v>0</v>
      </c>
      <c r="AR382" s="227">
        <v>0</v>
      </c>
      <c r="AS382" s="227">
        <v>0</v>
      </c>
      <c r="AT382" s="227">
        <v>0</v>
      </c>
      <c r="AU382" s="227">
        <v>0</v>
      </c>
      <c r="AV382" s="227">
        <v>0</v>
      </c>
    </row>
    <row r="383" spans="2:48" x14ac:dyDescent="0.2">
      <c r="B383" s="224">
        <v>14</v>
      </c>
      <c r="C383" s="229" t="s">
        <v>53</v>
      </c>
      <c r="D383" s="226">
        <v>1079.1838066340674</v>
      </c>
      <c r="E383" s="227">
        <v>1092.4896253912675</v>
      </c>
      <c r="F383" s="227">
        <v>1113.3579951027766</v>
      </c>
      <c r="G383" s="227">
        <v>1137.0505858223955</v>
      </c>
      <c r="H383" s="227">
        <v>1162.7238252694808</v>
      </c>
      <c r="I383" s="227">
        <v>1189.4301078665148</v>
      </c>
      <c r="J383" s="227">
        <v>1217.1999073116588</v>
      </c>
      <c r="K383" s="227">
        <v>1245.8593001567949</v>
      </c>
      <c r="L383" s="227">
        <v>1273.7280168350389</v>
      </c>
      <c r="M383" s="227">
        <v>1302.3133782514115</v>
      </c>
      <c r="N383" s="227">
        <v>1331.6119183197166</v>
      </c>
      <c r="O383" s="227">
        <v>1361.6329328557044</v>
      </c>
      <c r="P383" s="227">
        <v>1392.3826588283214</v>
      </c>
      <c r="Q383" s="227">
        <v>1423.906789755019</v>
      </c>
      <c r="R383" s="227">
        <v>1456.0177907893606</v>
      </c>
      <c r="S383" s="227">
        <v>1488.6973021120846</v>
      </c>
      <c r="T383" s="227">
        <v>1522.1569633434956</v>
      </c>
      <c r="U383" s="227">
        <v>1556.4351844696985</v>
      </c>
      <c r="V383" s="227">
        <v>1591.553906940411</v>
      </c>
      <c r="W383" s="227">
        <v>1627.3450393950668</v>
      </c>
      <c r="X383" s="227">
        <v>1311.7222199857508</v>
      </c>
      <c r="Z383" s="224">
        <v>14</v>
      </c>
      <c r="AA383" s="229" t="s">
        <v>53</v>
      </c>
      <c r="AB383" s="226">
        <v>1102.4866768223267</v>
      </c>
      <c r="AC383" s="227">
        <v>1116.0798087928479</v>
      </c>
      <c r="AD383" s="227">
        <v>1137.3987902606102</v>
      </c>
      <c r="AE383" s="227">
        <v>1161.6029762826877</v>
      </c>
      <c r="AF383" s="227">
        <v>1187.8305792797721</v>
      </c>
      <c r="AG383" s="227">
        <v>1215.1135319794744</v>
      </c>
      <c r="AH383" s="227">
        <v>1243.4829661000517</v>
      </c>
      <c r="AI383" s="227">
        <v>1272.7612026556287</v>
      </c>
      <c r="AJ383" s="227">
        <v>1301.2316899340933</v>
      </c>
      <c r="AK383" s="227">
        <v>1330.4342964965431</v>
      </c>
      <c r="AL383" s="227">
        <v>1360.3654814134093</v>
      </c>
      <c r="AM383" s="227">
        <v>1391.0347412254573</v>
      </c>
      <c r="AN383" s="227">
        <v>1422.4484475768193</v>
      </c>
      <c r="AO383" s="227">
        <v>1454.6532806473656</v>
      </c>
      <c r="AP383" s="227">
        <v>1487.457656141293</v>
      </c>
      <c r="AQ383" s="227">
        <v>1520.8428177948388</v>
      </c>
      <c r="AR383" s="227">
        <v>1555.0249751732695</v>
      </c>
      <c r="AS383" s="227">
        <v>1590.0433676514497</v>
      </c>
      <c r="AT383" s="227">
        <v>1625.9204104619239</v>
      </c>
      <c r="AU383" s="227">
        <v>1662.4843826389283</v>
      </c>
      <c r="AV383" s="227">
        <v>1340.0463038234432</v>
      </c>
    </row>
    <row r="384" spans="2:48" x14ac:dyDescent="0.2">
      <c r="B384" s="224">
        <v>18</v>
      </c>
      <c r="C384" s="229" t="s">
        <v>55</v>
      </c>
      <c r="D384" s="226">
        <v>80180.846863805098</v>
      </c>
      <c r="E384" s="227">
        <v>80180.846863805098</v>
      </c>
      <c r="F384" s="227">
        <v>80180.846863805098</v>
      </c>
      <c r="G384" s="227">
        <v>80180.846863805098</v>
      </c>
      <c r="H384" s="227">
        <v>80180.846863805098</v>
      </c>
      <c r="I384" s="227">
        <v>80180.846863805098</v>
      </c>
      <c r="J384" s="227">
        <v>80180.846863805098</v>
      </c>
      <c r="K384" s="227">
        <v>80180.846863805098</v>
      </c>
      <c r="L384" s="227">
        <v>80180.846863805098</v>
      </c>
      <c r="M384" s="227">
        <v>80180.846863805098</v>
      </c>
      <c r="N384" s="227">
        <v>80180.846863805098</v>
      </c>
      <c r="O384" s="227">
        <v>80180.846863805098</v>
      </c>
      <c r="P384" s="227">
        <v>80180.846863805098</v>
      </c>
      <c r="Q384" s="227">
        <v>80180.846863805098</v>
      </c>
      <c r="R384" s="227">
        <v>80180.846863805098</v>
      </c>
      <c r="S384" s="227">
        <v>80180.846863805098</v>
      </c>
      <c r="T384" s="227">
        <v>80180.846863805098</v>
      </c>
      <c r="U384" s="227">
        <v>80180.846863805098</v>
      </c>
      <c r="V384" s="227">
        <v>80180.846863805098</v>
      </c>
      <c r="W384" s="227">
        <v>80180.846863805098</v>
      </c>
      <c r="X384" s="227">
        <v>80180.846863805098</v>
      </c>
      <c r="Z384" s="224">
        <v>18</v>
      </c>
      <c r="AA384" s="229" t="s">
        <v>55</v>
      </c>
      <c r="AB384" s="226">
        <v>83030.977552423967</v>
      </c>
      <c r="AC384" s="227">
        <v>83030.977552423967</v>
      </c>
      <c r="AD384" s="227">
        <v>83030.977552423967</v>
      </c>
      <c r="AE384" s="227">
        <v>83030.977552423967</v>
      </c>
      <c r="AF384" s="227">
        <v>83030.977552423967</v>
      </c>
      <c r="AG384" s="227">
        <v>83030.977552423967</v>
      </c>
      <c r="AH384" s="227">
        <v>83030.977552423967</v>
      </c>
      <c r="AI384" s="227">
        <v>83030.977552423967</v>
      </c>
      <c r="AJ384" s="227">
        <v>83030.977552423967</v>
      </c>
      <c r="AK384" s="227">
        <v>83030.977552423967</v>
      </c>
      <c r="AL384" s="227">
        <v>83030.977552423967</v>
      </c>
      <c r="AM384" s="227">
        <v>83030.977552423967</v>
      </c>
      <c r="AN384" s="227">
        <v>83030.977552423967</v>
      </c>
      <c r="AO384" s="227">
        <v>83030.977552423967</v>
      </c>
      <c r="AP384" s="227">
        <v>83030.977552423967</v>
      </c>
      <c r="AQ384" s="227">
        <v>83030.977552423967</v>
      </c>
      <c r="AR384" s="227">
        <v>83030.977552423967</v>
      </c>
      <c r="AS384" s="227">
        <v>83030.977552423967</v>
      </c>
      <c r="AT384" s="227">
        <v>83030.977552423967</v>
      </c>
      <c r="AU384" s="227">
        <v>83030.977552423967</v>
      </c>
      <c r="AV384" s="227">
        <v>83030.977552423967</v>
      </c>
    </row>
    <row r="385" spans="2:48" x14ac:dyDescent="0.2">
      <c r="B385" s="224">
        <v>20</v>
      </c>
      <c r="C385" s="229" t="s">
        <v>56</v>
      </c>
      <c r="D385" s="226">
        <v>0</v>
      </c>
      <c r="E385" s="227">
        <v>0</v>
      </c>
      <c r="F385" s="227">
        <v>0</v>
      </c>
      <c r="G385" s="227">
        <v>0</v>
      </c>
      <c r="H385" s="227">
        <v>0</v>
      </c>
      <c r="I385" s="227">
        <v>0</v>
      </c>
      <c r="J385" s="227">
        <v>0</v>
      </c>
      <c r="K385" s="227">
        <v>0</v>
      </c>
      <c r="L385" s="227">
        <v>0</v>
      </c>
      <c r="M385" s="227">
        <v>0</v>
      </c>
      <c r="N385" s="227">
        <v>0</v>
      </c>
      <c r="O385" s="227">
        <v>0</v>
      </c>
      <c r="P385" s="227">
        <v>0</v>
      </c>
      <c r="Q385" s="227">
        <v>0</v>
      </c>
      <c r="R385" s="227">
        <v>0</v>
      </c>
      <c r="S385" s="227">
        <v>0</v>
      </c>
      <c r="T385" s="227">
        <v>0</v>
      </c>
      <c r="U385" s="227">
        <v>0</v>
      </c>
      <c r="V385" s="227">
        <v>0</v>
      </c>
      <c r="W385" s="227">
        <v>0</v>
      </c>
      <c r="X385" s="227">
        <v>0</v>
      </c>
      <c r="Z385" s="224">
        <v>20</v>
      </c>
      <c r="AA385" s="229" t="s">
        <v>56</v>
      </c>
      <c r="AB385" s="226">
        <v>0</v>
      </c>
      <c r="AC385" s="227">
        <v>0</v>
      </c>
      <c r="AD385" s="227">
        <v>0</v>
      </c>
      <c r="AE385" s="227">
        <v>0</v>
      </c>
      <c r="AF385" s="227">
        <v>0</v>
      </c>
      <c r="AG385" s="227">
        <v>0</v>
      </c>
      <c r="AH385" s="227">
        <v>0</v>
      </c>
      <c r="AI385" s="227">
        <v>0</v>
      </c>
      <c r="AJ385" s="227">
        <v>0</v>
      </c>
      <c r="AK385" s="227">
        <v>0</v>
      </c>
      <c r="AL385" s="227">
        <v>0</v>
      </c>
      <c r="AM385" s="227">
        <v>0</v>
      </c>
      <c r="AN385" s="227">
        <v>0</v>
      </c>
      <c r="AO385" s="227">
        <v>0</v>
      </c>
      <c r="AP385" s="227">
        <v>0</v>
      </c>
      <c r="AQ385" s="227">
        <v>0</v>
      </c>
      <c r="AR385" s="227">
        <v>0</v>
      </c>
      <c r="AS385" s="227">
        <v>0</v>
      </c>
      <c r="AT385" s="227">
        <v>0</v>
      </c>
      <c r="AU385" s="227">
        <v>0</v>
      </c>
      <c r="AV385" s="227">
        <v>0</v>
      </c>
    </row>
    <row r="386" spans="2:48" x14ac:dyDescent="0.2">
      <c r="B386" s="224">
        <v>21</v>
      </c>
      <c r="C386" s="229" t="s">
        <v>57</v>
      </c>
      <c r="D386" s="226">
        <v>3135.8490000000002</v>
      </c>
      <c r="E386" s="227">
        <v>3135.8490000000002</v>
      </c>
      <c r="F386" s="227">
        <v>3135.8490000000002</v>
      </c>
      <c r="G386" s="227">
        <v>3135.8490000000002</v>
      </c>
      <c r="H386" s="227">
        <v>3135.8490000000002</v>
      </c>
      <c r="I386" s="227">
        <v>3135.8490000000002</v>
      </c>
      <c r="J386" s="227">
        <v>3135.8490000000002</v>
      </c>
      <c r="K386" s="227">
        <v>3135.8490000000002</v>
      </c>
      <c r="L386" s="227">
        <v>3135.8490000000002</v>
      </c>
      <c r="M386" s="227">
        <v>3135.8490000000002</v>
      </c>
      <c r="N386" s="227">
        <v>3135.8490000000002</v>
      </c>
      <c r="O386" s="227">
        <v>3135.8490000000002</v>
      </c>
      <c r="P386" s="227">
        <v>3135.8490000000002</v>
      </c>
      <c r="Q386" s="227">
        <v>3135.8490000000002</v>
      </c>
      <c r="R386" s="227">
        <v>3135.8490000000002</v>
      </c>
      <c r="S386" s="227">
        <v>3135.8490000000002</v>
      </c>
      <c r="T386" s="227">
        <v>3135.8490000000002</v>
      </c>
      <c r="U386" s="227">
        <v>3135.8490000000002</v>
      </c>
      <c r="V386" s="227">
        <v>3135.8490000000002</v>
      </c>
      <c r="W386" s="227">
        <v>3135.8490000000002</v>
      </c>
      <c r="X386" s="227">
        <v>3135.8490000000002</v>
      </c>
      <c r="Z386" s="224">
        <v>21</v>
      </c>
      <c r="AA386" s="229" t="s">
        <v>57</v>
      </c>
      <c r="AB386" s="226">
        <v>3260.7498656699986</v>
      </c>
      <c r="AC386" s="227">
        <v>3260.7498656699986</v>
      </c>
      <c r="AD386" s="227">
        <v>3260.7498656699986</v>
      </c>
      <c r="AE386" s="227">
        <v>3260.7498656699986</v>
      </c>
      <c r="AF386" s="227">
        <v>3260.7498656699986</v>
      </c>
      <c r="AG386" s="227">
        <v>3260.7498656699986</v>
      </c>
      <c r="AH386" s="227">
        <v>3260.7498656699986</v>
      </c>
      <c r="AI386" s="227">
        <v>3260.7498656699986</v>
      </c>
      <c r="AJ386" s="227">
        <v>3260.7498656699986</v>
      </c>
      <c r="AK386" s="227">
        <v>3260.7498656699986</v>
      </c>
      <c r="AL386" s="227">
        <v>3260.7498656699986</v>
      </c>
      <c r="AM386" s="227">
        <v>3260.7498656699986</v>
      </c>
      <c r="AN386" s="227">
        <v>3260.7498656699986</v>
      </c>
      <c r="AO386" s="227">
        <v>3260.7498656699986</v>
      </c>
      <c r="AP386" s="227">
        <v>3260.7498656699986</v>
      </c>
      <c r="AQ386" s="227">
        <v>3260.7498656699986</v>
      </c>
      <c r="AR386" s="227">
        <v>3260.7498656699986</v>
      </c>
      <c r="AS386" s="227">
        <v>3260.7498656699986</v>
      </c>
      <c r="AT386" s="227">
        <v>3260.7498656699986</v>
      </c>
      <c r="AU386" s="227">
        <v>3260.7498656699986</v>
      </c>
      <c r="AV386" s="227">
        <v>3260.7498656699986</v>
      </c>
    </row>
    <row r="387" spans="2:48" x14ac:dyDescent="0.2">
      <c r="B387" s="224">
        <v>22</v>
      </c>
      <c r="C387" s="229" t="s">
        <v>58</v>
      </c>
      <c r="D387" s="226">
        <v>2140.6007379999987</v>
      </c>
      <c r="E387" s="227">
        <v>2140.6007379999987</v>
      </c>
      <c r="F387" s="227">
        <v>2140.6007379999987</v>
      </c>
      <c r="G387" s="227">
        <v>2140.6007379999987</v>
      </c>
      <c r="H387" s="227">
        <v>2140.6007379999987</v>
      </c>
      <c r="I387" s="227">
        <v>2140.6007379999987</v>
      </c>
      <c r="J387" s="227">
        <v>2140.6007379999987</v>
      </c>
      <c r="K387" s="227">
        <v>2140.6007379999987</v>
      </c>
      <c r="L387" s="227">
        <v>2140.6007379999987</v>
      </c>
      <c r="M387" s="227">
        <v>2140.6007379999987</v>
      </c>
      <c r="N387" s="227">
        <v>2140.6007379999987</v>
      </c>
      <c r="O387" s="227">
        <v>2140.6007379999987</v>
      </c>
      <c r="P387" s="227">
        <v>2140.6007379999987</v>
      </c>
      <c r="Q387" s="227">
        <v>2140.6007379999987</v>
      </c>
      <c r="R387" s="227">
        <v>2140.6007379999987</v>
      </c>
      <c r="S387" s="227">
        <v>2140.6007379999987</v>
      </c>
      <c r="T387" s="227">
        <v>2140.6007379999987</v>
      </c>
      <c r="U387" s="227">
        <v>2140.6007379999987</v>
      </c>
      <c r="V387" s="227">
        <v>2140.6007379999987</v>
      </c>
      <c r="W387" s="227">
        <v>2140.6007379999987</v>
      </c>
      <c r="X387" s="227">
        <v>2140.6007379999987</v>
      </c>
      <c r="Z387" s="224">
        <v>22</v>
      </c>
      <c r="AA387" s="229" t="s">
        <v>58</v>
      </c>
      <c r="AB387" s="226">
        <v>2225.8608653945398</v>
      </c>
      <c r="AC387" s="227">
        <v>2225.8608653945398</v>
      </c>
      <c r="AD387" s="227">
        <v>2225.8608653945398</v>
      </c>
      <c r="AE387" s="227">
        <v>2225.8608653945398</v>
      </c>
      <c r="AF387" s="227">
        <v>2225.8608653945398</v>
      </c>
      <c r="AG387" s="227">
        <v>2225.8608653945398</v>
      </c>
      <c r="AH387" s="227">
        <v>2225.8608653945398</v>
      </c>
      <c r="AI387" s="227">
        <v>2225.8608653945398</v>
      </c>
      <c r="AJ387" s="227">
        <v>2225.8608653945398</v>
      </c>
      <c r="AK387" s="227">
        <v>2225.8608653945398</v>
      </c>
      <c r="AL387" s="227">
        <v>2225.8608653945398</v>
      </c>
      <c r="AM387" s="227">
        <v>2225.8608653945398</v>
      </c>
      <c r="AN387" s="227">
        <v>2225.8608653945398</v>
      </c>
      <c r="AO387" s="227">
        <v>2225.8608653945398</v>
      </c>
      <c r="AP387" s="227">
        <v>2225.8608653945398</v>
      </c>
      <c r="AQ387" s="227">
        <v>2225.8608653945398</v>
      </c>
      <c r="AR387" s="227">
        <v>2225.8608653945398</v>
      </c>
      <c r="AS387" s="227">
        <v>2225.8608653945398</v>
      </c>
      <c r="AT387" s="227">
        <v>2225.8608653945398</v>
      </c>
      <c r="AU387" s="227">
        <v>2225.8608653945398</v>
      </c>
      <c r="AV387" s="227">
        <v>2225.8608653945398</v>
      </c>
    </row>
    <row r="388" spans="2:48" x14ac:dyDescent="0.2">
      <c r="B388" s="224">
        <v>23</v>
      </c>
      <c r="C388" s="229" t="s">
        <v>59</v>
      </c>
      <c r="D388" s="226">
        <v>2396.6707869999959</v>
      </c>
      <c r="E388" s="227">
        <v>2396.6707869999959</v>
      </c>
      <c r="F388" s="227">
        <v>2396.6707869999959</v>
      </c>
      <c r="G388" s="227">
        <v>2396.6707869999959</v>
      </c>
      <c r="H388" s="227">
        <v>2396.6707869999959</v>
      </c>
      <c r="I388" s="227">
        <v>2396.6707869999959</v>
      </c>
      <c r="J388" s="227">
        <v>2396.6707869999959</v>
      </c>
      <c r="K388" s="227">
        <v>2396.6707869999959</v>
      </c>
      <c r="L388" s="227">
        <v>2396.6707869999959</v>
      </c>
      <c r="M388" s="227">
        <v>2396.6707869999959</v>
      </c>
      <c r="N388" s="227">
        <v>2396.6707869999959</v>
      </c>
      <c r="O388" s="227">
        <v>2396.6707869999959</v>
      </c>
      <c r="P388" s="227">
        <v>2396.6707869999959</v>
      </c>
      <c r="Q388" s="227">
        <v>2396.6707869999959</v>
      </c>
      <c r="R388" s="227">
        <v>2396.6707869999959</v>
      </c>
      <c r="S388" s="227">
        <v>2396.6707869999959</v>
      </c>
      <c r="T388" s="227">
        <v>2396.6707869999959</v>
      </c>
      <c r="U388" s="227">
        <v>2396.6707869999959</v>
      </c>
      <c r="V388" s="227">
        <v>2396.6707869999959</v>
      </c>
      <c r="W388" s="227">
        <v>2396.6707869999959</v>
      </c>
      <c r="X388" s="227">
        <v>2396.6707869999959</v>
      </c>
      <c r="Z388" s="224">
        <v>23</v>
      </c>
      <c r="AA388" s="229" t="s">
        <v>59</v>
      </c>
      <c r="AB388" s="226">
        <v>2414.1425170372286</v>
      </c>
      <c r="AC388" s="227">
        <v>2414.1425170372286</v>
      </c>
      <c r="AD388" s="227">
        <v>2414.1425170372286</v>
      </c>
      <c r="AE388" s="227">
        <v>2414.1425170372286</v>
      </c>
      <c r="AF388" s="227">
        <v>2414.1425170372286</v>
      </c>
      <c r="AG388" s="227">
        <v>2414.1425170372286</v>
      </c>
      <c r="AH388" s="227">
        <v>2414.1425170372286</v>
      </c>
      <c r="AI388" s="227">
        <v>2414.1425170372286</v>
      </c>
      <c r="AJ388" s="227">
        <v>2414.1425170372286</v>
      </c>
      <c r="AK388" s="227">
        <v>2414.1425170372286</v>
      </c>
      <c r="AL388" s="227">
        <v>2414.1425170372286</v>
      </c>
      <c r="AM388" s="227">
        <v>2414.1425170372286</v>
      </c>
      <c r="AN388" s="227">
        <v>2414.1425170372286</v>
      </c>
      <c r="AO388" s="227">
        <v>2414.1425170372286</v>
      </c>
      <c r="AP388" s="227">
        <v>2414.1425170372286</v>
      </c>
      <c r="AQ388" s="227">
        <v>2414.1425170372286</v>
      </c>
      <c r="AR388" s="227">
        <v>2414.1425170372286</v>
      </c>
      <c r="AS388" s="227">
        <v>2414.1425170372286</v>
      </c>
      <c r="AT388" s="227">
        <v>2414.1425170372286</v>
      </c>
      <c r="AU388" s="227">
        <v>2414.1425170372286</v>
      </c>
      <c r="AV388" s="227">
        <v>2414.1425170372286</v>
      </c>
    </row>
    <row r="389" spans="2:48" x14ac:dyDescent="0.2">
      <c r="B389" s="224">
        <v>26</v>
      </c>
      <c r="C389" s="229" t="s">
        <v>60</v>
      </c>
      <c r="D389" s="226">
        <v>0</v>
      </c>
      <c r="E389" s="227">
        <v>0</v>
      </c>
      <c r="F389" s="227">
        <v>0</v>
      </c>
      <c r="G389" s="227">
        <v>0</v>
      </c>
      <c r="H389" s="227">
        <v>0</v>
      </c>
      <c r="I389" s="227">
        <v>0</v>
      </c>
      <c r="J389" s="227">
        <v>0</v>
      </c>
      <c r="K389" s="227">
        <v>0</v>
      </c>
      <c r="L389" s="227">
        <v>0</v>
      </c>
      <c r="M389" s="227">
        <v>0</v>
      </c>
      <c r="N389" s="227">
        <v>0</v>
      </c>
      <c r="O389" s="227">
        <v>0</v>
      </c>
      <c r="P389" s="227">
        <v>0</v>
      </c>
      <c r="Q389" s="227">
        <v>0</v>
      </c>
      <c r="R389" s="227">
        <v>0</v>
      </c>
      <c r="S389" s="227">
        <v>0</v>
      </c>
      <c r="T389" s="227">
        <v>0</v>
      </c>
      <c r="U389" s="227">
        <v>0</v>
      </c>
      <c r="V389" s="227">
        <v>0</v>
      </c>
      <c r="W389" s="227">
        <v>0</v>
      </c>
      <c r="X389" s="227">
        <v>0</v>
      </c>
      <c r="Z389" s="224">
        <v>26</v>
      </c>
      <c r="AA389" s="229" t="s">
        <v>60</v>
      </c>
      <c r="AB389" s="226">
        <v>0</v>
      </c>
      <c r="AC389" s="227">
        <v>0</v>
      </c>
      <c r="AD389" s="227">
        <v>0</v>
      </c>
      <c r="AE389" s="227">
        <v>0</v>
      </c>
      <c r="AF389" s="227">
        <v>0</v>
      </c>
      <c r="AG389" s="227">
        <v>0</v>
      </c>
      <c r="AH389" s="227">
        <v>0</v>
      </c>
      <c r="AI389" s="227">
        <v>0</v>
      </c>
      <c r="AJ389" s="227">
        <v>0</v>
      </c>
      <c r="AK389" s="227">
        <v>0</v>
      </c>
      <c r="AL389" s="227">
        <v>0</v>
      </c>
      <c r="AM389" s="227">
        <v>0</v>
      </c>
      <c r="AN389" s="227">
        <v>0</v>
      </c>
      <c r="AO389" s="227">
        <v>0</v>
      </c>
      <c r="AP389" s="227">
        <v>0</v>
      </c>
      <c r="AQ389" s="227">
        <v>0</v>
      </c>
      <c r="AR389" s="227">
        <v>0</v>
      </c>
      <c r="AS389" s="227">
        <v>0</v>
      </c>
      <c r="AT389" s="227">
        <v>0</v>
      </c>
      <c r="AU389" s="227">
        <v>0</v>
      </c>
      <c r="AV389" s="227">
        <v>0</v>
      </c>
    </row>
    <row r="390" spans="2:48" x14ac:dyDescent="0.2">
      <c r="B390" s="224">
        <v>28</v>
      </c>
      <c r="C390" s="229" t="s">
        <v>61</v>
      </c>
      <c r="D390" s="226">
        <v>1402.4602</v>
      </c>
      <c r="E390" s="227">
        <v>1402.4602</v>
      </c>
      <c r="F390" s="227">
        <v>1402.4602</v>
      </c>
      <c r="G390" s="227">
        <v>1402.4602</v>
      </c>
      <c r="H390" s="227">
        <v>1402.4602</v>
      </c>
      <c r="I390" s="227">
        <v>1402.4602</v>
      </c>
      <c r="J390" s="227">
        <v>1402.4602</v>
      </c>
      <c r="K390" s="227">
        <v>1402.4602</v>
      </c>
      <c r="L390" s="227">
        <v>1402.4602</v>
      </c>
      <c r="M390" s="227">
        <v>1402.4602</v>
      </c>
      <c r="N390" s="227">
        <v>1402.4602</v>
      </c>
      <c r="O390" s="227">
        <v>1402.4602</v>
      </c>
      <c r="P390" s="227">
        <v>1402.4602</v>
      </c>
      <c r="Q390" s="227">
        <v>1402.4602</v>
      </c>
      <c r="R390" s="227">
        <v>1402.4602</v>
      </c>
      <c r="S390" s="227">
        <v>1402.4602</v>
      </c>
      <c r="T390" s="227">
        <v>1402.4602</v>
      </c>
      <c r="U390" s="227">
        <v>1402.4602</v>
      </c>
      <c r="V390" s="227">
        <v>1402.4602</v>
      </c>
      <c r="W390" s="227">
        <v>1402.4602</v>
      </c>
      <c r="X390" s="227">
        <v>1402.4602</v>
      </c>
      <c r="Z390" s="224">
        <v>28</v>
      </c>
      <c r="AA390" s="229" t="s">
        <v>61</v>
      </c>
      <c r="AB390" s="226">
        <v>1427.2276471319999</v>
      </c>
      <c r="AC390" s="227">
        <v>1427.2276471319999</v>
      </c>
      <c r="AD390" s="227">
        <v>1427.2276471319999</v>
      </c>
      <c r="AE390" s="227">
        <v>1427.2276471319999</v>
      </c>
      <c r="AF390" s="227">
        <v>1427.2276471319999</v>
      </c>
      <c r="AG390" s="227">
        <v>1427.2276471319999</v>
      </c>
      <c r="AH390" s="227">
        <v>1427.2276471319999</v>
      </c>
      <c r="AI390" s="227">
        <v>1427.2276471319999</v>
      </c>
      <c r="AJ390" s="227">
        <v>1427.2276471319999</v>
      </c>
      <c r="AK390" s="227">
        <v>1427.2276471319999</v>
      </c>
      <c r="AL390" s="227">
        <v>1427.2276471319999</v>
      </c>
      <c r="AM390" s="227">
        <v>1427.2276471319999</v>
      </c>
      <c r="AN390" s="227">
        <v>1427.2276471319999</v>
      </c>
      <c r="AO390" s="227">
        <v>1427.2276471319999</v>
      </c>
      <c r="AP390" s="227">
        <v>1427.2276471319999</v>
      </c>
      <c r="AQ390" s="227">
        <v>1427.2276471319999</v>
      </c>
      <c r="AR390" s="227">
        <v>1427.2276471319999</v>
      </c>
      <c r="AS390" s="227">
        <v>1427.2276471319999</v>
      </c>
      <c r="AT390" s="227">
        <v>1427.2276471319999</v>
      </c>
      <c r="AU390" s="227">
        <v>1427.2276471319999</v>
      </c>
      <c r="AV390" s="227">
        <v>1427.2276471319999</v>
      </c>
    </row>
    <row r="391" spans="2:48" x14ac:dyDescent="0.2">
      <c r="B391" s="224">
        <v>29</v>
      </c>
      <c r="C391" s="229" t="s">
        <v>62</v>
      </c>
      <c r="D391" s="226">
        <v>1762.4853999999996</v>
      </c>
      <c r="E391" s="227">
        <v>1789.4965999999995</v>
      </c>
      <c r="F391" s="227">
        <v>1816.5077999999999</v>
      </c>
      <c r="G391" s="227">
        <v>1843.5190000000002</v>
      </c>
      <c r="H391" s="227">
        <v>1870.5302000000001</v>
      </c>
      <c r="I391" s="227">
        <v>1897.5413999999996</v>
      </c>
      <c r="J391" s="227">
        <v>1924.5525999999995</v>
      </c>
      <c r="K391" s="227">
        <v>1951.5637999999999</v>
      </c>
      <c r="L391" s="227">
        <v>1978.5749999999998</v>
      </c>
      <c r="M391" s="227">
        <v>2005.5861999999997</v>
      </c>
      <c r="N391" s="227">
        <v>2032.5973999999997</v>
      </c>
      <c r="O391" s="227">
        <v>2059.6086</v>
      </c>
      <c r="P391" s="227">
        <v>2086.6197999999999</v>
      </c>
      <c r="Q391" s="227">
        <v>2113.6309999999989</v>
      </c>
      <c r="R391" s="227">
        <v>2140.6421999999998</v>
      </c>
      <c r="S391" s="227">
        <v>2167.6533999999997</v>
      </c>
      <c r="T391" s="227">
        <v>2194.6645999999996</v>
      </c>
      <c r="U391" s="227">
        <v>2221.6757999999991</v>
      </c>
      <c r="V391" s="227">
        <v>2248.6869999999994</v>
      </c>
      <c r="W391" s="227">
        <v>2275.6981999999998</v>
      </c>
      <c r="X391" s="227">
        <v>2302.7093999999993</v>
      </c>
      <c r="Z391" s="224">
        <v>29</v>
      </c>
      <c r="AA391" s="229" t="s">
        <v>62</v>
      </c>
      <c r="AB391" s="226">
        <v>1832.6851934819999</v>
      </c>
      <c r="AC391" s="227">
        <v>1860.7722495779999</v>
      </c>
      <c r="AD391" s="227">
        <v>1888.8593056740001</v>
      </c>
      <c r="AE391" s="227">
        <v>1916.9463617699998</v>
      </c>
      <c r="AF391" s="227">
        <v>1945.0334178659998</v>
      </c>
      <c r="AG391" s="227">
        <v>1973.1204739619998</v>
      </c>
      <c r="AH391" s="227">
        <v>2001.2075300580002</v>
      </c>
      <c r="AI391" s="227">
        <v>2029.2945861539997</v>
      </c>
      <c r="AJ391" s="227">
        <v>2057.3816422499999</v>
      </c>
      <c r="AK391" s="227">
        <v>2085.4686983460001</v>
      </c>
      <c r="AL391" s="227">
        <v>2113.5557544419999</v>
      </c>
      <c r="AM391" s="227">
        <v>2141.6428105379996</v>
      </c>
      <c r="AN391" s="227">
        <v>2169.7298666339993</v>
      </c>
      <c r="AO391" s="227">
        <v>2197.81692273</v>
      </c>
      <c r="AP391" s="227">
        <v>2225.9039788259993</v>
      </c>
      <c r="AQ391" s="227">
        <v>2253.9910349219995</v>
      </c>
      <c r="AR391" s="227">
        <v>2282.0780910179997</v>
      </c>
      <c r="AS391" s="227">
        <v>2310.1651471139999</v>
      </c>
      <c r="AT391" s="227">
        <v>2338.2522032099992</v>
      </c>
      <c r="AU391" s="227">
        <v>2366.3392593059998</v>
      </c>
      <c r="AV391" s="227">
        <v>2394.4263154019995</v>
      </c>
    </row>
    <row r="392" spans="2:48" x14ac:dyDescent="0.2">
      <c r="B392" s="224">
        <v>31</v>
      </c>
      <c r="C392" s="229" t="s">
        <v>63</v>
      </c>
      <c r="D392" s="226">
        <v>1239.1797999999999</v>
      </c>
      <c r="E392" s="227">
        <v>1239.1797999999999</v>
      </c>
      <c r="F392" s="227">
        <v>1239.1797999999999</v>
      </c>
      <c r="G392" s="227">
        <v>1239.1797999999999</v>
      </c>
      <c r="H392" s="227">
        <v>1239.1797999999999</v>
      </c>
      <c r="I392" s="227">
        <v>1239.1797999999999</v>
      </c>
      <c r="J392" s="227">
        <v>1239.1797999999999</v>
      </c>
      <c r="K392" s="227">
        <v>1239.1797999999999</v>
      </c>
      <c r="L392" s="227">
        <v>1239.1797999999999</v>
      </c>
      <c r="M392" s="227">
        <v>1239.1797999999999</v>
      </c>
      <c r="N392" s="227">
        <v>1239.1797999999999</v>
      </c>
      <c r="O392" s="227">
        <v>1239.1797999999999</v>
      </c>
      <c r="P392" s="227">
        <v>1239.1797999999999</v>
      </c>
      <c r="Q392" s="227">
        <v>1239.1797999999999</v>
      </c>
      <c r="R392" s="227">
        <v>1239.1797999999999</v>
      </c>
      <c r="S392" s="227">
        <v>1239.1797999999999</v>
      </c>
      <c r="T392" s="227">
        <v>1239.1797999999999</v>
      </c>
      <c r="U392" s="227">
        <v>1239.1797999999999</v>
      </c>
      <c r="V392" s="227">
        <v>1239.1797999999999</v>
      </c>
      <c r="W392" s="227">
        <v>1239.1797999999999</v>
      </c>
      <c r="X392" s="227">
        <v>1239.1797999999999</v>
      </c>
      <c r="Z392" s="224">
        <v>31</v>
      </c>
      <c r="AA392" s="229" t="s">
        <v>63</v>
      </c>
      <c r="AB392" s="226">
        <v>1288.5363314339997</v>
      </c>
      <c r="AC392" s="227">
        <v>1288.5363314339997</v>
      </c>
      <c r="AD392" s="227">
        <v>1288.5363314339997</v>
      </c>
      <c r="AE392" s="227">
        <v>1288.5363314339997</v>
      </c>
      <c r="AF392" s="227">
        <v>1288.5363314339997</v>
      </c>
      <c r="AG392" s="227">
        <v>1288.5363314339997</v>
      </c>
      <c r="AH392" s="227">
        <v>1288.5363314339997</v>
      </c>
      <c r="AI392" s="227">
        <v>1288.5363314339997</v>
      </c>
      <c r="AJ392" s="227">
        <v>1288.5363314339997</v>
      </c>
      <c r="AK392" s="227">
        <v>1288.5363314339997</v>
      </c>
      <c r="AL392" s="227">
        <v>1288.5363314339997</v>
      </c>
      <c r="AM392" s="227">
        <v>1288.5363314339997</v>
      </c>
      <c r="AN392" s="227">
        <v>1288.5363314339997</v>
      </c>
      <c r="AO392" s="227">
        <v>1288.5363314339997</v>
      </c>
      <c r="AP392" s="227">
        <v>1288.5363314339997</v>
      </c>
      <c r="AQ392" s="227">
        <v>1288.5363314339997</v>
      </c>
      <c r="AR392" s="227">
        <v>1288.5363314339997</v>
      </c>
      <c r="AS392" s="227">
        <v>1288.5363314339997</v>
      </c>
      <c r="AT392" s="227">
        <v>1288.5363314339997</v>
      </c>
      <c r="AU392" s="227">
        <v>1288.5363314339997</v>
      </c>
      <c r="AV392" s="227">
        <v>1288.5363314339997</v>
      </c>
    </row>
    <row r="393" spans="2:48" x14ac:dyDescent="0.2">
      <c r="B393" s="224">
        <v>32</v>
      </c>
      <c r="C393" s="229" t="s">
        <v>64</v>
      </c>
      <c r="D393" s="226">
        <v>1183.0792999999999</v>
      </c>
      <c r="E393" s="227">
        <v>1183.0792999999999</v>
      </c>
      <c r="F393" s="227">
        <v>1183.0792999999999</v>
      </c>
      <c r="G393" s="227">
        <v>1183.0792999999999</v>
      </c>
      <c r="H393" s="227">
        <v>1183.0792999999999</v>
      </c>
      <c r="I393" s="227">
        <v>1183.0792999999999</v>
      </c>
      <c r="J393" s="227">
        <v>1183.0792999999999</v>
      </c>
      <c r="K393" s="227">
        <v>1183.0792999999999</v>
      </c>
      <c r="L393" s="227">
        <v>1183.0792999999999</v>
      </c>
      <c r="M393" s="227">
        <v>1183.0792999999999</v>
      </c>
      <c r="N393" s="227">
        <v>1183.0792999999999</v>
      </c>
      <c r="O393" s="227">
        <v>1183.0792999999999</v>
      </c>
      <c r="P393" s="227">
        <v>1183.0792999999999</v>
      </c>
      <c r="Q393" s="227">
        <v>1183.0792999999999</v>
      </c>
      <c r="R393" s="227">
        <v>1183.0792999999999</v>
      </c>
      <c r="S393" s="227">
        <v>1183.0792999999999</v>
      </c>
      <c r="T393" s="227">
        <v>1183.0792999999999</v>
      </c>
      <c r="U393" s="227">
        <v>1183.0792999999999</v>
      </c>
      <c r="V393" s="227">
        <v>1183.0792999999999</v>
      </c>
      <c r="W393" s="227">
        <v>1183.0792999999999</v>
      </c>
      <c r="X393" s="227">
        <v>1183.0792999999999</v>
      </c>
      <c r="Z393" s="224">
        <v>32</v>
      </c>
      <c r="AA393" s="229" t="s">
        <v>64</v>
      </c>
      <c r="AB393" s="226">
        <v>1230.201348519</v>
      </c>
      <c r="AC393" s="227">
        <v>1230.201348519</v>
      </c>
      <c r="AD393" s="227">
        <v>1230.201348519</v>
      </c>
      <c r="AE393" s="227">
        <v>1230.201348519</v>
      </c>
      <c r="AF393" s="227">
        <v>1230.201348519</v>
      </c>
      <c r="AG393" s="227">
        <v>1230.201348519</v>
      </c>
      <c r="AH393" s="227">
        <v>1230.201348519</v>
      </c>
      <c r="AI393" s="227">
        <v>1230.201348519</v>
      </c>
      <c r="AJ393" s="227">
        <v>1230.201348519</v>
      </c>
      <c r="AK393" s="227">
        <v>1230.201348519</v>
      </c>
      <c r="AL393" s="227">
        <v>1230.201348519</v>
      </c>
      <c r="AM393" s="227">
        <v>1230.201348519</v>
      </c>
      <c r="AN393" s="227">
        <v>1230.201348519</v>
      </c>
      <c r="AO393" s="227">
        <v>1230.201348519</v>
      </c>
      <c r="AP393" s="227">
        <v>1230.201348519</v>
      </c>
      <c r="AQ393" s="227">
        <v>1230.201348519</v>
      </c>
      <c r="AR393" s="227">
        <v>1230.201348519</v>
      </c>
      <c r="AS393" s="227">
        <v>1230.201348519</v>
      </c>
      <c r="AT393" s="227">
        <v>1230.201348519</v>
      </c>
      <c r="AU393" s="227">
        <v>1230.201348519</v>
      </c>
      <c r="AV393" s="227">
        <v>1230.201348519</v>
      </c>
    </row>
    <row r="394" spans="2:48" x14ac:dyDescent="0.2">
      <c r="B394" s="224">
        <v>33</v>
      </c>
      <c r="C394" s="229" t="s">
        <v>65</v>
      </c>
      <c r="D394" s="226">
        <v>4877.5320527481763</v>
      </c>
      <c r="E394" s="227">
        <v>5238.8203622582523</v>
      </c>
      <c r="F394" s="227">
        <v>5583.1946484701884</v>
      </c>
      <c r="G394" s="227">
        <v>5924.5059503130105</v>
      </c>
      <c r="H394" s="227">
        <v>6376.2757314852952</v>
      </c>
      <c r="I394" s="227">
        <v>6823.4014486156902</v>
      </c>
      <c r="J394" s="227">
        <v>7195.9986270666632</v>
      </c>
      <c r="K394" s="227">
        <v>7568.9403856020572</v>
      </c>
      <c r="L394" s="227">
        <v>7942.2349104829755</v>
      </c>
      <c r="M394" s="227">
        <v>8205.0580730418333</v>
      </c>
      <c r="N394" s="227">
        <v>8468.2494919310357</v>
      </c>
      <c r="O394" s="227">
        <v>8731.8167393378153</v>
      </c>
      <c r="P394" s="227">
        <v>8995.7674952345333</v>
      </c>
      <c r="Q394" s="227">
        <v>9260.109600505486</v>
      </c>
      <c r="R394" s="227">
        <v>9524.8510633518181</v>
      </c>
      <c r="S394" s="227">
        <v>9790.0000183302818</v>
      </c>
      <c r="T394" s="227">
        <v>10055.564913928491</v>
      </c>
      <c r="U394" s="227">
        <v>10321.553794451782</v>
      </c>
      <c r="V394" s="227">
        <v>10587.977121401998</v>
      </c>
      <c r="W394" s="227">
        <v>10854.836770155829</v>
      </c>
      <c r="X394" s="227">
        <v>11122.169511547017</v>
      </c>
      <c r="Z394" s="224">
        <v>33</v>
      </c>
      <c r="AA394" s="229" t="s">
        <v>65</v>
      </c>
      <c r="AB394" s="226">
        <v>5071.8041544091348</v>
      </c>
      <c r="AC394" s="227">
        <v>5447.4825772869981</v>
      </c>
      <c r="AD394" s="227">
        <v>5805.5732913187567</v>
      </c>
      <c r="AE394" s="227">
        <v>6160.4790223139789</v>
      </c>
      <c r="AF394" s="227">
        <v>6630.2427938703559</v>
      </c>
      <c r="AG394" s="227">
        <v>7095.1775283140532</v>
      </c>
      <c r="AH394" s="227">
        <v>7482.6152523827286</v>
      </c>
      <c r="AI394" s="227">
        <v>7870.4112811605883</v>
      </c>
      <c r="AJ394" s="227">
        <v>8258.5741269675163</v>
      </c>
      <c r="AK394" s="227">
        <v>8531.8655360910907</v>
      </c>
      <c r="AL394" s="227">
        <v>8805.5398691946484</v>
      </c>
      <c r="AM394" s="227">
        <v>9079.6050000656414</v>
      </c>
      <c r="AN394" s="227">
        <v>9354.0689145697252</v>
      </c>
      <c r="AO394" s="227">
        <v>9628.9397658936214</v>
      </c>
      <c r="AP394" s="227">
        <v>9904.2258812051186</v>
      </c>
      <c r="AQ394" s="227">
        <v>10179.935719060373</v>
      </c>
      <c r="AR394" s="227">
        <v>10456.078064450263</v>
      </c>
      <c r="AS394" s="227">
        <v>10732.6612820848</v>
      </c>
      <c r="AT394" s="227">
        <v>11009.696250147439</v>
      </c>
      <c r="AU394" s="227">
        <v>11287.184918711138</v>
      </c>
      <c r="AV394" s="227">
        <v>11565.165523191936</v>
      </c>
    </row>
    <row r="395" spans="2:48" x14ac:dyDescent="0.2">
      <c r="B395" s="224">
        <v>34</v>
      </c>
      <c r="C395" s="229" t="s">
        <v>66</v>
      </c>
      <c r="D395" s="226">
        <v>0</v>
      </c>
      <c r="E395" s="227">
        <v>0</v>
      </c>
      <c r="F395" s="227">
        <v>0</v>
      </c>
      <c r="G395" s="227">
        <v>0</v>
      </c>
      <c r="H395" s="227">
        <v>0</v>
      </c>
      <c r="I395" s="227">
        <v>0</v>
      </c>
      <c r="J395" s="227">
        <v>0</v>
      </c>
      <c r="K395" s="227">
        <v>0</v>
      </c>
      <c r="L395" s="227">
        <v>0</v>
      </c>
      <c r="M395" s="227">
        <v>0</v>
      </c>
      <c r="N395" s="227">
        <v>0</v>
      </c>
      <c r="O395" s="227">
        <v>0</v>
      </c>
      <c r="P395" s="227">
        <v>0</v>
      </c>
      <c r="Q395" s="227">
        <v>0</v>
      </c>
      <c r="R395" s="227">
        <v>0</v>
      </c>
      <c r="S395" s="227">
        <v>0</v>
      </c>
      <c r="T395" s="227">
        <v>0</v>
      </c>
      <c r="U395" s="227">
        <v>0</v>
      </c>
      <c r="V395" s="227">
        <v>0</v>
      </c>
      <c r="W395" s="227">
        <v>0</v>
      </c>
      <c r="X395" s="227">
        <v>0</v>
      </c>
      <c r="Z395" s="224">
        <v>34</v>
      </c>
      <c r="AA395" s="229" t="s">
        <v>66</v>
      </c>
      <c r="AB395" s="226">
        <v>0</v>
      </c>
      <c r="AC395" s="227">
        <v>0</v>
      </c>
      <c r="AD395" s="227">
        <v>0</v>
      </c>
      <c r="AE395" s="227">
        <v>0</v>
      </c>
      <c r="AF395" s="227">
        <v>0</v>
      </c>
      <c r="AG395" s="227">
        <v>0</v>
      </c>
      <c r="AH395" s="227">
        <v>0</v>
      </c>
      <c r="AI395" s="227">
        <v>0</v>
      </c>
      <c r="AJ395" s="227">
        <v>0</v>
      </c>
      <c r="AK395" s="227">
        <v>0</v>
      </c>
      <c r="AL395" s="227">
        <v>0</v>
      </c>
      <c r="AM395" s="227">
        <v>0</v>
      </c>
      <c r="AN395" s="227">
        <v>0</v>
      </c>
      <c r="AO395" s="227">
        <v>0</v>
      </c>
      <c r="AP395" s="227">
        <v>0</v>
      </c>
      <c r="AQ395" s="227">
        <v>0</v>
      </c>
      <c r="AR395" s="227">
        <v>0</v>
      </c>
      <c r="AS395" s="227">
        <v>0</v>
      </c>
      <c r="AT395" s="227">
        <v>0</v>
      </c>
      <c r="AU395" s="227">
        <v>0</v>
      </c>
      <c r="AV395" s="227">
        <v>0</v>
      </c>
    </row>
    <row r="396" spans="2:48" x14ac:dyDescent="0.2">
      <c r="B396" s="224">
        <v>35</v>
      </c>
      <c r="C396" s="228" t="s">
        <v>67</v>
      </c>
      <c r="D396" s="226">
        <v>0</v>
      </c>
      <c r="E396" s="227">
        <v>0</v>
      </c>
      <c r="F396" s="227">
        <v>0</v>
      </c>
      <c r="G396" s="227">
        <v>0</v>
      </c>
      <c r="H396" s="227">
        <v>0</v>
      </c>
      <c r="I396" s="227">
        <v>0</v>
      </c>
      <c r="J396" s="227">
        <v>0</v>
      </c>
      <c r="K396" s="227">
        <v>0</v>
      </c>
      <c r="L396" s="227">
        <v>0</v>
      </c>
      <c r="M396" s="227">
        <v>0</v>
      </c>
      <c r="N396" s="227">
        <v>0</v>
      </c>
      <c r="O396" s="227">
        <v>0</v>
      </c>
      <c r="P396" s="227">
        <v>0</v>
      </c>
      <c r="Q396" s="227">
        <v>0</v>
      </c>
      <c r="R396" s="227">
        <v>0</v>
      </c>
      <c r="S396" s="227">
        <v>0</v>
      </c>
      <c r="T396" s="227">
        <v>0</v>
      </c>
      <c r="U396" s="227">
        <v>0</v>
      </c>
      <c r="V396" s="227">
        <v>0</v>
      </c>
      <c r="W396" s="227">
        <v>0</v>
      </c>
      <c r="X396" s="227">
        <v>0</v>
      </c>
      <c r="Z396" s="224">
        <v>35</v>
      </c>
      <c r="AA396" s="228" t="s">
        <v>67</v>
      </c>
      <c r="AB396" s="226">
        <v>0</v>
      </c>
      <c r="AC396" s="227">
        <v>0</v>
      </c>
      <c r="AD396" s="227">
        <v>0</v>
      </c>
      <c r="AE396" s="227">
        <v>0</v>
      </c>
      <c r="AF396" s="227">
        <v>0</v>
      </c>
      <c r="AG396" s="227">
        <v>0</v>
      </c>
      <c r="AH396" s="227">
        <v>0</v>
      </c>
      <c r="AI396" s="227">
        <v>0</v>
      </c>
      <c r="AJ396" s="227">
        <v>0</v>
      </c>
      <c r="AK396" s="227">
        <v>0</v>
      </c>
      <c r="AL396" s="227">
        <v>0</v>
      </c>
      <c r="AM396" s="227">
        <v>0</v>
      </c>
      <c r="AN396" s="227">
        <v>0</v>
      </c>
      <c r="AO396" s="227">
        <v>0</v>
      </c>
      <c r="AP396" s="227">
        <v>0</v>
      </c>
      <c r="AQ396" s="227">
        <v>0</v>
      </c>
      <c r="AR396" s="227">
        <v>0</v>
      </c>
      <c r="AS396" s="227">
        <v>0</v>
      </c>
      <c r="AT396" s="227">
        <v>0</v>
      </c>
      <c r="AU396" s="227">
        <v>0</v>
      </c>
      <c r="AV396" s="227">
        <v>0</v>
      </c>
    </row>
    <row r="397" spans="2:48" x14ac:dyDescent="0.2">
      <c r="B397" s="224">
        <v>36</v>
      </c>
      <c r="C397" s="229" t="s">
        <v>68</v>
      </c>
      <c r="D397" s="226">
        <v>159.54925279999998</v>
      </c>
      <c r="E397" s="227">
        <v>178.69516313600002</v>
      </c>
      <c r="F397" s="227">
        <v>200.13858271232002</v>
      </c>
      <c r="G397" s="227">
        <v>224.15521263779837</v>
      </c>
      <c r="H397" s="227">
        <v>251.05383815433422</v>
      </c>
      <c r="I397" s="227">
        <v>281.18029873285428</v>
      </c>
      <c r="J397" s="227">
        <v>314.9219345807968</v>
      </c>
      <c r="K397" s="227">
        <v>352.71256673049248</v>
      </c>
      <c r="L397" s="227">
        <v>395.03807473815147</v>
      </c>
      <c r="M397" s="227">
        <v>442.44264370672965</v>
      </c>
      <c r="N397" s="227">
        <v>495.53576095153733</v>
      </c>
      <c r="O397" s="227">
        <v>555.00005226572171</v>
      </c>
      <c r="P397" s="227">
        <v>621.60005853760833</v>
      </c>
      <c r="Q397" s="227">
        <v>696.19206556212123</v>
      </c>
      <c r="R397" s="227">
        <v>708.67865113434084</v>
      </c>
      <c r="S397" s="227">
        <v>832.21024528865689</v>
      </c>
      <c r="T397" s="227">
        <v>953.3702822966917</v>
      </c>
      <c r="U397" s="227">
        <v>1072.1127879158314</v>
      </c>
      <c r="V397" s="227">
        <v>1204.5164727050574</v>
      </c>
      <c r="W397" s="227">
        <v>1348.8785460634749</v>
      </c>
      <c r="X397" s="227">
        <v>0</v>
      </c>
      <c r="Z397" s="224">
        <v>36</v>
      </c>
      <c r="AA397" s="229" t="s">
        <v>68</v>
      </c>
      <c r="AB397" s="226">
        <v>164.15552917187199</v>
      </c>
      <c r="AC397" s="227">
        <v>183.85419267249657</v>
      </c>
      <c r="AD397" s="227">
        <v>205.91669579319623</v>
      </c>
      <c r="AE397" s="227">
        <v>230.62669928837971</v>
      </c>
      <c r="AF397" s="227">
        <v>258.30190320298533</v>
      </c>
      <c r="AG397" s="227">
        <v>289.29813158734356</v>
      </c>
      <c r="AH397" s="227">
        <v>324.01390737782481</v>
      </c>
      <c r="AI397" s="227">
        <v>362.89557626316378</v>
      </c>
      <c r="AJ397" s="227">
        <v>406.44304541474338</v>
      </c>
      <c r="AK397" s="227">
        <v>455.21621086451262</v>
      </c>
      <c r="AL397" s="227">
        <v>509.84215616825418</v>
      </c>
      <c r="AM397" s="227">
        <v>571.02321490844463</v>
      </c>
      <c r="AN397" s="227">
        <v>639.546000697458</v>
      </c>
      <c r="AO397" s="227">
        <v>716.29152078115294</v>
      </c>
      <c r="AP397" s="227">
        <v>728.80680723427406</v>
      </c>
      <c r="AQ397" s="227">
        <v>856.04473995343244</v>
      </c>
      <c r="AR397" s="227">
        <v>980.77914416725218</v>
      </c>
      <c r="AS397" s="227">
        <v>1102.9562121371371</v>
      </c>
      <c r="AT397" s="227">
        <v>1239.1868878719472</v>
      </c>
      <c r="AU397" s="227">
        <v>1387.7033770914891</v>
      </c>
      <c r="AV397" s="227">
        <v>0</v>
      </c>
    </row>
    <row r="398" spans="2:48" x14ac:dyDescent="0.2">
      <c r="B398" s="224">
        <v>39</v>
      </c>
      <c r="C398" s="229" t="s">
        <v>69</v>
      </c>
      <c r="D398" s="226">
        <v>1189.5774400000003</v>
      </c>
      <c r="E398" s="227">
        <v>1189.5774400000003</v>
      </c>
      <c r="F398" s="227">
        <v>1189.5774400000003</v>
      </c>
      <c r="G398" s="227">
        <v>1189.5774400000003</v>
      </c>
      <c r="H398" s="227">
        <v>1189.5774400000003</v>
      </c>
      <c r="I398" s="227">
        <v>1189.5774400000003</v>
      </c>
      <c r="J398" s="227">
        <v>1189.5774400000003</v>
      </c>
      <c r="K398" s="227">
        <v>1189.5774400000003</v>
      </c>
      <c r="L398" s="227">
        <v>1189.5774400000003</v>
      </c>
      <c r="M398" s="227">
        <v>1189.5774400000003</v>
      </c>
      <c r="N398" s="227">
        <v>1189.5774400000003</v>
      </c>
      <c r="O398" s="227">
        <v>1189.5774400000003</v>
      </c>
      <c r="P398" s="227">
        <v>1189.5774400000003</v>
      </c>
      <c r="Q398" s="227">
        <v>1189.5774400000003</v>
      </c>
      <c r="R398" s="227">
        <v>1189.5774400000003</v>
      </c>
      <c r="S398" s="227">
        <v>1189.5774400000003</v>
      </c>
      <c r="T398" s="227">
        <v>1189.5774400000003</v>
      </c>
      <c r="U398" s="227">
        <v>1189.5774400000003</v>
      </c>
      <c r="V398" s="227">
        <v>1189.5774400000003</v>
      </c>
      <c r="W398" s="227">
        <v>1189.5774400000003</v>
      </c>
      <c r="X398" s="227">
        <v>1189.5774400000003</v>
      </c>
      <c r="Z398" s="224">
        <v>39</v>
      </c>
      <c r="AA398" s="229" t="s">
        <v>69</v>
      </c>
      <c r="AB398" s="226">
        <v>1198.2494595376002</v>
      </c>
      <c r="AC398" s="227">
        <v>1198.2494595376002</v>
      </c>
      <c r="AD398" s="227">
        <v>1198.2494595376002</v>
      </c>
      <c r="AE398" s="227">
        <v>1198.2494595376002</v>
      </c>
      <c r="AF398" s="227">
        <v>1198.2494595376002</v>
      </c>
      <c r="AG398" s="227">
        <v>1198.2494595376002</v>
      </c>
      <c r="AH398" s="227">
        <v>1198.2494595376002</v>
      </c>
      <c r="AI398" s="227">
        <v>1198.2494595376002</v>
      </c>
      <c r="AJ398" s="227">
        <v>1198.2494595376002</v>
      </c>
      <c r="AK398" s="227">
        <v>1198.2494595376002</v>
      </c>
      <c r="AL398" s="227">
        <v>1198.2494595376002</v>
      </c>
      <c r="AM398" s="227">
        <v>1198.2494595376002</v>
      </c>
      <c r="AN398" s="227">
        <v>1198.2494595376002</v>
      </c>
      <c r="AO398" s="227">
        <v>1198.2494595376002</v>
      </c>
      <c r="AP398" s="227">
        <v>1198.2494595376002</v>
      </c>
      <c r="AQ398" s="227">
        <v>1198.2494595376002</v>
      </c>
      <c r="AR398" s="227">
        <v>1198.2494595376002</v>
      </c>
      <c r="AS398" s="227">
        <v>1198.2494595376002</v>
      </c>
      <c r="AT398" s="227">
        <v>1198.2494595376002</v>
      </c>
      <c r="AU398" s="227">
        <v>1198.2494595376002</v>
      </c>
      <c r="AV398" s="227">
        <v>1198.2494595376002</v>
      </c>
    </row>
    <row r="399" spans="2:48" x14ac:dyDescent="0.2">
      <c r="B399" s="224">
        <v>40</v>
      </c>
      <c r="C399" s="229" t="s">
        <v>70</v>
      </c>
      <c r="D399" s="226">
        <v>66.900198200000005</v>
      </c>
      <c r="E399" s="227">
        <v>125.41492725833278</v>
      </c>
      <c r="F399" s="227">
        <v>126.66907653091613</v>
      </c>
      <c r="G399" s="227">
        <v>127.93576729622528</v>
      </c>
      <c r="H399" s="227">
        <v>129.21512496918754</v>
      </c>
      <c r="I399" s="227">
        <v>130.50727621887941</v>
      </c>
      <c r="J399" s="227">
        <v>131.81234898106825</v>
      </c>
      <c r="K399" s="227">
        <v>133.13047247087891</v>
      </c>
      <c r="L399" s="227">
        <v>134.4617771955877</v>
      </c>
      <c r="M399" s="227">
        <v>135.80639496754355</v>
      </c>
      <c r="N399" s="227">
        <v>137.16445891721904</v>
      </c>
      <c r="O399" s="227">
        <v>138.53610350639124</v>
      </c>
      <c r="P399" s="227">
        <v>139.92146454145509</v>
      </c>
      <c r="Q399" s="227">
        <v>141.32067918686968</v>
      </c>
      <c r="R399" s="227">
        <v>142.73388597873836</v>
      </c>
      <c r="S399" s="227">
        <v>144.16122483852575</v>
      </c>
      <c r="T399" s="227">
        <v>145.60283708691102</v>
      </c>
      <c r="U399" s="227">
        <v>147.05886545778014</v>
      </c>
      <c r="V399" s="227">
        <v>148.52945411235794</v>
      </c>
      <c r="W399" s="227">
        <v>150.01474865348149</v>
      </c>
      <c r="X399" s="227">
        <v>165.01622351882972</v>
      </c>
      <c r="Z399" s="224">
        <v>40</v>
      </c>
      <c r="AA399" s="229" t="s">
        <v>70</v>
      </c>
      <c r="AB399" s="226">
        <v>67.273672803464805</v>
      </c>
      <c r="AC399" s="227">
        <v>126.11506405144581</v>
      </c>
      <c r="AD399" s="227">
        <v>127.37621469196026</v>
      </c>
      <c r="AE399" s="227">
        <v>128.64997683887989</v>
      </c>
      <c r="AF399" s="227">
        <v>129.93647660726867</v>
      </c>
      <c r="AG399" s="227">
        <v>131.23584137334134</v>
      </c>
      <c r="AH399" s="227">
        <v>132.54819978707482</v>
      </c>
      <c r="AI399" s="227">
        <v>133.87368178494557</v>
      </c>
      <c r="AJ399" s="227">
        <v>135.212418602795</v>
      </c>
      <c r="AK399" s="227">
        <v>136.56454278882296</v>
      </c>
      <c r="AL399" s="227">
        <v>137.93018821671117</v>
      </c>
      <c r="AM399" s="227">
        <v>139.30949009887831</v>
      </c>
      <c r="AN399" s="227">
        <v>140.7025849998671</v>
      </c>
      <c r="AO399" s="227">
        <v>142.10961084986579</v>
      </c>
      <c r="AP399" s="227">
        <v>143.53070695836439</v>
      </c>
      <c r="AQ399" s="227">
        <v>144.96601402794806</v>
      </c>
      <c r="AR399" s="227">
        <v>146.41567416822758</v>
      </c>
      <c r="AS399" s="227">
        <v>147.87983090990983</v>
      </c>
      <c r="AT399" s="227">
        <v>149.35862921900892</v>
      </c>
      <c r="AU399" s="227">
        <v>150.85221551119901</v>
      </c>
      <c r="AV399" s="227">
        <v>165.93743706231896</v>
      </c>
    </row>
    <row r="400" spans="2:48" x14ac:dyDescent="0.2">
      <c r="B400" s="224">
        <v>45</v>
      </c>
      <c r="C400" s="229" t="s">
        <v>71</v>
      </c>
      <c r="D400" s="226">
        <v>0</v>
      </c>
      <c r="E400" s="227">
        <v>0</v>
      </c>
      <c r="F400" s="227">
        <v>0</v>
      </c>
      <c r="G400" s="227">
        <v>0</v>
      </c>
      <c r="H400" s="227">
        <v>0</v>
      </c>
      <c r="I400" s="227">
        <v>0</v>
      </c>
      <c r="J400" s="227">
        <v>0</v>
      </c>
      <c r="K400" s="227">
        <v>0</v>
      </c>
      <c r="L400" s="227">
        <v>0</v>
      </c>
      <c r="M400" s="227">
        <v>0</v>
      </c>
      <c r="N400" s="227">
        <v>0</v>
      </c>
      <c r="O400" s="227">
        <v>0</v>
      </c>
      <c r="P400" s="227">
        <v>0</v>
      </c>
      <c r="Q400" s="227">
        <v>0</v>
      </c>
      <c r="R400" s="227">
        <v>0</v>
      </c>
      <c r="S400" s="227">
        <v>0</v>
      </c>
      <c r="T400" s="227">
        <v>0</v>
      </c>
      <c r="U400" s="227">
        <v>0</v>
      </c>
      <c r="V400" s="227">
        <v>0</v>
      </c>
      <c r="W400" s="227">
        <v>0</v>
      </c>
      <c r="X400" s="227">
        <v>0</v>
      </c>
      <c r="Z400" s="224">
        <v>45</v>
      </c>
      <c r="AA400" s="229" t="s">
        <v>71</v>
      </c>
      <c r="AB400" s="226">
        <v>0</v>
      </c>
      <c r="AC400" s="227">
        <v>0</v>
      </c>
      <c r="AD400" s="227">
        <v>0</v>
      </c>
      <c r="AE400" s="227">
        <v>0</v>
      </c>
      <c r="AF400" s="227">
        <v>0</v>
      </c>
      <c r="AG400" s="227">
        <v>0</v>
      </c>
      <c r="AH400" s="227">
        <v>0</v>
      </c>
      <c r="AI400" s="227">
        <v>0</v>
      </c>
      <c r="AJ400" s="227">
        <v>0</v>
      </c>
      <c r="AK400" s="227">
        <v>0</v>
      </c>
      <c r="AL400" s="227">
        <v>0</v>
      </c>
      <c r="AM400" s="227">
        <v>0</v>
      </c>
      <c r="AN400" s="227">
        <v>0</v>
      </c>
      <c r="AO400" s="227">
        <v>0</v>
      </c>
      <c r="AP400" s="227">
        <v>0</v>
      </c>
      <c r="AQ400" s="227">
        <v>0</v>
      </c>
      <c r="AR400" s="227">
        <v>0</v>
      </c>
      <c r="AS400" s="227">
        <v>0</v>
      </c>
      <c r="AT400" s="227">
        <v>0</v>
      </c>
      <c r="AU400" s="227">
        <v>0</v>
      </c>
      <c r="AV400" s="227">
        <v>0</v>
      </c>
    </row>
    <row r="401" spans="2:48" ht="13.5" thickBot="1" x14ac:dyDescent="0.25">
      <c r="B401" s="224">
        <v>46</v>
      </c>
      <c r="C401" s="230" t="s">
        <v>72</v>
      </c>
      <c r="D401" s="226">
        <v>0</v>
      </c>
      <c r="E401" s="227">
        <v>0</v>
      </c>
      <c r="F401" s="227">
        <v>0</v>
      </c>
      <c r="G401" s="227">
        <v>0</v>
      </c>
      <c r="H401" s="227">
        <v>0</v>
      </c>
      <c r="I401" s="227">
        <v>0</v>
      </c>
      <c r="J401" s="227">
        <v>0</v>
      </c>
      <c r="K401" s="227">
        <v>0</v>
      </c>
      <c r="L401" s="227">
        <v>0</v>
      </c>
      <c r="M401" s="227">
        <v>0</v>
      </c>
      <c r="N401" s="227">
        <v>0</v>
      </c>
      <c r="O401" s="227">
        <v>0</v>
      </c>
      <c r="P401" s="227">
        <v>0</v>
      </c>
      <c r="Q401" s="227">
        <v>0</v>
      </c>
      <c r="R401" s="227">
        <v>0</v>
      </c>
      <c r="S401" s="227">
        <v>0</v>
      </c>
      <c r="T401" s="227">
        <v>0</v>
      </c>
      <c r="U401" s="227">
        <v>0</v>
      </c>
      <c r="V401" s="227">
        <v>0</v>
      </c>
      <c r="W401" s="227">
        <v>0</v>
      </c>
      <c r="X401" s="227">
        <v>0</v>
      </c>
      <c r="Z401" s="224">
        <v>46</v>
      </c>
      <c r="AA401" s="230" t="s">
        <v>72</v>
      </c>
      <c r="AB401" s="226">
        <v>0</v>
      </c>
      <c r="AC401" s="227">
        <v>0</v>
      </c>
      <c r="AD401" s="227">
        <v>0</v>
      </c>
      <c r="AE401" s="227">
        <v>0</v>
      </c>
      <c r="AF401" s="227">
        <v>0</v>
      </c>
      <c r="AG401" s="227">
        <v>0</v>
      </c>
      <c r="AH401" s="227">
        <v>0</v>
      </c>
      <c r="AI401" s="227">
        <v>0</v>
      </c>
      <c r="AJ401" s="227">
        <v>0</v>
      </c>
      <c r="AK401" s="227">
        <v>0</v>
      </c>
      <c r="AL401" s="227">
        <v>0</v>
      </c>
      <c r="AM401" s="227">
        <v>0</v>
      </c>
      <c r="AN401" s="227">
        <v>0</v>
      </c>
      <c r="AO401" s="227">
        <v>0</v>
      </c>
      <c r="AP401" s="227">
        <v>0</v>
      </c>
      <c r="AQ401" s="227">
        <v>0</v>
      </c>
      <c r="AR401" s="227">
        <v>0</v>
      </c>
      <c r="AS401" s="227">
        <v>0</v>
      </c>
      <c r="AT401" s="227">
        <v>0</v>
      </c>
      <c r="AU401" s="227">
        <v>0</v>
      </c>
      <c r="AV401" s="227">
        <v>0</v>
      </c>
    </row>
    <row r="402" spans="2:48" ht="13.5" thickBot="1" x14ac:dyDescent="0.25">
      <c r="B402" s="231"/>
      <c r="C402" s="232" t="s">
        <v>73</v>
      </c>
      <c r="D402" s="233">
        <f>+SUM(D378:D400)</f>
        <v>122564.02911918734</v>
      </c>
      <c r="E402" s="233">
        <f t="shared" ref="E402:X402" si="88">+SUM(E378:E400)</f>
        <v>123158.49508684892</v>
      </c>
      <c r="F402" s="233">
        <f t="shared" si="88"/>
        <v>123688.64651162128</v>
      </c>
      <c r="G402" s="233">
        <f t="shared" si="88"/>
        <v>124221.14492487449</v>
      </c>
      <c r="H402" s="233">
        <f t="shared" si="88"/>
        <v>124868.97712868336</v>
      </c>
      <c r="I402" s="233">
        <f t="shared" si="88"/>
        <v>125516.43894023902</v>
      </c>
      <c r="J402" s="233">
        <f t="shared" si="88"/>
        <v>126094.06382674525</v>
      </c>
      <c r="K402" s="233">
        <f t="shared" si="88"/>
        <v>126676.98493376528</v>
      </c>
      <c r="L402" s="233">
        <f t="shared" si="88"/>
        <v>127264.01618805682</v>
      </c>
      <c r="M402" s="233">
        <f t="shared" si="88"/>
        <v>127746.38509877259</v>
      </c>
      <c r="N402" s="233">
        <f t="shared" si="88"/>
        <v>128235.53743892458</v>
      </c>
      <c r="O402" s="233">
        <f t="shared" si="88"/>
        <v>128732.17283677071</v>
      </c>
      <c r="P402" s="233">
        <f t="shared" si="88"/>
        <v>129237.069885947</v>
      </c>
      <c r="Q402" s="233">
        <f t="shared" si="88"/>
        <v>129751.13854381457</v>
      </c>
      <c r="R402" s="233">
        <f t="shared" si="88"/>
        <v>130204.10200005934</v>
      </c>
      <c r="S402" s="233">
        <f t="shared" si="88"/>
        <v>130769.10059937462</v>
      </c>
      <c r="T402" s="233">
        <f t="shared" si="88"/>
        <v>131332.93800546069</v>
      </c>
      <c r="U402" s="233">
        <f t="shared" si="88"/>
        <v>131895.61484110018</v>
      </c>
      <c r="V402" s="233">
        <f t="shared" si="88"/>
        <v>132358.04236396489</v>
      </c>
      <c r="W402" s="233">
        <f t="shared" si="88"/>
        <v>133027.99299307296</v>
      </c>
      <c r="X402" s="233">
        <f t="shared" si="88"/>
        <v>131882.83362625667</v>
      </c>
      <c r="Z402" s="231"/>
      <c r="AA402" s="232" t="s">
        <v>73</v>
      </c>
      <c r="AB402" s="233">
        <f>+SUM(AB378:AB400)</f>
        <v>126428.6835748547</v>
      </c>
      <c r="AC402" s="233">
        <f t="shared" ref="AC402:AV402" si="89">+SUM(AC378:AC400)</f>
        <v>127041.52504887839</v>
      </c>
      <c r="AD402" s="233">
        <f t="shared" si="89"/>
        <v>127589.28826256582</v>
      </c>
      <c r="AE402" s="233">
        <f t="shared" si="89"/>
        <v>128139.41180965189</v>
      </c>
      <c r="AF402" s="233">
        <f t="shared" si="89"/>
        <v>128809.39475231507</v>
      </c>
      <c r="AG402" s="233">
        <f t="shared" si="89"/>
        <v>129478.9378970356</v>
      </c>
      <c r="AH402" s="233">
        <f t="shared" si="89"/>
        <v>130075.80305385577</v>
      </c>
      <c r="AI402" s="233">
        <f t="shared" si="89"/>
        <v>130678.1143344991</v>
      </c>
      <c r="AJ402" s="233">
        <f t="shared" si="89"/>
        <v>131284.66373798062</v>
      </c>
      <c r="AK402" s="233">
        <f t="shared" si="89"/>
        <v>131782.31290772909</v>
      </c>
      <c r="AL402" s="233">
        <f t="shared" si="89"/>
        <v>132286.93988090786</v>
      </c>
      <c r="AM402" s="233">
        <f t="shared" si="89"/>
        <v>132799.26449663995</v>
      </c>
      <c r="AN402" s="233">
        <f t="shared" si="89"/>
        <v>133320.0878626121</v>
      </c>
      <c r="AO402" s="233">
        <f t="shared" si="89"/>
        <v>133850.34595736692</v>
      </c>
      <c r="AP402" s="233">
        <f t="shared" si="89"/>
        <v>134317.40269516065</v>
      </c>
      <c r="AQ402" s="233">
        <f t="shared" si="89"/>
        <v>134900.20079888494</v>
      </c>
      <c r="AR402" s="233">
        <f t="shared" si="89"/>
        <v>135481.73923043406</v>
      </c>
      <c r="AS402" s="233">
        <f t="shared" si="89"/>
        <v>136062.01192968502</v>
      </c>
      <c r="AT402" s="233">
        <f t="shared" si="89"/>
        <v>136540.72047069803</v>
      </c>
      <c r="AU402" s="233">
        <f t="shared" si="89"/>
        <v>137230.25313661085</v>
      </c>
      <c r="AV402" s="233">
        <f t="shared" si="89"/>
        <v>136054.43808788131</v>
      </c>
    </row>
    <row r="403" spans="2:48" x14ac:dyDescent="0.2">
      <c r="D403" s="234"/>
      <c r="E403" s="234"/>
      <c r="F403" s="234"/>
      <c r="G403" s="234"/>
      <c r="H403" s="234"/>
      <c r="I403" s="234"/>
      <c r="J403" s="234"/>
      <c r="K403" s="234"/>
      <c r="L403" s="234"/>
      <c r="M403" s="234"/>
      <c r="N403" s="234"/>
      <c r="O403" s="234"/>
      <c r="P403" s="234"/>
      <c r="Q403" s="234"/>
      <c r="R403" s="234"/>
      <c r="S403" s="234"/>
      <c r="T403" s="234"/>
      <c r="U403" s="234"/>
      <c r="V403" s="234"/>
      <c r="W403" s="234"/>
      <c r="X403" s="234"/>
      <c r="AB403" s="234"/>
      <c r="AC403" s="234"/>
      <c r="AD403" s="234"/>
      <c r="AE403" s="234"/>
      <c r="AF403" s="234"/>
      <c r="AG403" s="234"/>
      <c r="AH403" s="234"/>
      <c r="AI403" s="234"/>
      <c r="AJ403" s="234"/>
      <c r="AK403" s="234"/>
      <c r="AL403" s="234"/>
      <c r="AM403" s="234"/>
      <c r="AN403" s="234"/>
      <c r="AO403" s="234"/>
      <c r="AP403" s="234"/>
      <c r="AQ403" s="234"/>
      <c r="AR403" s="234"/>
      <c r="AS403" s="234"/>
      <c r="AT403" s="234"/>
      <c r="AU403" s="234"/>
      <c r="AV403" s="234"/>
    </row>
    <row r="404" spans="2:48" x14ac:dyDescent="0.2">
      <c r="D404" s="234"/>
      <c r="E404" s="234"/>
      <c r="F404" s="234"/>
      <c r="G404" s="234"/>
      <c r="H404" s="234"/>
      <c r="I404" s="234"/>
      <c r="J404" s="234"/>
      <c r="K404" s="234"/>
      <c r="L404" s="234"/>
      <c r="M404" s="234"/>
      <c r="N404" s="234"/>
      <c r="O404" s="234"/>
      <c r="P404" s="234"/>
      <c r="Q404" s="234"/>
      <c r="R404" s="234"/>
      <c r="S404" s="234"/>
      <c r="T404" s="234"/>
      <c r="U404" s="234"/>
      <c r="V404" s="234"/>
      <c r="W404" s="234"/>
      <c r="X404" s="234"/>
      <c r="AB404" s="234"/>
      <c r="AC404" s="234"/>
      <c r="AD404" s="234"/>
      <c r="AE404" s="234"/>
      <c r="AF404" s="234"/>
      <c r="AG404" s="234"/>
      <c r="AH404" s="234"/>
      <c r="AI404" s="234"/>
      <c r="AJ404" s="234"/>
      <c r="AK404" s="234"/>
      <c r="AL404" s="234"/>
      <c r="AM404" s="234"/>
      <c r="AN404" s="234"/>
      <c r="AO404" s="234"/>
      <c r="AP404" s="234"/>
      <c r="AQ404" s="234"/>
      <c r="AR404" s="234"/>
      <c r="AS404" s="234"/>
      <c r="AT404" s="234"/>
      <c r="AU404" s="234"/>
      <c r="AV404" s="234"/>
    </row>
    <row r="405" spans="2:48" x14ac:dyDescent="0.2">
      <c r="B405" s="221" t="s">
        <v>195</v>
      </c>
      <c r="Z405" s="221" t="s">
        <v>196</v>
      </c>
    </row>
    <row r="406" spans="2:48" ht="13.5" thickBot="1" x14ac:dyDescent="0.25"/>
    <row r="407" spans="2:48" ht="13.5" thickBot="1" x14ac:dyDescent="0.25">
      <c r="B407" s="222" t="s">
        <v>37</v>
      </c>
      <c r="C407" s="223" t="s">
        <v>38</v>
      </c>
      <c r="D407" s="90">
        <f>+D377</f>
        <v>2024</v>
      </c>
      <c r="E407" s="90">
        <f>+E377</f>
        <v>2025</v>
      </c>
      <c r="F407" s="90">
        <f t="shared" ref="F407:X407" si="90">+F377</f>
        <v>2026</v>
      </c>
      <c r="G407" s="90">
        <f t="shared" si="90"/>
        <v>2027</v>
      </c>
      <c r="H407" s="90">
        <f t="shared" si="90"/>
        <v>2028</v>
      </c>
      <c r="I407" s="90">
        <f t="shared" si="90"/>
        <v>2029</v>
      </c>
      <c r="J407" s="90">
        <f t="shared" si="90"/>
        <v>2030</v>
      </c>
      <c r="K407" s="90">
        <f t="shared" si="90"/>
        <v>2031</v>
      </c>
      <c r="L407" s="90">
        <f t="shared" si="90"/>
        <v>2032</v>
      </c>
      <c r="M407" s="90">
        <f t="shared" si="90"/>
        <v>2033</v>
      </c>
      <c r="N407" s="90">
        <f t="shared" si="90"/>
        <v>2034</v>
      </c>
      <c r="O407" s="90">
        <f t="shared" si="90"/>
        <v>2035</v>
      </c>
      <c r="P407" s="90">
        <f t="shared" si="90"/>
        <v>2036</v>
      </c>
      <c r="Q407" s="90">
        <f t="shared" si="90"/>
        <v>2037</v>
      </c>
      <c r="R407" s="90">
        <f t="shared" si="90"/>
        <v>2038</v>
      </c>
      <c r="S407" s="90">
        <f t="shared" si="90"/>
        <v>2039</v>
      </c>
      <c r="T407" s="90">
        <f t="shared" si="90"/>
        <v>2040</v>
      </c>
      <c r="U407" s="90">
        <f t="shared" si="90"/>
        <v>2041</v>
      </c>
      <c r="V407" s="90">
        <f t="shared" si="90"/>
        <v>2042</v>
      </c>
      <c r="W407" s="90">
        <f t="shared" si="90"/>
        <v>2043</v>
      </c>
      <c r="X407" s="90">
        <f t="shared" si="90"/>
        <v>2044</v>
      </c>
      <c r="Z407" s="222" t="s">
        <v>37</v>
      </c>
      <c r="AA407" s="223" t="s">
        <v>38</v>
      </c>
      <c r="AB407" s="90">
        <f t="shared" ref="AB407:AV407" si="91">+D407</f>
        <v>2024</v>
      </c>
      <c r="AC407" s="90">
        <f t="shared" si="91"/>
        <v>2025</v>
      </c>
      <c r="AD407" s="90">
        <f t="shared" si="91"/>
        <v>2026</v>
      </c>
      <c r="AE407" s="90">
        <f t="shared" si="91"/>
        <v>2027</v>
      </c>
      <c r="AF407" s="90">
        <f t="shared" si="91"/>
        <v>2028</v>
      </c>
      <c r="AG407" s="90">
        <f t="shared" si="91"/>
        <v>2029</v>
      </c>
      <c r="AH407" s="90">
        <f t="shared" si="91"/>
        <v>2030</v>
      </c>
      <c r="AI407" s="90">
        <f t="shared" si="91"/>
        <v>2031</v>
      </c>
      <c r="AJ407" s="90">
        <f t="shared" si="91"/>
        <v>2032</v>
      </c>
      <c r="AK407" s="90">
        <f t="shared" si="91"/>
        <v>2033</v>
      </c>
      <c r="AL407" s="90">
        <f t="shared" si="91"/>
        <v>2034</v>
      </c>
      <c r="AM407" s="90">
        <f t="shared" si="91"/>
        <v>2035</v>
      </c>
      <c r="AN407" s="90">
        <f t="shared" si="91"/>
        <v>2036</v>
      </c>
      <c r="AO407" s="90">
        <f t="shared" si="91"/>
        <v>2037</v>
      </c>
      <c r="AP407" s="90">
        <f t="shared" si="91"/>
        <v>2038</v>
      </c>
      <c r="AQ407" s="90">
        <f t="shared" si="91"/>
        <v>2039</v>
      </c>
      <c r="AR407" s="90">
        <f t="shared" si="91"/>
        <v>2040</v>
      </c>
      <c r="AS407" s="90">
        <f t="shared" si="91"/>
        <v>2041</v>
      </c>
      <c r="AT407" s="90">
        <f t="shared" si="91"/>
        <v>2042</v>
      </c>
      <c r="AU407" s="90">
        <f t="shared" si="91"/>
        <v>2043</v>
      </c>
      <c r="AV407" s="90">
        <f t="shared" si="91"/>
        <v>2044</v>
      </c>
    </row>
    <row r="408" spans="2:48" x14ac:dyDescent="0.2">
      <c r="B408" s="224">
        <v>6</v>
      </c>
      <c r="C408" s="225" t="s">
        <v>46</v>
      </c>
      <c r="D408" s="226">
        <f t="shared" ref="D408:X408" si="92">+D220+D347-D378+D284-D315</f>
        <v>2415774.2584115327</v>
      </c>
      <c r="E408" s="227">
        <f t="shared" si="92"/>
        <v>2445139.3759160689</v>
      </c>
      <c r="F408" s="227">
        <f t="shared" si="92"/>
        <v>2472587.6093885242</v>
      </c>
      <c r="G408" s="227">
        <f t="shared" si="92"/>
        <v>2498899.6853769431</v>
      </c>
      <c r="H408" s="227">
        <f t="shared" si="92"/>
        <v>2525175.7959097233</v>
      </c>
      <c r="I408" s="227">
        <f t="shared" si="92"/>
        <v>2551909.4508199152</v>
      </c>
      <c r="J408" s="227">
        <f t="shared" si="92"/>
        <v>2579145.3199030855</v>
      </c>
      <c r="K408" s="227">
        <f t="shared" si="92"/>
        <v>2606928.3652437218</v>
      </c>
      <c r="L408" s="227">
        <f t="shared" si="92"/>
        <v>2635275.087460652</v>
      </c>
      <c r="M408" s="227">
        <f t="shared" si="92"/>
        <v>2664200.2451927564</v>
      </c>
      <c r="N408" s="227">
        <f t="shared" si="92"/>
        <v>2693716.3234336791</v>
      </c>
      <c r="O408" s="227">
        <f t="shared" si="92"/>
        <v>2723835.7156223389</v>
      </c>
      <c r="P408" s="227">
        <f t="shared" si="92"/>
        <v>2754570.8326575984</v>
      </c>
      <c r="Q408" s="227">
        <f t="shared" si="92"/>
        <v>2785934.2904396295</v>
      </c>
      <c r="R408" s="227">
        <f t="shared" si="92"/>
        <v>2817938.9557011263</v>
      </c>
      <c r="S408" s="227">
        <f t="shared" si="92"/>
        <v>2850597.8921889481</v>
      </c>
      <c r="T408" s="227">
        <f t="shared" si="92"/>
        <v>2883924.6657842551</v>
      </c>
      <c r="U408" s="227">
        <f t="shared" si="92"/>
        <v>2917932.1927866843</v>
      </c>
      <c r="V408" s="227">
        <f t="shared" si="92"/>
        <v>2952637.2703633877</v>
      </c>
      <c r="W408" s="227">
        <f t="shared" si="92"/>
        <v>2988042.9096654556</v>
      </c>
      <c r="X408" s="227">
        <f t="shared" si="92"/>
        <v>3024208.1502446826</v>
      </c>
      <c r="Z408" s="224">
        <v>6</v>
      </c>
      <c r="AA408" s="225" t="s">
        <v>46</v>
      </c>
      <c r="AB408" s="226">
        <f t="shared" ref="AB408:AV408" si="93">+AB220+AB347-AB378+AB284-AB315</f>
        <v>2458455.5252116201</v>
      </c>
      <c r="AC408" s="227">
        <f t="shared" si="93"/>
        <v>2488339.2306912867</v>
      </c>
      <c r="AD408" s="227">
        <f t="shared" si="93"/>
        <v>2516272.1999668647</v>
      </c>
      <c r="AE408" s="227">
        <f t="shared" si="93"/>
        <v>2543048.94721724</v>
      </c>
      <c r="AF408" s="227">
        <f t="shared" si="93"/>
        <v>2569789.0938620288</v>
      </c>
      <c r="AG408" s="227">
        <f t="shared" si="93"/>
        <v>2596994.8651179369</v>
      </c>
      <c r="AH408" s="227">
        <f t="shared" si="93"/>
        <v>2624711.7196491151</v>
      </c>
      <c r="AI408" s="227">
        <f t="shared" si="93"/>
        <v>2652985.4135704674</v>
      </c>
      <c r="AJ408" s="227">
        <f t="shared" si="93"/>
        <v>2681832.7389017479</v>
      </c>
      <c r="AK408" s="227">
        <f t="shared" si="93"/>
        <v>2711268.7149194004</v>
      </c>
      <c r="AL408" s="227">
        <f t="shared" si="93"/>
        <v>2741306.0471020574</v>
      </c>
      <c r="AM408" s="227">
        <f t="shared" si="93"/>
        <v>2771957.3477567704</v>
      </c>
      <c r="AN408" s="227">
        <f t="shared" si="93"/>
        <v>2803235.2469588704</v>
      </c>
      <c r="AO408" s="227">
        <f t="shared" si="93"/>
        <v>2835152.583405334</v>
      </c>
      <c r="AP408" s="227">
        <f t="shared" si="93"/>
        <v>2867722.4510553493</v>
      </c>
      <c r="AQ408" s="227">
        <f t="shared" si="93"/>
        <v>2900958.1443615435</v>
      </c>
      <c r="AR408" s="227">
        <f t="shared" si="93"/>
        <v>2934873.468778545</v>
      </c>
      <c r="AS408" s="227">
        <f t="shared" si="93"/>
        <v>2969481.5687078368</v>
      </c>
      <c r="AT408" s="227">
        <f t="shared" si="93"/>
        <v>3004799.537954546</v>
      </c>
      <c r="AU408" s="227">
        <f t="shared" si="93"/>
        <v>3040830.4408466881</v>
      </c>
      <c r="AV408" s="227">
        <f t="shared" si="93"/>
        <v>3077634.3595745419</v>
      </c>
    </row>
    <row r="409" spans="2:48" x14ac:dyDescent="0.2">
      <c r="B409" s="224">
        <v>8</v>
      </c>
      <c r="C409" s="228" t="s">
        <v>48</v>
      </c>
      <c r="D409" s="226">
        <f t="shared" ref="D409:X409" si="94">+D221+D348-D379+D285-D316</f>
        <v>20758.702040762008</v>
      </c>
      <c r="E409" s="227">
        <f t="shared" si="94"/>
        <v>21567.450365101649</v>
      </c>
      <c r="F409" s="227">
        <f t="shared" si="94"/>
        <v>22355.492714740296</v>
      </c>
      <c r="G409" s="227">
        <f t="shared" si="94"/>
        <v>23101.791248519603</v>
      </c>
      <c r="H409" s="227">
        <f t="shared" si="94"/>
        <v>23848.136098117819</v>
      </c>
      <c r="I409" s="227">
        <f t="shared" si="94"/>
        <v>24594.480972637666</v>
      </c>
      <c r="J409" s="227">
        <f t="shared" si="94"/>
        <v>25340.825847170916</v>
      </c>
      <c r="K409" s="227">
        <f t="shared" si="94"/>
        <v>26087.170721704188</v>
      </c>
      <c r="L409" s="227">
        <f t="shared" si="94"/>
        <v>26833.515596237456</v>
      </c>
      <c r="M409" s="227">
        <f t="shared" si="94"/>
        <v>27579.860470770705</v>
      </c>
      <c r="N409" s="227">
        <f t="shared" si="94"/>
        <v>28326.205345303963</v>
      </c>
      <c r="O409" s="227">
        <f t="shared" si="94"/>
        <v>29072.550219837227</v>
      </c>
      <c r="P409" s="227">
        <f t="shared" si="94"/>
        <v>29818.895094370495</v>
      </c>
      <c r="Q409" s="227">
        <f t="shared" si="94"/>
        <v>30565.239968903745</v>
      </c>
      <c r="R409" s="227">
        <f t="shared" si="94"/>
        <v>31311.584843437013</v>
      </c>
      <c r="S409" s="227">
        <f t="shared" si="94"/>
        <v>32057.929717970281</v>
      </c>
      <c r="T409" s="227">
        <f t="shared" si="94"/>
        <v>32804.274592503527</v>
      </c>
      <c r="U409" s="227">
        <f t="shared" si="94"/>
        <v>33550.619467036791</v>
      </c>
      <c r="V409" s="227">
        <f t="shared" si="94"/>
        <v>34412.164341570053</v>
      </c>
      <c r="W409" s="227">
        <f t="shared" si="94"/>
        <v>35079.267936103315</v>
      </c>
      <c r="X409" s="227">
        <f t="shared" si="94"/>
        <v>35730.816228236574</v>
      </c>
      <c r="Z409" s="224">
        <v>8</v>
      </c>
      <c r="AA409" s="228" t="s">
        <v>48</v>
      </c>
      <c r="AB409" s="226">
        <f t="shared" ref="AB409:AV409" si="95">+AB221+AB348-AB379+AB285-AB316</f>
        <v>21126.495859429098</v>
      </c>
      <c r="AC409" s="227">
        <f t="shared" si="95"/>
        <v>21949.818302845881</v>
      </c>
      <c r="AD409" s="227">
        <f t="shared" si="95"/>
        <v>22752.06910404846</v>
      </c>
      <c r="AE409" s="227">
        <f t="shared" si="95"/>
        <v>23511.838893603614</v>
      </c>
      <c r="AF409" s="227">
        <f t="shared" si="95"/>
        <v>24271.655816915038</v>
      </c>
      <c r="AG409" s="227">
        <f t="shared" si="95"/>
        <v>25031.472765588205</v>
      </c>
      <c r="AH409" s="227">
        <f t="shared" si="95"/>
        <v>25791.289714275023</v>
      </c>
      <c r="AI409" s="227">
        <f t="shared" si="95"/>
        <v>26551.106662961854</v>
      </c>
      <c r="AJ409" s="227">
        <f t="shared" si="95"/>
        <v>27310.923611648672</v>
      </c>
      <c r="AK409" s="227">
        <f t="shared" si="95"/>
        <v>28070.7405603355</v>
      </c>
      <c r="AL409" s="227">
        <f t="shared" si="95"/>
        <v>28830.557509022321</v>
      </c>
      <c r="AM409" s="227">
        <f t="shared" si="95"/>
        <v>29590.374457709149</v>
      </c>
      <c r="AN409" s="227">
        <f t="shared" si="95"/>
        <v>30350.19140639597</v>
      </c>
      <c r="AO409" s="227">
        <f t="shared" si="95"/>
        <v>31110.008355082795</v>
      </c>
      <c r="AP409" s="227">
        <f t="shared" si="95"/>
        <v>31869.825303769612</v>
      </c>
      <c r="AQ409" s="227">
        <f t="shared" si="95"/>
        <v>32629.64225245644</v>
      </c>
      <c r="AR409" s="227">
        <f t="shared" si="95"/>
        <v>33389.459201143269</v>
      </c>
      <c r="AS409" s="227">
        <f t="shared" si="95"/>
        <v>34149.276149830082</v>
      </c>
      <c r="AT409" s="227">
        <f t="shared" si="95"/>
        <v>35026.03590684761</v>
      </c>
      <c r="AU409" s="227">
        <f t="shared" si="95"/>
        <v>35705.412770300754</v>
      </c>
      <c r="AV409" s="227">
        <f t="shared" si="95"/>
        <v>36368.999002268756</v>
      </c>
    </row>
    <row r="410" spans="2:48" x14ac:dyDescent="0.2">
      <c r="B410" s="224">
        <v>9</v>
      </c>
      <c r="C410" s="229" t="s">
        <v>49</v>
      </c>
      <c r="D410" s="226">
        <f t="shared" ref="D410:X410" si="96">+D222+D349-D380+D286-D317</f>
        <v>155844.95851039872</v>
      </c>
      <c r="E410" s="227">
        <f t="shared" si="96"/>
        <v>159480.0875365501</v>
      </c>
      <c r="F410" s="227">
        <f t="shared" si="96"/>
        <v>163349.75921284728</v>
      </c>
      <c r="G410" s="227">
        <f t="shared" si="96"/>
        <v>167258.87199926851</v>
      </c>
      <c r="H410" s="227">
        <f t="shared" si="96"/>
        <v>171214.69563712439</v>
      </c>
      <c r="I410" s="227">
        <f t="shared" si="96"/>
        <v>175256.34732734741</v>
      </c>
      <c r="J410" s="227">
        <f t="shared" si="96"/>
        <v>179379.3965617111</v>
      </c>
      <c r="K410" s="227">
        <f t="shared" si="96"/>
        <v>183587.05434101119</v>
      </c>
      <c r="L410" s="227">
        <f t="shared" si="96"/>
        <v>187880.65365185388</v>
      </c>
      <c r="M410" s="227">
        <f t="shared" si="96"/>
        <v>192262.05304857946</v>
      </c>
      <c r="N410" s="227">
        <f t="shared" si="96"/>
        <v>196733.02153897486</v>
      </c>
      <c r="O410" s="227">
        <f t="shared" si="96"/>
        <v>201295.39692476008</v>
      </c>
      <c r="P410" s="227">
        <f t="shared" si="96"/>
        <v>205951.0463674755</v>
      </c>
      <c r="Q410" s="227">
        <f t="shared" si="96"/>
        <v>210701.87674065796</v>
      </c>
      <c r="R410" s="227">
        <f t="shared" si="96"/>
        <v>215549.83571137668</v>
      </c>
      <c r="S410" s="227">
        <f t="shared" si="96"/>
        <v>220496.90170361963</v>
      </c>
      <c r="T410" s="227">
        <f t="shared" si="96"/>
        <v>225545.12946997391</v>
      </c>
      <c r="U410" s="227">
        <f t="shared" si="96"/>
        <v>230696.47556474499</v>
      </c>
      <c r="V410" s="227">
        <f t="shared" si="96"/>
        <v>235953.48403180655</v>
      </c>
      <c r="W410" s="227">
        <f t="shared" si="96"/>
        <v>241316.61223564431</v>
      </c>
      <c r="X410" s="227">
        <f t="shared" si="96"/>
        <v>246794.79780049066</v>
      </c>
      <c r="Z410" s="224">
        <v>9</v>
      </c>
      <c r="AA410" s="229" t="s">
        <v>49</v>
      </c>
      <c r="AB410" s="226">
        <f t="shared" ref="AB410:AV410" si="97">+AB222+AB349-AB380+AB286-AB317</f>
        <v>158597.18047769234</v>
      </c>
      <c r="AC410" s="227">
        <f t="shared" si="97"/>
        <v>162296.50588244549</v>
      </c>
      <c r="AD410" s="227">
        <f t="shared" si="97"/>
        <v>166234.51596054618</v>
      </c>
      <c r="AE410" s="227">
        <f t="shared" si="97"/>
        <v>170212.66367877557</v>
      </c>
      <c r="AF410" s="227">
        <f t="shared" si="97"/>
        <v>174238.34716207598</v>
      </c>
      <c r="AG410" s="227">
        <f t="shared" si="97"/>
        <v>178351.37442114833</v>
      </c>
      <c r="AH410" s="227">
        <f t="shared" si="97"/>
        <v>182547.23670499085</v>
      </c>
      <c r="AI410" s="227">
        <f t="shared" si="97"/>
        <v>186829.20172067347</v>
      </c>
      <c r="AJ410" s="227">
        <f t="shared" si="97"/>
        <v>191198.62599534556</v>
      </c>
      <c r="AK410" s="227">
        <f t="shared" si="97"/>
        <v>195657.40090541722</v>
      </c>
      <c r="AL410" s="227">
        <f t="shared" si="97"/>
        <v>200207.32669935317</v>
      </c>
      <c r="AM410" s="227">
        <f t="shared" si="97"/>
        <v>204850.27363445127</v>
      </c>
      <c r="AN410" s="227">
        <f t="shared" si="97"/>
        <v>209588.14184632519</v>
      </c>
      <c r="AO410" s="227">
        <f t="shared" si="97"/>
        <v>214422.8718838979</v>
      </c>
      <c r="AP410" s="227">
        <f t="shared" si="97"/>
        <v>219356.44581003959</v>
      </c>
      <c r="AQ410" s="227">
        <f t="shared" si="97"/>
        <v>224390.87698770553</v>
      </c>
      <c r="AR410" s="227">
        <f t="shared" si="97"/>
        <v>229528.25645641363</v>
      </c>
      <c r="AS410" s="227">
        <f t="shared" si="97"/>
        <v>234770.57532321825</v>
      </c>
      <c r="AT410" s="227">
        <f t="shared" si="97"/>
        <v>240120.42255980821</v>
      </c>
      <c r="AU410" s="227">
        <f t="shared" si="97"/>
        <v>245578.26360772576</v>
      </c>
      <c r="AV410" s="227">
        <f t="shared" si="97"/>
        <v>251153.19392964742</v>
      </c>
    </row>
    <row r="411" spans="2:48" x14ac:dyDescent="0.2">
      <c r="B411" s="224">
        <v>10</v>
      </c>
      <c r="C411" s="229" t="s">
        <v>50</v>
      </c>
      <c r="D411" s="226">
        <f t="shared" ref="D411:X411" si="98">+D223+D350-D381+D287-D318</f>
        <v>10000258.221273266</v>
      </c>
      <c r="E411" s="227">
        <f t="shared" si="98"/>
        <v>10075751.444586536</v>
      </c>
      <c r="F411" s="227">
        <f t="shared" si="98"/>
        <v>10186276.351925798</v>
      </c>
      <c r="G411" s="227">
        <f t="shared" si="98"/>
        <v>10298547.844539363</v>
      </c>
      <c r="H411" s="227">
        <f t="shared" si="98"/>
        <v>10412125.938372927</v>
      </c>
      <c r="I411" s="227">
        <f t="shared" si="98"/>
        <v>10528166.133976771</v>
      </c>
      <c r="J411" s="227">
        <f t="shared" si="98"/>
        <v>10646543.336030774</v>
      </c>
      <c r="K411" s="227">
        <f t="shared" si="98"/>
        <v>10767349.716216352</v>
      </c>
      <c r="L411" s="227">
        <f t="shared" si="98"/>
        <v>10890623.575304464</v>
      </c>
      <c r="M411" s="227">
        <f t="shared" si="98"/>
        <v>11016418.268027425</v>
      </c>
      <c r="N411" s="227">
        <f t="shared" si="98"/>
        <v>11144784.586186912</v>
      </c>
      <c r="O411" s="227">
        <f t="shared" si="98"/>
        <v>11275775.294618942</v>
      </c>
      <c r="P411" s="227">
        <f t="shared" si="98"/>
        <v>11409444.00165396</v>
      </c>
      <c r="Q411" s="227">
        <f t="shared" si="98"/>
        <v>11545845.455645252</v>
      </c>
      <c r="R411" s="227">
        <f t="shared" si="98"/>
        <v>11685035.576258549</v>
      </c>
      <c r="S411" s="227">
        <f t="shared" si="98"/>
        <v>11827071.166017119</v>
      </c>
      <c r="T411" s="227">
        <f t="shared" si="98"/>
        <v>11972011.219692474</v>
      </c>
      <c r="U411" s="227">
        <f t="shared" si="98"/>
        <v>12119911.909677908</v>
      </c>
      <c r="V411" s="227">
        <f t="shared" si="98"/>
        <v>12270846.287516825</v>
      </c>
      <c r="W411" s="227">
        <f t="shared" si="98"/>
        <v>12424827.448271703</v>
      </c>
      <c r="X411" s="227">
        <f t="shared" si="98"/>
        <v>12582112.160122206</v>
      </c>
      <c r="Z411" s="224">
        <v>10</v>
      </c>
      <c r="AA411" s="229" t="s">
        <v>50</v>
      </c>
      <c r="AB411" s="226">
        <f t="shared" ref="AB411:AV411" si="99">+AB223+AB350-AB381+AB287-AB318</f>
        <v>10193648.726750225</v>
      </c>
      <c r="AC411" s="227">
        <f t="shared" si="99"/>
        <v>10270601.853276759</v>
      </c>
      <c r="AD411" s="227">
        <f t="shared" si="99"/>
        <v>10383264.239645813</v>
      </c>
      <c r="AE411" s="227">
        <f t="shared" si="99"/>
        <v>10497706.990053242</v>
      </c>
      <c r="AF411" s="227">
        <f t="shared" si="99"/>
        <v>10613481.610497128</v>
      </c>
      <c r="AG411" s="227">
        <f t="shared" si="99"/>
        <v>10731765.948160164</v>
      </c>
      <c r="AH411" s="227">
        <f t="shared" si="99"/>
        <v>10852432.488461411</v>
      </c>
      <c r="AI411" s="227">
        <f t="shared" si="99"/>
        <v>10975575.185622428</v>
      </c>
      <c r="AJ411" s="227">
        <f t="shared" si="99"/>
        <v>11101233.081126273</v>
      </c>
      <c r="AK411" s="227">
        <f t="shared" si="99"/>
        <v>11229460.561551154</v>
      </c>
      <c r="AL411" s="227">
        <f t="shared" si="99"/>
        <v>11360309.400979217</v>
      </c>
      <c r="AM411" s="227">
        <f t="shared" si="99"/>
        <v>11493833.384684162</v>
      </c>
      <c r="AN411" s="227">
        <f t="shared" si="99"/>
        <v>11630087.15774674</v>
      </c>
      <c r="AO411" s="227">
        <f t="shared" si="99"/>
        <v>11769126.527317874</v>
      </c>
      <c r="AP411" s="227">
        <f t="shared" si="99"/>
        <v>11911008.49451329</v>
      </c>
      <c r="AQ411" s="227">
        <f t="shared" si="99"/>
        <v>12055790.960380232</v>
      </c>
      <c r="AR411" s="227">
        <f t="shared" si="99"/>
        <v>12203534.060610751</v>
      </c>
      <c r="AS411" s="227">
        <f t="shared" si="99"/>
        <v>12354295.053935837</v>
      </c>
      <c r="AT411" s="227">
        <f t="shared" si="99"/>
        <v>12508148.404668115</v>
      </c>
      <c r="AU411" s="227">
        <f t="shared" si="99"/>
        <v>12665107.461120876</v>
      </c>
      <c r="AV411" s="227">
        <f t="shared" si="99"/>
        <v>12825433.957200617</v>
      </c>
    </row>
    <row r="412" spans="2:48" x14ac:dyDescent="0.2">
      <c r="B412" s="224">
        <v>13</v>
      </c>
      <c r="C412" s="229" t="s">
        <v>52</v>
      </c>
      <c r="D412" s="226">
        <f t="shared" ref="D412:X412" si="100">+D224+D351-D382+D288-D319</f>
        <v>0</v>
      </c>
      <c r="E412" s="227">
        <f t="shared" si="100"/>
        <v>0</v>
      </c>
      <c r="F412" s="227">
        <f t="shared" si="100"/>
        <v>0</v>
      </c>
      <c r="G412" s="227">
        <f t="shared" si="100"/>
        <v>0</v>
      </c>
      <c r="H412" s="227">
        <f t="shared" si="100"/>
        <v>0</v>
      </c>
      <c r="I412" s="227">
        <f t="shared" si="100"/>
        <v>0</v>
      </c>
      <c r="J412" s="227">
        <f t="shared" si="100"/>
        <v>0</v>
      </c>
      <c r="K412" s="227">
        <f t="shared" si="100"/>
        <v>0</v>
      </c>
      <c r="L412" s="227">
        <f t="shared" si="100"/>
        <v>0</v>
      </c>
      <c r="M412" s="227">
        <f t="shared" si="100"/>
        <v>0</v>
      </c>
      <c r="N412" s="227">
        <f t="shared" si="100"/>
        <v>0</v>
      </c>
      <c r="O412" s="227">
        <f t="shared" si="100"/>
        <v>0</v>
      </c>
      <c r="P412" s="227">
        <f t="shared" si="100"/>
        <v>0</v>
      </c>
      <c r="Q412" s="227">
        <f t="shared" si="100"/>
        <v>0</v>
      </c>
      <c r="R412" s="227">
        <f t="shared" si="100"/>
        <v>0</v>
      </c>
      <c r="S412" s="227">
        <f t="shared" si="100"/>
        <v>0</v>
      </c>
      <c r="T412" s="227">
        <f t="shared" si="100"/>
        <v>0</v>
      </c>
      <c r="U412" s="227">
        <f t="shared" si="100"/>
        <v>0</v>
      </c>
      <c r="V412" s="227">
        <f t="shared" si="100"/>
        <v>0</v>
      </c>
      <c r="W412" s="227">
        <f t="shared" si="100"/>
        <v>0</v>
      </c>
      <c r="X412" s="227">
        <f t="shared" si="100"/>
        <v>0</v>
      </c>
      <c r="Z412" s="224">
        <v>13</v>
      </c>
      <c r="AA412" s="229" t="s">
        <v>52</v>
      </c>
      <c r="AB412" s="226">
        <f t="shared" ref="AB412:AV412" si="101">+AB224+AB351-AB382+AB288-AB319</f>
        <v>0</v>
      </c>
      <c r="AC412" s="227">
        <f t="shared" si="101"/>
        <v>0</v>
      </c>
      <c r="AD412" s="227">
        <f t="shared" si="101"/>
        <v>0</v>
      </c>
      <c r="AE412" s="227">
        <f t="shared" si="101"/>
        <v>0</v>
      </c>
      <c r="AF412" s="227">
        <f t="shared" si="101"/>
        <v>0</v>
      </c>
      <c r="AG412" s="227">
        <f t="shared" si="101"/>
        <v>0</v>
      </c>
      <c r="AH412" s="227">
        <f t="shared" si="101"/>
        <v>0</v>
      </c>
      <c r="AI412" s="227">
        <f t="shared" si="101"/>
        <v>0</v>
      </c>
      <c r="AJ412" s="227">
        <f t="shared" si="101"/>
        <v>0</v>
      </c>
      <c r="AK412" s="227">
        <f t="shared" si="101"/>
        <v>0</v>
      </c>
      <c r="AL412" s="227">
        <f t="shared" si="101"/>
        <v>0</v>
      </c>
      <c r="AM412" s="227">
        <f t="shared" si="101"/>
        <v>0</v>
      </c>
      <c r="AN412" s="227">
        <f t="shared" si="101"/>
        <v>0</v>
      </c>
      <c r="AO412" s="227">
        <f t="shared" si="101"/>
        <v>0</v>
      </c>
      <c r="AP412" s="227">
        <f t="shared" si="101"/>
        <v>0</v>
      </c>
      <c r="AQ412" s="227">
        <f t="shared" si="101"/>
        <v>0</v>
      </c>
      <c r="AR412" s="227">
        <f t="shared" si="101"/>
        <v>0</v>
      </c>
      <c r="AS412" s="227">
        <f t="shared" si="101"/>
        <v>0</v>
      </c>
      <c r="AT412" s="227">
        <f t="shared" si="101"/>
        <v>0</v>
      </c>
      <c r="AU412" s="227">
        <f t="shared" si="101"/>
        <v>0</v>
      </c>
      <c r="AV412" s="227">
        <f t="shared" si="101"/>
        <v>0</v>
      </c>
    </row>
    <row r="413" spans="2:48" x14ac:dyDescent="0.2">
      <c r="B413" s="224">
        <v>14</v>
      </c>
      <c r="C413" s="229" t="s">
        <v>53</v>
      </c>
      <c r="D413" s="226">
        <f t="shared" ref="D413:X413" si="102">+D225+D352-D383+D289-D320</f>
        <v>222357.32830317575</v>
      </c>
      <c r="E413" s="227">
        <f t="shared" si="102"/>
        <v>223715.15397292169</v>
      </c>
      <c r="F413" s="227">
        <f t="shared" si="102"/>
        <v>225865.50990975462</v>
      </c>
      <c r="G413" s="227">
        <f t="shared" si="102"/>
        <v>228261.55213311728</v>
      </c>
      <c r="H413" s="227">
        <f t="shared" si="102"/>
        <v>230683.72453136326</v>
      </c>
      <c r="I413" s="227">
        <f t="shared" si="102"/>
        <v>233157.77786022803</v>
      </c>
      <c r="J413" s="227">
        <f t="shared" si="102"/>
        <v>235680.99244284094</v>
      </c>
      <c r="K413" s="227">
        <f t="shared" si="102"/>
        <v>238255.5162667293</v>
      </c>
      <c r="L413" s="227">
        <f t="shared" si="102"/>
        <v>240883.84994835514</v>
      </c>
      <c r="M413" s="227">
        <f t="shared" si="102"/>
        <v>243565.63064078183</v>
      </c>
      <c r="N413" s="227">
        <f t="shared" si="102"/>
        <v>246301.95206089382</v>
      </c>
      <c r="O413" s="227">
        <f t="shared" si="102"/>
        <v>249093.9381209299</v>
      </c>
      <c r="P413" s="227">
        <f t="shared" si="102"/>
        <v>251942.73344904877</v>
      </c>
      <c r="Q413" s="227">
        <f t="shared" si="102"/>
        <v>254849.47087690377</v>
      </c>
      <c r="R413" s="227">
        <f t="shared" si="102"/>
        <v>257815.52096866653</v>
      </c>
      <c r="S413" s="227">
        <f t="shared" si="102"/>
        <v>260842.11709494822</v>
      </c>
      <c r="T413" s="227">
        <f t="shared" si="102"/>
        <v>263930.33150123683</v>
      </c>
      <c r="U413" s="227">
        <f t="shared" si="102"/>
        <v>267081.33421395387</v>
      </c>
      <c r="V413" s="227">
        <f t="shared" si="102"/>
        <v>270296.67282690934</v>
      </c>
      <c r="W413" s="227">
        <f t="shared" si="102"/>
        <v>273576.79683253216</v>
      </c>
      <c r="X413" s="227">
        <f t="shared" si="102"/>
        <v>277279.67502271151</v>
      </c>
      <c r="Z413" s="224">
        <v>14</v>
      </c>
      <c r="AA413" s="229" t="s">
        <v>53</v>
      </c>
      <c r="AB413" s="226">
        <f t="shared" ref="AB413:AV413" si="103">+AB225+AB352-AB383+AB289-AB320</f>
        <v>226655.34059679328</v>
      </c>
      <c r="AC413" s="227">
        <f t="shared" si="103"/>
        <v>228039.41355548429</v>
      </c>
      <c r="AD413" s="227">
        <f t="shared" si="103"/>
        <v>230231.32743679645</v>
      </c>
      <c r="AE413" s="227">
        <f t="shared" si="103"/>
        <v>232673.67288983607</v>
      </c>
      <c r="AF413" s="227">
        <f t="shared" si="103"/>
        <v>235142.64950049261</v>
      </c>
      <c r="AG413" s="227">
        <f t="shared" si="103"/>
        <v>237664.50812848477</v>
      </c>
      <c r="AH413" s="227">
        <f t="shared" si="103"/>
        <v>240236.47642616139</v>
      </c>
      <c r="AI413" s="227">
        <f t="shared" si="103"/>
        <v>242860.74430098804</v>
      </c>
      <c r="AJ413" s="227">
        <f t="shared" si="103"/>
        <v>245539.86451136778</v>
      </c>
      <c r="AK413" s="227">
        <f t="shared" si="103"/>
        <v>248273.46379269587</v>
      </c>
      <c r="AL413" s="227">
        <f t="shared" si="103"/>
        <v>251062.65701990461</v>
      </c>
      <c r="AM413" s="227">
        <f t="shared" si="103"/>
        <v>253908.58981978384</v>
      </c>
      <c r="AN413" s="227">
        <f t="shared" si="103"/>
        <v>256812.42894153311</v>
      </c>
      <c r="AO413" s="227">
        <f t="shared" si="103"/>
        <v>259775.3290279397</v>
      </c>
      <c r="AP413" s="227">
        <f t="shared" si="103"/>
        <v>262798.68753098068</v>
      </c>
      <c r="AQ413" s="227">
        <f t="shared" si="103"/>
        <v>265883.76170390937</v>
      </c>
      <c r="AR413" s="227">
        <f t="shared" si="103"/>
        <v>269031.64408955531</v>
      </c>
      <c r="AS413" s="227">
        <f t="shared" si="103"/>
        <v>272243.52725968882</v>
      </c>
      <c r="AT413" s="227">
        <f t="shared" si="103"/>
        <v>275520.98868925293</v>
      </c>
      <c r="AU413" s="227">
        <f t="shared" si="103"/>
        <v>278864.48694268451</v>
      </c>
      <c r="AV413" s="227">
        <f t="shared" si="103"/>
        <v>282639.70802092185</v>
      </c>
    </row>
    <row r="414" spans="2:48" x14ac:dyDescent="0.2">
      <c r="B414" s="224">
        <v>18</v>
      </c>
      <c r="C414" s="229" t="s">
        <v>55</v>
      </c>
      <c r="D414" s="226">
        <f t="shared" ref="D414:X414" si="104">+D226+D353-D384+D290-D321</f>
        <v>13529416.121906823</v>
      </c>
      <c r="E414" s="227">
        <f t="shared" si="104"/>
        <v>13943940.434795102</v>
      </c>
      <c r="F414" s="227">
        <f t="shared" si="104"/>
        <v>14346283.466293965</v>
      </c>
      <c r="G414" s="227">
        <f t="shared" si="104"/>
        <v>14770273.993573414</v>
      </c>
      <c r="H414" s="227">
        <f t="shared" si="104"/>
        <v>15184789.742399661</v>
      </c>
      <c r="I414" s="227">
        <f t="shared" si="104"/>
        <v>15605378.576502005</v>
      </c>
      <c r="J414" s="227">
        <f t="shared" si="104"/>
        <v>16028054.251115661</v>
      </c>
      <c r="K414" s="227">
        <f t="shared" si="104"/>
        <v>16452953.189571859</v>
      </c>
      <c r="L414" s="227">
        <f t="shared" si="104"/>
        <v>16880875.7746347</v>
      </c>
      <c r="M414" s="227">
        <f t="shared" si="104"/>
        <v>17311284.192205999</v>
      </c>
      <c r="N414" s="227">
        <f t="shared" si="104"/>
        <v>17744534.250324432</v>
      </c>
      <c r="O414" s="227">
        <f t="shared" si="104"/>
        <v>18180572.995659351</v>
      </c>
      <c r="P414" s="227">
        <f t="shared" si="104"/>
        <v>18619479.957472414</v>
      </c>
      <c r="Q414" s="227">
        <f t="shared" si="104"/>
        <v>19061319.366822239</v>
      </c>
      <c r="R414" s="227">
        <f t="shared" si="104"/>
        <v>19506142.248627618</v>
      </c>
      <c r="S414" s="227">
        <f t="shared" si="104"/>
        <v>19954015.144689735</v>
      </c>
      <c r="T414" s="227">
        <f t="shared" si="104"/>
        <v>20404998.693102349</v>
      </c>
      <c r="U414" s="227">
        <f t="shared" si="104"/>
        <v>20859153.86521994</v>
      </c>
      <c r="V414" s="227">
        <f t="shared" si="104"/>
        <v>21316558.828274537</v>
      </c>
      <c r="W414" s="227">
        <f t="shared" si="104"/>
        <v>21777227.502709948</v>
      </c>
      <c r="X414" s="227">
        <f t="shared" si="104"/>
        <v>22241435.040735643</v>
      </c>
      <c r="Z414" s="224">
        <v>18</v>
      </c>
      <c r="AA414" s="229" t="s">
        <v>55</v>
      </c>
      <c r="AB414" s="226">
        <f t="shared" ref="AB414:AV414" si="105">+AB226+AB353-AB384+AB290-AB321</f>
        <v>13949011.188833535</v>
      </c>
      <c r="AC414" s="227">
        <f t="shared" si="105"/>
        <v>14378403.127819663</v>
      </c>
      <c r="AD414" s="227">
        <f t="shared" si="105"/>
        <v>14795088.762867805</v>
      </c>
      <c r="AE414" s="227">
        <f t="shared" si="105"/>
        <v>15234338.672252297</v>
      </c>
      <c r="AF414" s="227">
        <f t="shared" si="105"/>
        <v>15663730.23971984</v>
      </c>
      <c r="AG414" s="227">
        <f t="shared" si="105"/>
        <v>16099409.203343267</v>
      </c>
      <c r="AH414" s="227">
        <f t="shared" si="105"/>
        <v>16537231.620369989</v>
      </c>
      <c r="AI414" s="227">
        <f t="shared" si="105"/>
        <v>16977338.264221348</v>
      </c>
      <c r="AJ414" s="227">
        <f t="shared" si="105"/>
        <v>17420560.957867417</v>
      </c>
      <c r="AK414" s="227">
        <f t="shared" si="105"/>
        <v>17866339.859539811</v>
      </c>
      <c r="AL414" s="227">
        <f t="shared" si="105"/>
        <v>18315044.372087412</v>
      </c>
      <c r="AM414" s="227">
        <f t="shared" si="105"/>
        <v>18766618.833705757</v>
      </c>
      <c r="AN414" s="227">
        <f t="shared" si="105"/>
        <v>19221145.332329631</v>
      </c>
      <c r="AO414" s="227">
        <f t="shared" si="105"/>
        <v>19678690.035406277</v>
      </c>
      <c r="AP414" s="227">
        <f t="shared" si="105"/>
        <v>20139305.365016472</v>
      </c>
      <c r="AQ414" s="227">
        <f t="shared" si="105"/>
        <v>20603059.868035991</v>
      </c>
      <c r="AR414" s="227">
        <f t="shared" si="105"/>
        <v>21070015.927648522</v>
      </c>
      <c r="AS414" s="227">
        <f t="shared" si="105"/>
        <v>21540236.305603493</v>
      </c>
      <c r="AT414" s="227">
        <f t="shared" si="105"/>
        <v>22013801.452682488</v>
      </c>
      <c r="AU414" s="227">
        <f t="shared" si="105"/>
        <v>22490725.695087623</v>
      </c>
      <c r="AV414" s="227">
        <f t="shared" si="105"/>
        <v>22971292.227580994</v>
      </c>
    </row>
    <row r="415" spans="2:48" x14ac:dyDescent="0.2">
      <c r="B415" s="224">
        <v>20</v>
      </c>
      <c r="C415" s="229" t="s">
        <v>56</v>
      </c>
      <c r="D415" s="226">
        <f t="shared" ref="D415:X415" si="106">+D227+D354-D385+D291-D322</f>
        <v>2115.189010184572</v>
      </c>
      <c r="E415" s="227">
        <f t="shared" si="106"/>
        <v>2300.0154858397573</v>
      </c>
      <c r="F415" s="227">
        <f t="shared" si="106"/>
        <v>2384.1960072838865</v>
      </c>
      <c r="G415" s="227">
        <f t="shared" si="106"/>
        <v>2471.4575341535146</v>
      </c>
      <c r="H415" s="227">
        <f t="shared" si="106"/>
        <v>2561.9128311864833</v>
      </c>
      <c r="I415" s="227">
        <f t="shared" si="106"/>
        <v>2655.6787903078166</v>
      </c>
      <c r="J415" s="227">
        <f t="shared" si="106"/>
        <v>2752.8765816846872</v>
      </c>
      <c r="K415" s="227">
        <f t="shared" si="106"/>
        <v>2853.6318103100016</v>
      </c>
      <c r="L415" s="227">
        <f t="shared" si="106"/>
        <v>2958.0746783169279</v>
      </c>
      <c r="M415" s="227">
        <f t="shared" si="106"/>
        <v>3066.3401532341441</v>
      </c>
      <c r="N415" s="227">
        <f t="shared" si="106"/>
        <v>3178.568142399215</v>
      </c>
      <c r="O415" s="227">
        <f t="shared" si="106"/>
        <v>3294.9036737555048</v>
      </c>
      <c r="P415" s="227">
        <f t="shared" si="106"/>
        <v>3415.4970832662439</v>
      </c>
      <c r="Q415" s="227">
        <f t="shared" si="106"/>
        <v>3540.5042091879545</v>
      </c>
      <c r="R415" s="227">
        <f t="shared" si="106"/>
        <v>3670.0865934542749</v>
      </c>
      <c r="S415" s="227">
        <f t="shared" si="106"/>
        <v>3804.411690430431</v>
      </c>
      <c r="T415" s="227">
        <f t="shared" si="106"/>
        <v>3943.653083308116</v>
      </c>
      <c r="U415" s="227">
        <f t="shared" si="106"/>
        <v>4087.9907084204151</v>
      </c>
      <c r="V415" s="227">
        <f t="shared" si="106"/>
        <v>4237.6110877666615</v>
      </c>
      <c r="W415" s="227">
        <f t="shared" si="106"/>
        <v>4392.7075700476817</v>
      </c>
      <c r="X415" s="227">
        <f t="shared" si="106"/>
        <v>4553.4805805229462</v>
      </c>
      <c r="Z415" s="224">
        <v>20</v>
      </c>
      <c r="AA415" s="229" t="s">
        <v>56</v>
      </c>
      <c r="AB415" s="226">
        <f t="shared" ref="AB415:AV415" si="107">+AB227+AB354-AB385+AB291-AB322</f>
        <v>1798.5765728054612</v>
      </c>
      <c r="AC415" s="227">
        <f t="shared" si="107"/>
        <v>1959.9060810693315</v>
      </c>
      <c r="AD415" s="227">
        <f t="shared" si="107"/>
        <v>2036.5052886435337</v>
      </c>
      <c r="AE415" s="227">
        <f t="shared" si="107"/>
        <v>2116.098230793933</v>
      </c>
      <c r="AF415" s="227">
        <f t="shared" si="107"/>
        <v>2198.8019119517307</v>
      </c>
      <c r="AG415" s="227">
        <f t="shared" si="107"/>
        <v>2284.7379094441462</v>
      </c>
      <c r="AH415" s="227">
        <f t="shared" si="107"/>
        <v>2374.0325522173734</v>
      </c>
      <c r="AI415" s="227">
        <f t="shared" si="107"/>
        <v>2466.8171065445858</v>
      </c>
      <c r="AJ415" s="227">
        <f t="shared" si="107"/>
        <v>2563.2279689919878</v>
      </c>
      <c r="AK415" s="227">
        <f t="shared" si="107"/>
        <v>2663.4068669265739</v>
      </c>
      <c r="AL415" s="227">
        <f t="shared" si="107"/>
        <v>2767.5010668603559</v>
      </c>
      <c r="AM415" s="227">
        <f t="shared" si="107"/>
        <v>2875.6635909373263</v>
      </c>
      <c r="AN415" s="227">
        <f t="shared" si="107"/>
        <v>2988.0534418814091</v>
      </c>
      <c r="AO415" s="227">
        <f t="shared" si="107"/>
        <v>3104.835836736067</v>
      </c>
      <c r="AP415" s="227">
        <f t="shared" si="107"/>
        <v>3226.1824497391808</v>
      </c>
      <c r="AQ415" s="227">
        <f t="shared" si="107"/>
        <v>3352.2716646902304</v>
      </c>
      <c r="AR415" s="227">
        <f t="shared" si="107"/>
        <v>3483.288837180773</v>
      </c>
      <c r="AS415" s="227">
        <f t="shared" si="107"/>
        <v>3619.4265670736963</v>
      </c>
      <c r="AT415" s="227">
        <f t="shared" si="107"/>
        <v>3760.8849816318038</v>
      </c>
      <c r="AU415" s="227">
        <f t="shared" si="107"/>
        <v>3907.872029711953</v>
      </c>
      <c r="AV415" s="227">
        <f t="shared" si="107"/>
        <v>4060.6037874572044</v>
      </c>
    </row>
    <row r="416" spans="2:48" x14ac:dyDescent="0.2">
      <c r="B416" s="224">
        <v>21</v>
      </c>
      <c r="C416" s="229" t="s">
        <v>57</v>
      </c>
      <c r="D416" s="226">
        <f t="shared" ref="D416:X416" si="108">+D228+D355-D386+D292-D323</f>
        <v>135388.17277243867</v>
      </c>
      <c r="E416" s="227">
        <f t="shared" si="108"/>
        <v>142048.18375497905</v>
      </c>
      <c r="F416" s="227">
        <f t="shared" si="108"/>
        <v>148329.69979237972</v>
      </c>
      <c r="G416" s="227">
        <f t="shared" si="108"/>
        <v>154616.44084821371</v>
      </c>
      <c r="H416" s="227">
        <f t="shared" si="108"/>
        <v>160904.11910257157</v>
      </c>
      <c r="I416" s="227">
        <f t="shared" si="108"/>
        <v>167191.99694044475</v>
      </c>
      <c r="J416" s="227">
        <f t="shared" si="108"/>
        <v>173484.14774433398</v>
      </c>
      <c r="K416" s="227">
        <f t="shared" si="108"/>
        <v>179782.85198670402</v>
      </c>
      <c r="L416" s="227">
        <f t="shared" si="108"/>
        <v>186083.07388557718</v>
      </c>
      <c r="M416" s="227">
        <f t="shared" si="108"/>
        <v>192383.40993292342</v>
      </c>
      <c r="N416" s="227">
        <f t="shared" si="108"/>
        <v>198683.86141339774</v>
      </c>
      <c r="O416" s="227">
        <f t="shared" si="108"/>
        <v>204984.42962618943</v>
      </c>
      <c r="P416" s="227">
        <f t="shared" si="108"/>
        <v>211285.11588518755</v>
      </c>
      <c r="Q416" s="227">
        <f t="shared" si="108"/>
        <v>217585.92151914843</v>
      </c>
      <c r="R416" s="227">
        <f t="shared" si="108"/>
        <v>223886.84787186436</v>
      </c>
      <c r="S416" s="227">
        <f t="shared" si="108"/>
        <v>230187.89630233482</v>
      </c>
      <c r="T416" s="227">
        <f t="shared" si="108"/>
        <v>236489.06818493988</v>
      </c>
      <c r="U416" s="227">
        <f t="shared" si="108"/>
        <v>242790.36490961438</v>
      </c>
      <c r="V416" s="227">
        <f t="shared" si="108"/>
        <v>249091.78788202585</v>
      </c>
      <c r="W416" s="227">
        <f t="shared" si="108"/>
        <v>255393.33852375278</v>
      </c>
      <c r="X416" s="227">
        <f t="shared" si="108"/>
        <v>261695.01827246643</v>
      </c>
      <c r="Z416" s="224">
        <v>21</v>
      </c>
      <c r="AA416" s="229" t="s">
        <v>57</v>
      </c>
      <c r="AB416" s="226">
        <f t="shared" ref="AB416:AV416" si="109">+AB228+AB355-AB386+AB292-AB323</f>
        <v>140780.68369396491</v>
      </c>
      <c r="AC416" s="227">
        <f t="shared" si="109"/>
        <v>147705.96291393985</v>
      </c>
      <c r="AD416" s="227">
        <f t="shared" si="109"/>
        <v>154237.67173511023</v>
      </c>
      <c r="AE416" s="227">
        <f t="shared" si="109"/>
        <v>160774.81368719807</v>
      </c>
      <c r="AF416" s="227">
        <f t="shared" si="109"/>
        <v>167312.93016642696</v>
      </c>
      <c r="AG416" s="227">
        <f t="shared" si="109"/>
        <v>173851.25417858269</v>
      </c>
      <c r="AH416" s="227">
        <f t="shared" si="109"/>
        <v>180394.02134899079</v>
      </c>
      <c r="AI416" s="227">
        <f t="shared" si="109"/>
        <v>186943.60298133444</v>
      </c>
      <c r="AJ416" s="227">
        <f t="shared" si="109"/>
        <v>193494.76271843966</v>
      </c>
      <c r="AK416" s="227">
        <f t="shared" si="109"/>
        <v>200046.04115055175</v>
      </c>
      <c r="AL416" s="227">
        <f t="shared" si="109"/>
        <v>206597.43961349339</v>
      </c>
      <c r="AM416" s="227">
        <f t="shared" si="109"/>
        <v>213148.95945820055</v>
      </c>
      <c r="AN416" s="227">
        <f t="shared" si="109"/>
        <v>219700.60205089461</v>
      </c>
      <c r="AO416" s="227">
        <f t="shared" si="109"/>
        <v>226252.36877325617</v>
      </c>
      <c r="AP416" s="227">
        <f t="shared" si="109"/>
        <v>232804.26102260078</v>
      </c>
      <c r="AQ416" s="227">
        <f t="shared" si="109"/>
        <v>239356.28021205685</v>
      </c>
      <c r="AR416" s="227">
        <f t="shared" si="109"/>
        <v>245908.42777074609</v>
      </c>
      <c r="AS416" s="227">
        <f t="shared" si="109"/>
        <v>252460.70514396435</v>
      </c>
      <c r="AT416" s="227">
        <f t="shared" si="109"/>
        <v>259013.11379336694</v>
      </c>
      <c r="AU416" s="227">
        <f t="shared" si="109"/>
        <v>265565.65519715386</v>
      </c>
      <c r="AV416" s="227">
        <f t="shared" si="109"/>
        <v>272118.33085025882</v>
      </c>
    </row>
    <row r="417" spans="2:48" x14ac:dyDescent="0.2">
      <c r="B417" s="224">
        <v>22</v>
      </c>
      <c r="C417" s="229" t="s">
        <v>58</v>
      </c>
      <c r="D417" s="226">
        <f t="shared" ref="D417:X417" si="110">+D229+D356-D387+D293-D324</f>
        <v>1231210.7181163798</v>
      </c>
      <c r="E417" s="227">
        <f t="shared" si="110"/>
        <v>1272469.3802960126</v>
      </c>
      <c r="F417" s="227">
        <f t="shared" si="110"/>
        <v>1314938.8979661535</v>
      </c>
      <c r="G417" s="227">
        <f t="shared" si="110"/>
        <v>1357456.1961261583</v>
      </c>
      <c r="H417" s="227">
        <f t="shared" si="110"/>
        <v>1400129.9326688119</v>
      </c>
      <c r="I417" s="227">
        <f t="shared" si="110"/>
        <v>1443098.2574046322</v>
      </c>
      <c r="J417" s="227">
        <f t="shared" si="110"/>
        <v>1486346.2018546883</v>
      </c>
      <c r="K417" s="227">
        <f t="shared" si="110"/>
        <v>1529884.7941971847</v>
      </c>
      <c r="L417" s="227">
        <f t="shared" si="110"/>
        <v>1573718.6170749299</v>
      </c>
      <c r="M417" s="227">
        <f t="shared" si="110"/>
        <v>1617854.0543080869</v>
      </c>
      <c r="N417" s="227">
        <f t="shared" si="110"/>
        <v>1662297.1830679164</v>
      </c>
      <c r="O417" s="227">
        <f t="shared" si="110"/>
        <v>1707054.3165960016</v>
      </c>
      <c r="P417" s="227">
        <f t="shared" si="110"/>
        <v>1752131.8690570446</v>
      </c>
      <c r="Q417" s="227">
        <f t="shared" si="110"/>
        <v>1797536.3910179285</v>
      </c>
      <c r="R417" s="227">
        <f t="shared" si="110"/>
        <v>1843274.5731914251</v>
      </c>
      <c r="S417" s="227">
        <f t="shared" si="110"/>
        <v>1889353.2119233359</v>
      </c>
      <c r="T417" s="227">
        <f t="shared" si="110"/>
        <v>1935779.3658578161</v>
      </c>
      <c r="U417" s="227">
        <f t="shared" si="110"/>
        <v>1982559.7559499021</v>
      </c>
      <c r="V417" s="227">
        <f t="shared" si="110"/>
        <v>2029703.1227041711</v>
      </c>
      <c r="W417" s="227">
        <f t="shared" si="110"/>
        <v>2077211.032983467</v>
      </c>
      <c r="X417" s="227">
        <f t="shared" si="110"/>
        <v>2125114.2085377448</v>
      </c>
      <c r="Z417" s="224">
        <v>22</v>
      </c>
      <c r="AA417" s="229" t="s">
        <v>58</v>
      </c>
      <c r="AB417" s="226">
        <f t="shared" ref="AB417:AV417" si="111">+AB229+AB356-AB387+AB293-AB324</f>
        <v>1280249.8410189548</v>
      </c>
      <c r="AC417" s="227">
        <f t="shared" si="111"/>
        <v>1323151.8357132017</v>
      </c>
      <c r="AD417" s="227">
        <f t="shared" si="111"/>
        <v>1367312.9142721456</v>
      </c>
      <c r="AE417" s="227">
        <f t="shared" si="111"/>
        <v>1411523.6764178625</v>
      </c>
      <c r="AF417" s="227">
        <f t="shared" si="111"/>
        <v>1455897.1078870092</v>
      </c>
      <c r="AG417" s="227">
        <f t="shared" si="111"/>
        <v>1500576.8609970575</v>
      </c>
      <c r="AH417" s="227">
        <f t="shared" si="111"/>
        <v>1545547.3710745606</v>
      </c>
      <c r="AI417" s="227">
        <f t="shared" si="111"/>
        <v>1590820.1055500596</v>
      </c>
      <c r="AJ417" s="227">
        <f t="shared" si="111"/>
        <v>1636399.8295930242</v>
      </c>
      <c r="AK417" s="227">
        <f t="shared" si="111"/>
        <v>1682293.1812911774</v>
      </c>
      <c r="AL417" s="227">
        <f t="shared" si="111"/>
        <v>1728506.47986951</v>
      </c>
      <c r="AM417" s="227">
        <f t="shared" si="111"/>
        <v>1775046.2900260203</v>
      </c>
      <c r="AN417" s="227">
        <f t="shared" si="111"/>
        <v>1821919.2814015846</v>
      </c>
      <c r="AO417" s="227">
        <f t="shared" si="111"/>
        <v>1869132.2654721711</v>
      </c>
      <c r="AP417" s="227">
        <f t="shared" si="111"/>
        <v>1916692.1994416402</v>
      </c>
      <c r="AQ417" s="227">
        <f t="shared" si="111"/>
        <v>1964606.1503542406</v>
      </c>
      <c r="AR417" s="227">
        <f t="shared" si="111"/>
        <v>2012881.4579999326</v>
      </c>
      <c r="AS417" s="227">
        <f t="shared" si="111"/>
        <v>2061525.1110293861</v>
      </c>
      <c r="AT417" s="227">
        <f t="shared" si="111"/>
        <v>2110546.1980814785</v>
      </c>
      <c r="AU417" s="227">
        <f t="shared" si="111"/>
        <v>2159946.3484271988</v>
      </c>
      <c r="AV417" s="227">
        <f t="shared" si="111"/>
        <v>2209757.5074638044</v>
      </c>
    </row>
    <row r="418" spans="2:48" x14ac:dyDescent="0.2">
      <c r="B418" s="224">
        <v>23</v>
      </c>
      <c r="C418" s="229" t="s">
        <v>59</v>
      </c>
      <c r="D418" s="226">
        <f t="shared" ref="D418:X418" si="112">+D230+D357-D388+D294-D325</f>
        <v>2068192.5097263204</v>
      </c>
      <c r="E418" s="227">
        <f t="shared" si="112"/>
        <v>2175508.5615845923</v>
      </c>
      <c r="F418" s="227">
        <f t="shared" si="112"/>
        <v>2285712.5870795143</v>
      </c>
      <c r="G418" s="227">
        <f t="shared" si="112"/>
        <v>2395657.261635304</v>
      </c>
      <c r="H418" s="227">
        <f t="shared" si="112"/>
        <v>2505682.8744431701</v>
      </c>
      <c r="I418" s="227">
        <f t="shared" si="112"/>
        <v>2616040.1306977267</v>
      </c>
      <c r="J418" s="227">
        <f t="shared" si="112"/>
        <v>2726738.2908539879</v>
      </c>
      <c r="K418" s="227">
        <f t="shared" si="112"/>
        <v>2837802.5995314042</v>
      </c>
      <c r="L418" s="227">
        <f t="shared" si="112"/>
        <v>2949243.2547195149</v>
      </c>
      <c r="M418" s="227">
        <f t="shared" si="112"/>
        <v>3061070.1324204463</v>
      </c>
      <c r="N418" s="227">
        <f t="shared" si="112"/>
        <v>3173291.6894574114</v>
      </c>
      <c r="O418" s="227">
        <f t="shared" si="112"/>
        <v>3285916.2867072821</v>
      </c>
      <c r="P418" s="227">
        <f t="shared" si="112"/>
        <v>3398952.2593256044</v>
      </c>
      <c r="Q418" s="227">
        <f t="shared" si="112"/>
        <v>3512408.0571720204</v>
      </c>
      <c r="R418" s="227">
        <f t="shared" si="112"/>
        <v>3626292.2865383402</v>
      </c>
      <c r="S418" s="227">
        <f t="shared" si="112"/>
        <v>3740613.6802007905</v>
      </c>
      <c r="T418" s="227">
        <f t="shared" si="112"/>
        <v>3855381.3041804475</v>
      </c>
      <c r="U418" s="227">
        <f t="shared" si="112"/>
        <v>3970603.7894972819</v>
      </c>
      <c r="V418" s="227">
        <f t="shared" si="112"/>
        <v>4086292.3598624691</v>
      </c>
      <c r="W418" s="227">
        <f t="shared" si="112"/>
        <v>4202449.0273620198</v>
      </c>
      <c r="X418" s="227">
        <f t="shared" si="112"/>
        <v>4319113.2407413647</v>
      </c>
      <c r="Z418" s="224">
        <v>23</v>
      </c>
      <c r="AA418" s="229" t="s">
        <v>59</v>
      </c>
      <c r="AB418" s="226">
        <f t="shared" ref="AB418:AV418" si="113">+AB230+AB357-AB388+AB294-AB325</f>
        <v>2084826.1191991805</v>
      </c>
      <c r="AC418" s="227">
        <f t="shared" si="113"/>
        <v>2192951.2427053377</v>
      </c>
      <c r="AD418" s="227">
        <f t="shared" si="113"/>
        <v>2303969.8797715316</v>
      </c>
      <c r="AE418" s="227">
        <f t="shared" si="113"/>
        <v>2414721.208382322</v>
      </c>
      <c r="AF418" s="227">
        <f t="shared" si="113"/>
        <v>2525551.7177748168</v>
      </c>
      <c r="AG418" s="227">
        <f t="shared" si="113"/>
        <v>2636715.3971257573</v>
      </c>
      <c r="AH418" s="227">
        <f t="shared" si="113"/>
        <v>2748222.1345783137</v>
      </c>
      <c r="AI418" s="227">
        <f t="shared" si="113"/>
        <v>2860097.5784148406</v>
      </c>
      <c r="AJ418" s="227">
        <f t="shared" si="113"/>
        <v>2972352.0864720037</v>
      </c>
      <c r="AK418" s="227">
        <f t="shared" si="113"/>
        <v>3084995.6404661457</v>
      </c>
      <c r="AL418" s="227">
        <f t="shared" si="113"/>
        <v>3198036.7723381221</v>
      </c>
      <c r="AM418" s="227">
        <f t="shared" si="113"/>
        <v>3311483.9095358844</v>
      </c>
      <c r="AN418" s="227">
        <f t="shared" si="113"/>
        <v>3425345.4505454679</v>
      </c>
      <c r="AO418" s="227">
        <f t="shared" si="113"/>
        <v>3539629.9082143139</v>
      </c>
      <c r="AP418" s="227">
        <f t="shared" si="113"/>
        <v>3654345.9525119755</v>
      </c>
      <c r="AQ418" s="227">
        <f t="shared" si="113"/>
        <v>3769502.3806441035</v>
      </c>
      <c r="AR418" s="227">
        <f t="shared" si="113"/>
        <v>3885108.325445469</v>
      </c>
      <c r="AS418" s="227">
        <f t="shared" si="113"/>
        <v>4001172.4815188088</v>
      </c>
      <c r="AT418" s="227">
        <f t="shared" si="113"/>
        <v>4117706.1552420286</v>
      </c>
      <c r="AU418" s="227">
        <f t="shared" si="113"/>
        <v>4234711.3735222947</v>
      </c>
      <c r="AV418" s="227">
        <f t="shared" si="113"/>
        <v>4352227.8756367341</v>
      </c>
    </row>
    <row r="419" spans="2:48" x14ac:dyDescent="0.2">
      <c r="B419" s="224">
        <v>26</v>
      </c>
      <c r="C419" s="229" t="s">
        <v>60</v>
      </c>
      <c r="D419" s="226">
        <f t="shared" ref="D419:X419" si="114">+D231+D358-D389+D295-D326</f>
        <v>81234.999999999971</v>
      </c>
      <c r="E419" s="227">
        <f t="shared" si="114"/>
        <v>82829.999999999971</v>
      </c>
      <c r="F419" s="227">
        <f t="shared" si="114"/>
        <v>83604.231116608455</v>
      </c>
      <c r="G419" s="227">
        <f t="shared" si="114"/>
        <v>86493.763421921089</v>
      </c>
      <c r="H419" s="227">
        <f t="shared" si="114"/>
        <v>87687.746944807892</v>
      </c>
      <c r="I419" s="227">
        <f t="shared" si="114"/>
        <v>89585.690232390596</v>
      </c>
      <c r="J419" s="227">
        <f t="shared" si="114"/>
        <v>90805</v>
      </c>
      <c r="K419" s="227">
        <f t="shared" si="114"/>
        <v>92400</v>
      </c>
      <c r="L419" s="227">
        <f t="shared" si="114"/>
        <v>93995.000000000015</v>
      </c>
      <c r="M419" s="227">
        <f t="shared" si="114"/>
        <v>95590</v>
      </c>
      <c r="N419" s="227">
        <f t="shared" si="114"/>
        <v>97283.073189530478</v>
      </c>
      <c r="O419" s="227">
        <f t="shared" si="114"/>
        <v>98950.82013433837</v>
      </c>
      <c r="P419" s="227">
        <f t="shared" si="114"/>
        <v>85861.148339045525</v>
      </c>
      <c r="Q419" s="227">
        <f t="shared" si="114"/>
        <v>87901.226990046445</v>
      </c>
      <c r="R419" s="227">
        <f t="shared" si="114"/>
        <v>103564.99999999997</v>
      </c>
      <c r="S419" s="227">
        <f t="shared" si="114"/>
        <v>105980.76888339152</v>
      </c>
      <c r="T419" s="227">
        <f t="shared" si="114"/>
        <v>106755.00000000001</v>
      </c>
      <c r="U419" s="227">
        <f t="shared" si="114"/>
        <v>92528.857858743373</v>
      </c>
      <c r="V419" s="227">
        <f t="shared" si="114"/>
        <v>93577.347492014378</v>
      </c>
      <c r="W419" s="227">
        <f t="shared" si="114"/>
        <v>95253.057734787581</v>
      </c>
      <c r="X419" s="227">
        <f t="shared" si="114"/>
        <v>38222.518159778629</v>
      </c>
      <c r="Z419" s="224">
        <v>26</v>
      </c>
      <c r="AA419" s="229" t="s">
        <v>60</v>
      </c>
      <c r="AB419" s="226">
        <f t="shared" ref="AB419:AV419" si="115">+AB231+AB358-AB389+AB295-AB326</f>
        <v>83915.755000000005</v>
      </c>
      <c r="AC419" s="227">
        <f t="shared" si="115"/>
        <v>85563.389999999985</v>
      </c>
      <c r="AD419" s="227">
        <f t="shared" si="115"/>
        <v>86363.170743456547</v>
      </c>
      <c r="AE419" s="227">
        <f t="shared" si="115"/>
        <v>89348.057614844467</v>
      </c>
      <c r="AF419" s="227">
        <f t="shared" si="115"/>
        <v>90581.442593986532</v>
      </c>
      <c r="AG419" s="227">
        <f t="shared" si="115"/>
        <v>92542.018010059459</v>
      </c>
      <c r="AH419" s="227">
        <f t="shared" si="115"/>
        <v>93801.564999999988</v>
      </c>
      <c r="AI419" s="227">
        <f t="shared" si="115"/>
        <v>95449.199999999983</v>
      </c>
      <c r="AJ419" s="227">
        <f t="shared" si="115"/>
        <v>97096.834999999963</v>
      </c>
      <c r="AK419" s="227">
        <f t="shared" si="115"/>
        <v>98744.469999999972</v>
      </c>
      <c r="AL419" s="227">
        <f t="shared" si="115"/>
        <v>100493.41460478499</v>
      </c>
      <c r="AM419" s="227">
        <f t="shared" si="115"/>
        <v>102216.19719877157</v>
      </c>
      <c r="AN419" s="227">
        <f t="shared" si="115"/>
        <v>88694.566234234007</v>
      </c>
      <c r="AO419" s="227">
        <f t="shared" si="115"/>
        <v>90801.967480717984</v>
      </c>
      <c r="AP419" s="227">
        <f t="shared" si="115"/>
        <v>106982.64499999996</v>
      </c>
      <c r="AQ419" s="227">
        <f t="shared" si="115"/>
        <v>109478.1342565434</v>
      </c>
      <c r="AR419" s="227">
        <f t="shared" si="115"/>
        <v>110277.91499999995</v>
      </c>
      <c r="AS419" s="227">
        <f t="shared" si="115"/>
        <v>95582.31016808188</v>
      </c>
      <c r="AT419" s="227">
        <f t="shared" si="115"/>
        <v>96665.399959250848</v>
      </c>
      <c r="AU419" s="227">
        <f t="shared" si="115"/>
        <v>98386.423175704636</v>
      </c>
      <c r="AV419" s="227">
        <f t="shared" si="115"/>
        <v>39473.733004549991</v>
      </c>
    </row>
    <row r="420" spans="2:48" x14ac:dyDescent="0.2">
      <c r="B420" s="224">
        <v>28</v>
      </c>
      <c r="C420" s="229" t="s">
        <v>61</v>
      </c>
      <c r="D420" s="226">
        <f t="shared" ref="D420:X420" si="116">+D232+D359-D390+D296-D327</f>
        <v>51144.415272259088</v>
      </c>
      <c r="E420" s="227">
        <f t="shared" si="116"/>
        <v>52052.453779175536</v>
      </c>
      <c r="F420" s="227">
        <f t="shared" si="116"/>
        <v>52063.485575334154</v>
      </c>
      <c r="G420" s="227">
        <f t="shared" si="116"/>
        <v>52063.619601067163</v>
      </c>
      <c r="H420" s="227">
        <f t="shared" si="116"/>
        <v>52063.621229351156</v>
      </c>
      <c r="I420" s="227">
        <f t="shared" si="116"/>
        <v>52063.621249133241</v>
      </c>
      <c r="J420" s="227">
        <f t="shared" si="116"/>
        <v>52063.621249373573</v>
      </c>
      <c r="K420" s="227">
        <f t="shared" si="116"/>
        <v>52063.621249376491</v>
      </c>
      <c r="L420" s="227">
        <f t="shared" si="116"/>
        <v>52063.621249376534</v>
      </c>
      <c r="M420" s="227">
        <f t="shared" si="116"/>
        <v>52063.621249376534</v>
      </c>
      <c r="N420" s="227">
        <f t="shared" si="116"/>
        <v>52063.621249376534</v>
      </c>
      <c r="O420" s="227">
        <f t="shared" si="116"/>
        <v>52063.621249376534</v>
      </c>
      <c r="P420" s="227">
        <f t="shared" si="116"/>
        <v>52063.621249376534</v>
      </c>
      <c r="Q420" s="227">
        <f t="shared" si="116"/>
        <v>52063.621249376534</v>
      </c>
      <c r="R420" s="227">
        <f t="shared" si="116"/>
        <v>52063.621249376534</v>
      </c>
      <c r="S420" s="227">
        <f t="shared" si="116"/>
        <v>52063.621249376534</v>
      </c>
      <c r="T420" s="227">
        <f t="shared" si="116"/>
        <v>52063.621249376534</v>
      </c>
      <c r="U420" s="227">
        <f t="shared" si="116"/>
        <v>52063.621249376534</v>
      </c>
      <c r="V420" s="227">
        <f t="shared" si="116"/>
        <v>52063.621249376534</v>
      </c>
      <c r="W420" s="227">
        <f t="shared" si="116"/>
        <v>52063.621249376534</v>
      </c>
      <c r="X420" s="227">
        <f t="shared" si="116"/>
        <v>52063.621249376534</v>
      </c>
      <c r="Z420" s="224">
        <v>28</v>
      </c>
      <c r="AA420" s="229" t="s">
        <v>61</v>
      </c>
      <c r="AB420" s="226">
        <f t="shared" ref="AB420:AV420" si="117">+AB232+AB359-AB390+AB296-AB327</f>
        <v>52047.625645967186</v>
      </c>
      <c r="AC420" s="227">
        <f t="shared" si="117"/>
        <v>52971.700112915772</v>
      </c>
      <c r="AD420" s="227">
        <f t="shared" si="117"/>
        <v>52982.926730594561</v>
      </c>
      <c r="AE420" s="227">
        <f t="shared" si="117"/>
        <v>52983.063123222004</v>
      </c>
      <c r="AF420" s="227">
        <f t="shared" si="117"/>
        <v>52983.064780261491</v>
      </c>
      <c r="AG420" s="227">
        <f t="shared" si="117"/>
        <v>52983.064800392931</v>
      </c>
      <c r="AH420" s="227">
        <f t="shared" si="117"/>
        <v>52983.064800637512</v>
      </c>
      <c r="AI420" s="227">
        <f t="shared" si="117"/>
        <v>52983.064800640488</v>
      </c>
      <c r="AJ420" s="227">
        <f t="shared" si="117"/>
        <v>52983.064800640517</v>
      </c>
      <c r="AK420" s="227">
        <f t="shared" si="117"/>
        <v>52983.064800640517</v>
      </c>
      <c r="AL420" s="227">
        <f t="shared" si="117"/>
        <v>52983.064800640517</v>
      </c>
      <c r="AM420" s="227">
        <f t="shared" si="117"/>
        <v>52983.064800640517</v>
      </c>
      <c r="AN420" s="227">
        <f t="shared" si="117"/>
        <v>52983.064800640517</v>
      </c>
      <c r="AO420" s="227">
        <f t="shared" si="117"/>
        <v>52983.064800640517</v>
      </c>
      <c r="AP420" s="227">
        <f t="shared" si="117"/>
        <v>52983.064800640517</v>
      </c>
      <c r="AQ420" s="227">
        <f t="shared" si="117"/>
        <v>52983.064800640517</v>
      </c>
      <c r="AR420" s="227">
        <f t="shared" si="117"/>
        <v>52983.064800640517</v>
      </c>
      <c r="AS420" s="227">
        <f t="shared" si="117"/>
        <v>52983.064800640517</v>
      </c>
      <c r="AT420" s="227">
        <f t="shared" si="117"/>
        <v>52983.064800640517</v>
      </c>
      <c r="AU420" s="227">
        <f t="shared" si="117"/>
        <v>52983.064800640517</v>
      </c>
      <c r="AV420" s="227">
        <f t="shared" si="117"/>
        <v>52983.064800640517</v>
      </c>
    </row>
    <row r="421" spans="2:48" x14ac:dyDescent="0.2">
      <c r="B421" s="224">
        <v>29</v>
      </c>
      <c r="C421" s="229" t="s">
        <v>62</v>
      </c>
      <c r="D421" s="226">
        <f t="shared" ref="D421:X421" si="118">+D233+D360-D391+D297-D328</f>
        <v>91227.954364683712</v>
      </c>
      <c r="E421" s="227">
        <f t="shared" si="118"/>
        <v>91981.989860519505</v>
      </c>
      <c r="F421" s="227">
        <f t="shared" si="118"/>
        <v>94126.350350217806</v>
      </c>
      <c r="G421" s="227">
        <f t="shared" si="118"/>
        <v>95964.712611743162</v>
      </c>
      <c r="H421" s="227">
        <f t="shared" si="118"/>
        <v>97914.378372142717</v>
      </c>
      <c r="I421" s="227">
        <f t="shared" si="118"/>
        <v>99831.036195114561</v>
      </c>
      <c r="J421" s="227">
        <f t="shared" si="118"/>
        <v>101769.77563247432</v>
      </c>
      <c r="K421" s="227">
        <f t="shared" si="118"/>
        <v>103702.18695668476</v>
      </c>
      <c r="L421" s="227">
        <f t="shared" si="118"/>
        <v>105637.60308019802</v>
      </c>
      <c r="M421" s="227">
        <f t="shared" si="118"/>
        <v>107558.19696351621</v>
      </c>
      <c r="N421" s="227">
        <f t="shared" si="118"/>
        <v>109480.12036777193</v>
      </c>
      <c r="O421" s="227">
        <f t="shared" si="118"/>
        <v>111403.87210099271</v>
      </c>
      <c r="P421" s="227">
        <f t="shared" si="118"/>
        <v>113328.64848190897</v>
      </c>
      <c r="Q421" s="227">
        <f t="shared" si="118"/>
        <v>115253.83547625996</v>
      </c>
      <c r="R421" s="227">
        <f t="shared" si="118"/>
        <v>117179.20992615687</v>
      </c>
      <c r="S421" s="227">
        <f t="shared" si="118"/>
        <v>119104.12695054713</v>
      </c>
      <c r="T421" s="227">
        <f t="shared" si="118"/>
        <v>121023.56045415979</v>
      </c>
      <c r="U421" s="227">
        <f t="shared" si="118"/>
        <v>122943.95093567231</v>
      </c>
      <c r="V421" s="227">
        <f t="shared" si="118"/>
        <v>124864.9210322724</v>
      </c>
      <c r="W421" s="227">
        <f t="shared" si="118"/>
        <v>126786.23854063057</v>
      </c>
      <c r="X421" s="227">
        <f t="shared" si="118"/>
        <v>128707.75916636552</v>
      </c>
      <c r="Z421" s="224">
        <v>29</v>
      </c>
      <c r="AA421" s="229" t="s">
        <v>62</v>
      </c>
      <c r="AB421" s="226">
        <f t="shared" ref="AB421:AV421" si="119">+AB233+AB360-AB391+AB297-AB328</f>
        <v>94861.563787029052</v>
      </c>
      <c r="AC421" s="227">
        <f t="shared" si="119"/>
        <v>95645.632516664002</v>
      </c>
      <c r="AD421" s="227">
        <f t="shared" si="119"/>
        <v>97875.402884666983</v>
      </c>
      <c r="AE421" s="227">
        <f t="shared" si="119"/>
        <v>99786.98711506887</v>
      </c>
      <c r="AF421" s="227">
        <f t="shared" si="119"/>
        <v>101814.30806270517</v>
      </c>
      <c r="AG421" s="227">
        <f t="shared" si="119"/>
        <v>103807.30636676596</v>
      </c>
      <c r="AH421" s="227">
        <f t="shared" si="119"/>
        <v>105823.26579591578</v>
      </c>
      <c r="AI421" s="227">
        <f t="shared" si="119"/>
        <v>107832.6450631695</v>
      </c>
      <c r="AJ421" s="227">
        <f t="shared" si="119"/>
        <v>109845.1488108823</v>
      </c>
      <c r="AK421" s="227">
        <f t="shared" si="119"/>
        <v>111842.2399485731</v>
      </c>
      <c r="AL421" s="227">
        <f t="shared" si="119"/>
        <v>113840.7135620203</v>
      </c>
      <c r="AM421" s="227">
        <f t="shared" si="119"/>
        <v>115841.08832677522</v>
      </c>
      <c r="AN421" s="227">
        <f t="shared" si="119"/>
        <v>117842.52855094339</v>
      </c>
      <c r="AO421" s="227">
        <f t="shared" si="119"/>
        <v>119844.39574327941</v>
      </c>
      <c r="AP421" s="227">
        <f t="shared" si="119"/>
        <v>121846.45785751571</v>
      </c>
      <c r="AQ421" s="227">
        <f t="shared" si="119"/>
        <v>123848.04432698739</v>
      </c>
      <c r="AR421" s="227">
        <f t="shared" si="119"/>
        <v>125843.92886704898</v>
      </c>
      <c r="AS421" s="227">
        <f t="shared" si="119"/>
        <v>127840.80850144013</v>
      </c>
      <c r="AT421" s="227">
        <f t="shared" si="119"/>
        <v>129838.29083698784</v>
      </c>
      <c r="AU421" s="227">
        <f t="shared" si="119"/>
        <v>131836.1344217039</v>
      </c>
      <c r="AV421" s="227">
        <f t="shared" si="119"/>
        <v>133834.18921396189</v>
      </c>
    </row>
    <row r="422" spans="2:48" x14ac:dyDescent="0.2">
      <c r="B422" s="224">
        <v>31</v>
      </c>
      <c r="C422" s="229" t="s">
        <v>63</v>
      </c>
      <c r="D422" s="226">
        <f t="shared" ref="D422:X422" si="120">+D234+D361-D392+D298-D329</f>
        <v>148608.62915287874</v>
      </c>
      <c r="E422" s="227">
        <f t="shared" si="120"/>
        <v>153083.25977063971</v>
      </c>
      <c r="F422" s="227">
        <f t="shared" si="120"/>
        <v>156761.11856892123</v>
      </c>
      <c r="G422" s="227">
        <f t="shared" si="120"/>
        <v>160143.35479329873</v>
      </c>
      <c r="H422" s="227">
        <f t="shared" si="120"/>
        <v>163461.04763765624</v>
      </c>
      <c r="I422" s="227">
        <f t="shared" si="120"/>
        <v>166815.36811837272</v>
      </c>
      <c r="J422" s="227">
        <f t="shared" si="120"/>
        <v>170225.45828400319</v>
      </c>
      <c r="K422" s="227">
        <f t="shared" si="120"/>
        <v>173701.57931131806</v>
      </c>
      <c r="L422" s="227">
        <f t="shared" si="120"/>
        <v>177247.37975001914</v>
      </c>
      <c r="M422" s="227">
        <f t="shared" si="120"/>
        <v>180865.24645139225</v>
      </c>
      <c r="N422" s="227">
        <f t="shared" si="120"/>
        <v>184556.9254057988</v>
      </c>
      <c r="O422" s="227">
        <f t="shared" si="120"/>
        <v>188324.02952855959</v>
      </c>
      <c r="P422" s="227">
        <f t="shared" si="120"/>
        <v>192168.1324649241</v>
      </c>
      <c r="Q422" s="227">
        <f t="shared" si="120"/>
        <v>196090.81938388388</v>
      </c>
      <c r="R422" s="227">
        <f t="shared" si="120"/>
        <v>200093.70202364409</v>
      </c>
      <c r="S422" s="227">
        <f t="shared" si="120"/>
        <v>204178.41513061433</v>
      </c>
      <c r="T422" s="227">
        <f t="shared" si="120"/>
        <v>208346.65569899426</v>
      </c>
      <c r="U422" s="227">
        <f t="shared" si="120"/>
        <v>212600.03929179572</v>
      </c>
      <c r="V422" s="227">
        <f t="shared" si="120"/>
        <v>216940.66678961559</v>
      </c>
      <c r="W422" s="227">
        <f t="shared" si="120"/>
        <v>221368.91483152509</v>
      </c>
      <c r="X422" s="227">
        <f t="shared" si="120"/>
        <v>225892.16753675899</v>
      </c>
      <c r="Z422" s="224">
        <v>31</v>
      </c>
      <c r="AA422" s="229" t="s">
        <v>63</v>
      </c>
      <c r="AB422" s="226">
        <f t="shared" ref="AB422:AV422" si="121">+AB234+AB361-AB392+AB298-AB329</f>
        <v>154527.71085203785</v>
      </c>
      <c r="AC422" s="227">
        <f t="shared" si="121"/>
        <v>159180.56600730433</v>
      </c>
      <c r="AD422" s="227">
        <f t="shared" si="121"/>
        <v>163004.91392152142</v>
      </c>
      <c r="AE422" s="227">
        <f t="shared" si="121"/>
        <v>166521.86461471589</v>
      </c>
      <c r="AF422" s="227">
        <f t="shared" si="121"/>
        <v>169971.70116506409</v>
      </c>
      <c r="AG422" s="227">
        <f t="shared" si="121"/>
        <v>173459.62423052761</v>
      </c>
      <c r="AH422" s="227">
        <f t="shared" si="121"/>
        <v>177005.5382874551</v>
      </c>
      <c r="AI422" s="227">
        <f t="shared" si="121"/>
        <v>180620.11321528786</v>
      </c>
      <c r="AJ422" s="227">
        <f t="shared" si="121"/>
        <v>184307.14288546244</v>
      </c>
      <c r="AK422" s="227">
        <f t="shared" si="121"/>
        <v>188069.10921755116</v>
      </c>
      <c r="AL422" s="227">
        <f t="shared" si="121"/>
        <v>191907.82774471183</v>
      </c>
      <c r="AM422" s="227">
        <f t="shared" si="121"/>
        <v>195824.97562468215</v>
      </c>
      <c r="AN422" s="227">
        <f t="shared" si="121"/>
        <v>199822.18918100206</v>
      </c>
      <c r="AO422" s="227">
        <f t="shared" si="121"/>
        <v>203901.11671994397</v>
      </c>
      <c r="AP422" s="227">
        <f t="shared" si="121"/>
        <v>208063.43417524584</v>
      </c>
      <c r="AQ422" s="227">
        <f t="shared" si="121"/>
        <v>212310.84140526675</v>
      </c>
      <c r="AR422" s="227">
        <f t="shared" si="121"/>
        <v>216645.10299548518</v>
      </c>
      <c r="AS422" s="227">
        <f t="shared" si="121"/>
        <v>221067.898856788</v>
      </c>
      <c r="AT422" s="227">
        <f t="shared" si="121"/>
        <v>225581.41354784602</v>
      </c>
      <c r="AU422" s="227">
        <f t="shared" si="121"/>
        <v>230186.03870926471</v>
      </c>
      <c r="AV422" s="227">
        <f t="shared" si="121"/>
        <v>234889.45256974816</v>
      </c>
    </row>
    <row r="423" spans="2:48" x14ac:dyDescent="0.2">
      <c r="B423" s="224">
        <v>32</v>
      </c>
      <c r="C423" s="229" t="s">
        <v>64</v>
      </c>
      <c r="D423" s="226">
        <f t="shared" ref="D423:X423" si="122">+D235+D362-D393+D299-D330</f>
        <v>133136.62635446704</v>
      </c>
      <c r="E423" s="227">
        <f t="shared" si="122"/>
        <v>137961.43261176979</v>
      </c>
      <c r="F423" s="227">
        <f t="shared" si="122"/>
        <v>141602.55462068747</v>
      </c>
      <c r="G423" s="227">
        <f t="shared" si="122"/>
        <v>145253.93970124001</v>
      </c>
      <c r="H423" s="227">
        <f t="shared" si="122"/>
        <v>148947.81907396417</v>
      </c>
      <c r="I423" s="227">
        <f t="shared" si="122"/>
        <v>152721.7729044955</v>
      </c>
      <c r="J423" s="227">
        <f t="shared" si="122"/>
        <v>156571.73276994663</v>
      </c>
      <c r="K423" s="227">
        <f t="shared" si="122"/>
        <v>160500.69634526435</v>
      </c>
      <c r="L423" s="227">
        <f t="shared" si="122"/>
        <v>164509.90928129296</v>
      </c>
      <c r="M423" s="227">
        <f t="shared" si="122"/>
        <v>168601.106823632</v>
      </c>
      <c r="N423" s="227">
        <f t="shared" si="122"/>
        <v>172775.940864787</v>
      </c>
      <c r="O423" s="227">
        <f t="shared" si="122"/>
        <v>177036.12746573638</v>
      </c>
      <c r="P423" s="227">
        <f t="shared" si="122"/>
        <v>181383.41012031035</v>
      </c>
      <c r="Q423" s="227">
        <f t="shared" si="122"/>
        <v>185819.56939908682</v>
      </c>
      <c r="R423" s="227">
        <f t="shared" si="122"/>
        <v>190346.42396700234</v>
      </c>
      <c r="S423" s="227">
        <f t="shared" si="122"/>
        <v>194965.82120208984</v>
      </c>
      <c r="T423" s="227">
        <f t="shared" si="122"/>
        <v>199679.67978014241</v>
      </c>
      <c r="U423" s="227">
        <f t="shared" si="122"/>
        <v>204489.82658652752</v>
      </c>
      <c r="V423" s="227">
        <f t="shared" si="122"/>
        <v>209398.63745917732</v>
      </c>
      <c r="W423" s="227">
        <f t="shared" si="122"/>
        <v>214406.53830167197</v>
      </c>
      <c r="X423" s="227">
        <f t="shared" si="122"/>
        <v>219521.87987892007</v>
      </c>
      <c r="Z423" s="224">
        <v>32</v>
      </c>
      <c r="AA423" s="229" t="s">
        <v>64</v>
      </c>
      <c r="AB423" s="226">
        <f t="shared" ref="AB423:AV423" si="123">+AB235+AB362-AB393+AB299-AB330</f>
        <v>138439.45818216552</v>
      </c>
      <c r="AC423" s="227">
        <f t="shared" si="123"/>
        <v>143456.43647269657</v>
      </c>
      <c r="AD423" s="227">
        <f t="shared" si="123"/>
        <v>147242.58437122952</v>
      </c>
      <c r="AE423" s="227">
        <f t="shared" si="123"/>
        <v>151039.40411954036</v>
      </c>
      <c r="AF423" s="227">
        <f t="shared" si="123"/>
        <v>154880.41070768016</v>
      </c>
      <c r="AG423" s="227">
        <f t="shared" si="123"/>
        <v>158804.68111928157</v>
      </c>
      <c r="AH423" s="227">
        <f t="shared" si="123"/>
        <v>162807.98488617362</v>
      </c>
      <c r="AI423" s="227">
        <f t="shared" si="123"/>
        <v>166893.43908069623</v>
      </c>
      <c r="AJ423" s="227">
        <f t="shared" si="123"/>
        <v>171062.33896796688</v>
      </c>
      <c r="AK423" s="227">
        <f t="shared" si="123"/>
        <v>175316.48890841723</v>
      </c>
      <c r="AL423" s="227">
        <f t="shared" si="123"/>
        <v>179657.6065894315</v>
      </c>
      <c r="AM423" s="227">
        <f t="shared" si="123"/>
        <v>184087.47642269669</v>
      </c>
      <c r="AN423" s="227">
        <f t="shared" si="123"/>
        <v>188607.9113454023</v>
      </c>
      <c r="AO423" s="227">
        <f t="shared" si="123"/>
        <v>193220.76284825246</v>
      </c>
      <c r="AP423" s="227">
        <f t="shared" si="123"/>
        <v>197927.92203360805</v>
      </c>
      <c r="AQ423" s="227">
        <f t="shared" si="123"/>
        <v>202731.30986056913</v>
      </c>
      <c r="AR423" s="227">
        <f t="shared" si="123"/>
        <v>207632.92142578546</v>
      </c>
      <c r="AS423" s="227">
        <f t="shared" si="123"/>
        <v>212634.65637946891</v>
      </c>
      <c r="AT423" s="227">
        <f t="shared" si="123"/>
        <v>217738.98518917634</v>
      </c>
      <c r="AU423" s="227">
        <f t="shared" si="123"/>
        <v>222946.35072222754</v>
      </c>
      <c r="AV423" s="227">
        <f t="shared" si="123"/>
        <v>228265.43635449745</v>
      </c>
    </row>
    <row r="424" spans="2:48" x14ac:dyDescent="0.2">
      <c r="B424" s="224">
        <v>33</v>
      </c>
      <c r="C424" s="229" t="s">
        <v>65</v>
      </c>
      <c r="D424" s="226">
        <f t="shared" ref="D424:X424" si="124">+D236+D363-D394+D300-D331</f>
        <v>303896.24169906339</v>
      </c>
      <c r="E424" s="227">
        <f t="shared" si="124"/>
        <v>326975.1613680147</v>
      </c>
      <c r="F424" s="227">
        <f t="shared" si="124"/>
        <v>351313.09274218458</v>
      </c>
      <c r="G424" s="227">
        <f t="shared" si="124"/>
        <v>373374.83136597951</v>
      </c>
      <c r="H424" s="227">
        <f t="shared" si="124"/>
        <v>401787.90494059684</v>
      </c>
      <c r="I424" s="227">
        <f t="shared" si="124"/>
        <v>429911.62857485941</v>
      </c>
      <c r="J424" s="227">
        <f t="shared" si="124"/>
        <v>453391.82704945892</v>
      </c>
      <c r="K424" s="227">
        <f t="shared" si="124"/>
        <v>481443.35469975777</v>
      </c>
      <c r="L424" s="227">
        <f t="shared" si="124"/>
        <v>505839.05807345151</v>
      </c>
      <c r="M424" s="227">
        <f t="shared" si="124"/>
        <v>522820.98981722456</v>
      </c>
      <c r="N424" s="227">
        <f t="shared" si="124"/>
        <v>539825.86589300015</v>
      </c>
      <c r="O424" s="227">
        <f t="shared" si="124"/>
        <v>556778.32708840014</v>
      </c>
      <c r="P424" s="227">
        <f t="shared" si="124"/>
        <v>573792.59840663173</v>
      </c>
      <c r="Q424" s="227">
        <f t="shared" si="124"/>
        <v>591210.40787657513</v>
      </c>
      <c r="R424" s="227">
        <f t="shared" si="124"/>
        <v>608084.36695184151</v>
      </c>
      <c r="S424" s="227">
        <f t="shared" si="124"/>
        <v>624983.71495866915</v>
      </c>
      <c r="T424" s="227">
        <f t="shared" si="124"/>
        <v>641908.97828286351</v>
      </c>
      <c r="U424" s="227">
        <f t="shared" si="124"/>
        <v>662273.05312751862</v>
      </c>
      <c r="V424" s="227">
        <f t="shared" si="124"/>
        <v>679213.8857999536</v>
      </c>
      <c r="W424" s="227">
        <f t="shared" si="124"/>
        <v>696143.98814613104</v>
      </c>
      <c r="X424" s="227">
        <f t="shared" si="124"/>
        <v>713065.65118496353</v>
      </c>
      <c r="Z424" s="224">
        <v>33</v>
      </c>
      <c r="AA424" s="229" t="s">
        <v>65</v>
      </c>
      <c r="AB424" s="226">
        <f t="shared" ref="AB424:AV424" si="125">+AB236+AB363-AB394+AB300-AB331</f>
        <v>316000.42900593707</v>
      </c>
      <c r="AC424" s="227">
        <f t="shared" si="125"/>
        <v>339998.58204530267</v>
      </c>
      <c r="AD424" s="227">
        <f t="shared" si="125"/>
        <v>365305.89322610578</v>
      </c>
      <c r="AE424" s="227">
        <f t="shared" si="125"/>
        <v>388246.35089928657</v>
      </c>
      <c r="AF424" s="227">
        <f t="shared" si="125"/>
        <v>417791.1171943809</v>
      </c>
      <c r="AG424" s="227">
        <f t="shared" si="125"/>
        <v>447035.00874099613</v>
      </c>
      <c r="AH424" s="227">
        <f t="shared" si="125"/>
        <v>471450.42352083896</v>
      </c>
      <c r="AI424" s="227">
        <f t="shared" si="125"/>
        <v>500619.24351744924</v>
      </c>
      <c r="AJ424" s="227">
        <f t="shared" si="125"/>
        <v>525986.62775651703</v>
      </c>
      <c r="AK424" s="227">
        <f t="shared" si="125"/>
        <v>543644.94984164438</v>
      </c>
      <c r="AL424" s="227">
        <f t="shared" si="125"/>
        <v>561327.13013151858</v>
      </c>
      <c r="AM424" s="227">
        <f t="shared" si="125"/>
        <v>578954.80785633146</v>
      </c>
      <c r="AN424" s="227">
        <f t="shared" si="125"/>
        <v>596646.75760116766</v>
      </c>
      <c r="AO424" s="227">
        <f t="shared" si="125"/>
        <v>614758.31842229911</v>
      </c>
      <c r="AP424" s="227">
        <f t="shared" si="125"/>
        <v>632304.36728753347</v>
      </c>
      <c r="AQ424" s="227">
        <f t="shared" si="125"/>
        <v>649876.81632547313</v>
      </c>
      <c r="AR424" s="227">
        <f t="shared" si="125"/>
        <v>667476.21288786968</v>
      </c>
      <c r="AS424" s="227">
        <f t="shared" si="125"/>
        <v>688651.38883358776</v>
      </c>
      <c r="AT424" s="227">
        <f t="shared" si="125"/>
        <v>706266.97487136547</v>
      </c>
      <c r="AU424" s="227">
        <f t="shared" si="125"/>
        <v>723871.40319399117</v>
      </c>
      <c r="AV424" s="227">
        <f t="shared" si="125"/>
        <v>741467.05607166071</v>
      </c>
    </row>
    <row r="425" spans="2:48" x14ac:dyDescent="0.2">
      <c r="B425" s="224">
        <v>34</v>
      </c>
      <c r="C425" s="229" t="s">
        <v>66</v>
      </c>
      <c r="D425" s="226">
        <f t="shared" ref="D425:X425" si="126">+D237+D364-D395+D301-D332</f>
        <v>69488.852830609729</v>
      </c>
      <c r="E425" s="227">
        <f t="shared" si="126"/>
        <v>73058.871245801987</v>
      </c>
      <c r="F425" s="227">
        <f t="shared" si="126"/>
        <v>77005.201774340821</v>
      </c>
      <c r="G425" s="227">
        <f t="shared" si="126"/>
        <v>81002.506700390775</v>
      </c>
      <c r="H425" s="227">
        <f t="shared" si="126"/>
        <v>85049.708937748903</v>
      </c>
      <c r="I425" s="227">
        <f t="shared" si="126"/>
        <v>89153.220638397717</v>
      </c>
      <c r="J425" s="227">
        <f t="shared" si="126"/>
        <v>93311.459315611995</v>
      </c>
      <c r="K425" s="227">
        <f t="shared" si="126"/>
        <v>97524.468206650199</v>
      </c>
      <c r="L425" s="227">
        <f t="shared" si="126"/>
        <v>101791.98022432317</v>
      </c>
      <c r="M425" s="227">
        <f t="shared" si="126"/>
        <v>106113.88459865675</v>
      </c>
      <c r="N425" s="227">
        <f t="shared" si="126"/>
        <v>110490.09889747342</v>
      </c>
      <c r="O425" s="227">
        <f t="shared" si="126"/>
        <v>114920.59774448608</v>
      </c>
      <c r="P425" s="227">
        <f t="shared" si="126"/>
        <v>119405.40188764258</v>
      </c>
      <c r="Q425" s="227">
        <f t="shared" si="126"/>
        <v>123944.57779277055</v>
      </c>
      <c r="R425" s="227">
        <f t="shared" si="126"/>
        <v>128538.2356368108</v>
      </c>
      <c r="S425" s="227">
        <f t="shared" si="126"/>
        <v>133186.52515655808</v>
      </c>
      <c r="T425" s="227">
        <f t="shared" si="126"/>
        <v>137889.64370339253</v>
      </c>
      <c r="U425" s="227">
        <f t="shared" si="126"/>
        <v>142647.79673490167</v>
      </c>
      <c r="V425" s="227">
        <f t="shared" si="126"/>
        <v>147461.34643205756</v>
      </c>
      <c r="W425" s="227">
        <f t="shared" si="126"/>
        <v>152330.22133013961</v>
      </c>
      <c r="X425" s="227">
        <f t="shared" si="126"/>
        <v>157256.25895908425</v>
      </c>
      <c r="Z425" s="224">
        <v>34</v>
      </c>
      <c r="AA425" s="229" t="s">
        <v>66</v>
      </c>
      <c r="AB425" s="226">
        <f t="shared" ref="AB425:AV425" si="127">+AB237+AB364-AB395+AB301-AB332</f>
        <v>72256.593838852918</v>
      </c>
      <c r="AC425" s="227">
        <f t="shared" si="127"/>
        <v>75968.806087522273</v>
      </c>
      <c r="AD425" s="227">
        <f t="shared" si="127"/>
        <v>80072.318961012817</v>
      </c>
      <c r="AE425" s="227">
        <f t="shared" si="127"/>
        <v>84228.836542267323</v>
      </c>
      <c r="AF425" s="227">
        <f t="shared" si="127"/>
        <v>88437.238844739433</v>
      </c>
      <c r="AG425" s="227">
        <f t="shared" si="127"/>
        <v>92704.193416425143</v>
      </c>
      <c r="AH425" s="227">
        <f t="shared" si="127"/>
        <v>97028.054740152802</v>
      </c>
      <c r="AI425" s="227">
        <f t="shared" si="127"/>
        <v>101408.86777532106</v>
      </c>
      <c r="AJ425" s="227">
        <f t="shared" si="127"/>
        <v>105846.35479665798</v>
      </c>
      <c r="AK425" s="227">
        <f t="shared" si="127"/>
        <v>110340.40062222126</v>
      </c>
      <c r="AL425" s="227">
        <f t="shared" si="127"/>
        <v>114890.91953655978</v>
      </c>
      <c r="AM425" s="227">
        <f t="shared" si="127"/>
        <v>119497.88515264895</v>
      </c>
      <c r="AN425" s="227">
        <f t="shared" si="127"/>
        <v>124161.31904482738</v>
      </c>
      <c r="AO425" s="227">
        <f t="shared" si="127"/>
        <v>128881.2903262566</v>
      </c>
      <c r="AP425" s="227">
        <f t="shared" si="127"/>
        <v>133657.91356222497</v>
      </c>
      <c r="AQ425" s="227">
        <f t="shared" si="127"/>
        <v>138491.34445354383</v>
      </c>
      <c r="AR425" s="227">
        <f t="shared" si="127"/>
        <v>143381.78821209868</v>
      </c>
      <c r="AS425" s="227">
        <f t="shared" si="127"/>
        <v>148329.45847885276</v>
      </c>
      <c r="AT425" s="227">
        <f t="shared" si="127"/>
        <v>153334.73186044639</v>
      </c>
      <c r="AU425" s="227">
        <f t="shared" si="127"/>
        <v>158397.53404571913</v>
      </c>
      <c r="AV425" s="227">
        <f t="shared" si="127"/>
        <v>163519.77575342456</v>
      </c>
    </row>
    <row r="426" spans="2:48" x14ac:dyDescent="0.2">
      <c r="B426" s="224">
        <v>35</v>
      </c>
      <c r="C426" s="228" t="s">
        <v>67</v>
      </c>
      <c r="D426" s="226">
        <f t="shared" ref="D426:X426" si="128">+D238+D365-D396+D302-D333</f>
        <v>60716.419418896738</v>
      </c>
      <c r="E426" s="227">
        <f t="shared" si="128"/>
        <v>62847.469602154204</v>
      </c>
      <c r="F426" s="227">
        <f t="shared" si="128"/>
        <v>65032.961270626867</v>
      </c>
      <c r="G426" s="227">
        <f t="shared" si="128"/>
        <v>67359.387352918464</v>
      </c>
      <c r="H426" s="227">
        <f t="shared" si="128"/>
        <v>69701.576642136934</v>
      </c>
      <c r="I426" s="227">
        <f t="shared" si="128"/>
        <v>72079.578677890124</v>
      </c>
      <c r="J426" s="227">
        <f t="shared" si="128"/>
        <v>74517.848480471468</v>
      </c>
      <c r="K426" s="227">
        <f t="shared" si="128"/>
        <v>77014.05276347528</v>
      </c>
      <c r="L426" s="227">
        <f t="shared" si="128"/>
        <v>79570.413954918375</v>
      </c>
      <c r="M426" s="227">
        <f t="shared" si="128"/>
        <v>82188.033726691181</v>
      </c>
      <c r="N426" s="227">
        <f t="shared" si="128"/>
        <v>84868.341343424981</v>
      </c>
      <c r="O426" s="227">
        <f t="shared" si="128"/>
        <v>87612.72240690123</v>
      </c>
      <c r="P426" s="227">
        <f t="shared" si="128"/>
        <v>90422.615057969626</v>
      </c>
      <c r="Q426" s="227">
        <f t="shared" si="128"/>
        <v>93299.486221808824</v>
      </c>
      <c r="R426" s="227">
        <f t="shared" si="128"/>
        <v>96244.838161414722</v>
      </c>
      <c r="S426" s="227">
        <f t="shared" si="128"/>
        <v>99260.20940870198</v>
      </c>
      <c r="T426" s="227">
        <f t="shared" si="128"/>
        <v>102347.16877818409</v>
      </c>
      <c r="U426" s="227">
        <f t="shared" si="128"/>
        <v>105507.34403218131</v>
      </c>
      <c r="V426" s="227">
        <f t="shared" si="128"/>
        <v>108742.31302020783</v>
      </c>
      <c r="W426" s="227">
        <f t="shared" si="128"/>
        <v>112054.03410992603</v>
      </c>
      <c r="X426" s="227">
        <f t="shared" si="128"/>
        <v>115443.163477187</v>
      </c>
      <c r="Z426" s="224">
        <v>35</v>
      </c>
      <c r="AA426" s="228" t="s">
        <v>67</v>
      </c>
      <c r="AB426" s="226">
        <f t="shared" ref="AB426:AV426" si="129">+AB238+AB365-AB396+AB302-AB333</f>
        <v>61159.042116460507</v>
      </c>
      <c r="AC426" s="227">
        <f t="shared" si="129"/>
        <v>63305.627655553893</v>
      </c>
      <c r="AD426" s="227">
        <f t="shared" si="129"/>
        <v>65507.05155828975</v>
      </c>
      <c r="AE426" s="227">
        <f t="shared" si="129"/>
        <v>67850.437286721237</v>
      </c>
      <c r="AF426" s="227">
        <f t="shared" si="129"/>
        <v>70209.701135858078</v>
      </c>
      <c r="AG426" s="227">
        <f t="shared" si="129"/>
        <v>72605.03880645195</v>
      </c>
      <c r="AH426" s="227">
        <f t="shared" si="129"/>
        <v>75061.083595894132</v>
      </c>
      <c r="AI426" s="227">
        <f t="shared" si="129"/>
        <v>77575.485208121012</v>
      </c>
      <c r="AJ426" s="227">
        <f t="shared" si="129"/>
        <v>80150.482272649766</v>
      </c>
      <c r="AK426" s="227">
        <f t="shared" si="129"/>
        <v>82787.184492558765</v>
      </c>
      <c r="AL426" s="227">
        <f t="shared" si="129"/>
        <v>85487.031551818538</v>
      </c>
      <c r="AM426" s="227">
        <f t="shared" si="129"/>
        <v>88251.419153247552</v>
      </c>
      <c r="AN426" s="227">
        <f t="shared" si="129"/>
        <v>91081.795921742232</v>
      </c>
      <c r="AO426" s="227">
        <f t="shared" si="129"/>
        <v>93979.639476365803</v>
      </c>
      <c r="AP426" s="227">
        <f t="shared" si="129"/>
        <v>96946.46303161142</v>
      </c>
      <c r="AQ426" s="227">
        <f t="shared" si="129"/>
        <v>99983.816335291413</v>
      </c>
      <c r="AR426" s="227">
        <f t="shared" si="129"/>
        <v>103093.27963857702</v>
      </c>
      <c r="AS426" s="227">
        <f t="shared" si="129"/>
        <v>106276.49257017593</v>
      </c>
      <c r="AT426" s="227">
        <f t="shared" si="129"/>
        <v>109535.04448212516</v>
      </c>
      <c r="AU426" s="227">
        <f t="shared" si="129"/>
        <v>112870.90801858739</v>
      </c>
      <c r="AV426" s="227">
        <f t="shared" si="129"/>
        <v>116284.74413893567</v>
      </c>
    </row>
    <row r="427" spans="2:48" x14ac:dyDescent="0.2">
      <c r="B427" s="224">
        <v>36</v>
      </c>
      <c r="C427" s="229" t="s">
        <v>68</v>
      </c>
      <c r="D427" s="226">
        <f t="shared" ref="D427:X427" si="130">+D239+D366-D397+D303-D334</f>
        <v>59337.764180454185</v>
      </c>
      <c r="E427" s="227">
        <f t="shared" si="130"/>
        <v>63117.051419300042</v>
      </c>
      <c r="F427" s="227">
        <f t="shared" si="130"/>
        <v>66868.385568256184</v>
      </c>
      <c r="G427" s="227">
        <f t="shared" si="130"/>
        <v>70613.401604677521</v>
      </c>
      <c r="H427" s="227">
        <f t="shared" si="130"/>
        <v>74340.029861927949</v>
      </c>
      <c r="I427" s="227">
        <f t="shared" si="130"/>
        <v>78034.211837365699</v>
      </c>
      <c r="J427" s="227">
        <f t="shared" si="130"/>
        <v>81697.044721565602</v>
      </c>
      <c r="K427" s="227">
        <f t="shared" si="130"/>
        <v>85327.000868969961</v>
      </c>
      <c r="L427" s="227">
        <f t="shared" si="130"/>
        <v>88923.139873275053</v>
      </c>
      <c r="M427" s="227">
        <f t="shared" si="130"/>
        <v>92484.284373924267</v>
      </c>
      <c r="N427" s="227">
        <f t="shared" si="130"/>
        <v>96009.222122940075</v>
      </c>
      <c r="O427" s="227">
        <f t="shared" si="130"/>
        <v>99496.644319370767</v>
      </c>
      <c r="P427" s="227">
        <f t="shared" si="130"/>
        <v>102945.15023716947</v>
      </c>
      <c r="Q427" s="227">
        <f t="shared" si="130"/>
        <v>106353.23387641201</v>
      </c>
      <c r="R427" s="227">
        <f t="shared" si="130"/>
        <v>109790.32904488681</v>
      </c>
      <c r="S427" s="227">
        <f t="shared" si="130"/>
        <v>113082.6112209931</v>
      </c>
      <c r="T427" s="227">
        <f t="shared" si="130"/>
        <v>116342.79686298403</v>
      </c>
      <c r="U427" s="227">
        <f t="shared" si="130"/>
        <v>119570.26533112448</v>
      </c>
      <c r="V427" s="227">
        <f t="shared" si="130"/>
        <v>122748.07099304281</v>
      </c>
      <c r="W427" s="227">
        <f t="shared" si="130"/>
        <v>125877.76123096855</v>
      </c>
      <c r="X427" s="227">
        <f t="shared" si="130"/>
        <v>130461.48793416738</v>
      </c>
      <c r="Z427" s="224">
        <v>36</v>
      </c>
      <c r="AA427" s="229" t="s">
        <v>68</v>
      </c>
      <c r="AB427" s="226">
        <f t="shared" ref="AB427:AV427" si="131">+AB239+AB366-AB397+AB303-AB334</f>
        <v>59766.893319010742</v>
      </c>
      <c r="AC427" s="227">
        <f t="shared" si="131"/>
        <v>63573.318382349498</v>
      </c>
      <c r="AD427" s="227">
        <f t="shared" si="131"/>
        <v>67351.536996235882</v>
      </c>
      <c r="AE427" s="227">
        <f t="shared" si="131"/>
        <v>71123.335907225148</v>
      </c>
      <c r="AF427" s="227">
        <f t="shared" si="131"/>
        <v>74876.550797052885</v>
      </c>
      <c r="AG427" s="227">
        <f t="shared" si="131"/>
        <v>78597.013213183367</v>
      </c>
      <c r="AH427" s="227">
        <f t="shared" si="131"/>
        <v>82285.819985691909</v>
      </c>
      <c r="AI427" s="227">
        <f t="shared" si="131"/>
        <v>85941.42297038353</v>
      </c>
      <c r="AJ427" s="227">
        <f t="shared" si="131"/>
        <v>89562.864419839476</v>
      </c>
      <c r="AK427" s="227">
        <f t="shared" si="131"/>
        <v>93148.946646725017</v>
      </c>
      <c r="AL427" s="227">
        <f t="shared" si="131"/>
        <v>96698.435412696941</v>
      </c>
      <c r="AM427" s="227">
        <f t="shared" si="131"/>
        <v>100209.99764419727</v>
      </c>
      <c r="AN427" s="227">
        <f t="shared" si="131"/>
        <v>103682.2059046653</v>
      </c>
      <c r="AO427" s="227">
        <f t="shared" si="131"/>
        <v>107113.52473630998</v>
      </c>
      <c r="AP427" s="227">
        <f t="shared" si="131"/>
        <v>110575.73865489085</v>
      </c>
      <c r="AQ427" s="227">
        <f t="shared" si="131"/>
        <v>113889.21577481758</v>
      </c>
      <c r="AR427" s="227">
        <f t="shared" si="131"/>
        <v>117170.47705960255</v>
      </c>
      <c r="AS427" s="227">
        <f t="shared" si="131"/>
        <v>120418.90484339096</v>
      </c>
      <c r="AT427" s="227">
        <f t="shared" si="131"/>
        <v>123617.01494050121</v>
      </c>
      <c r="AU427" s="227">
        <f t="shared" si="131"/>
        <v>126766.41860391512</v>
      </c>
      <c r="AV427" s="227">
        <f t="shared" si="131"/>
        <v>131412.55218120746</v>
      </c>
    </row>
    <row r="428" spans="2:48" x14ac:dyDescent="0.2">
      <c r="B428" s="224">
        <v>39</v>
      </c>
      <c r="C428" s="229" t="s">
        <v>69</v>
      </c>
      <c r="D428" s="226">
        <f t="shared" ref="D428:X428" si="132">+D240+D367-D398+D304-D335</f>
        <v>173553.78977929798</v>
      </c>
      <c r="E428" s="227">
        <f t="shared" si="132"/>
        <v>183765.32597962659</v>
      </c>
      <c r="F428" s="227">
        <f t="shared" si="132"/>
        <v>193727.68759962576</v>
      </c>
      <c r="G428" s="227">
        <f t="shared" si="132"/>
        <v>203652.13800656568</v>
      </c>
      <c r="H428" s="227">
        <f t="shared" si="132"/>
        <v>213560.61657837153</v>
      </c>
      <c r="I428" s="227">
        <f t="shared" si="132"/>
        <v>223438.99849546971</v>
      </c>
      <c r="J428" s="227">
        <f t="shared" si="132"/>
        <v>233288.81290863073</v>
      </c>
      <c r="K428" s="227">
        <f t="shared" si="132"/>
        <v>243108.93311665338</v>
      </c>
      <c r="L428" s="227">
        <f t="shared" si="132"/>
        <v>252898.89093124896</v>
      </c>
      <c r="M428" s="227">
        <f t="shared" si="132"/>
        <v>262658.03414584545</v>
      </c>
      <c r="N428" s="227">
        <f t="shared" si="132"/>
        <v>272385.7418828283</v>
      </c>
      <c r="O428" s="227">
        <f t="shared" si="132"/>
        <v>282081.36914632597</v>
      </c>
      <c r="P428" s="227">
        <f t="shared" si="132"/>
        <v>291744.26062959945</v>
      </c>
      <c r="Q428" s="227">
        <f t="shared" si="132"/>
        <v>301373.74709030439</v>
      </c>
      <c r="R428" s="227">
        <f t="shared" si="132"/>
        <v>310969.14496801316</v>
      </c>
      <c r="S428" s="227">
        <f t="shared" si="132"/>
        <v>320529.75991024083</v>
      </c>
      <c r="T428" s="227">
        <f t="shared" si="132"/>
        <v>330054.87076664268</v>
      </c>
      <c r="U428" s="227">
        <f t="shared" si="132"/>
        <v>339543.79088707326</v>
      </c>
      <c r="V428" s="227">
        <f t="shared" si="132"/>
        <v>348995.62729297444</v>
      </c>
      <c r="W428" s="227">
        <f t="shared" si="132"/>
        <v>358410.21990492323</v>
      </c>
      <c r="X428" s="227">
        <f t="shared" si="132"/>
        <v>367784.43001808325</v>
      </c>
      <c r="Z428" s="224">
        <v>39</v>
      </c>
      <c r="AA428" s="229" t="s">
        <v>69</v>
      </c>
      <c r="AB428" s="226">
        <f t="shared" ref="AB428:AV428" si="133">+AB240+AB367-AB398+AB304-AB335</f>
        <v>174818.99690678908</v>
      </c>
      <c r="AC428" s="227">
        <f t="shared" si="133"/>
        <v>185104.97520601811</v>
      </c>
      <c r="AD428" s="227">
        <f t="shared" si="133"/>
        <v>195139.96244222706</v>
      </c>
      <c r="AE428" s="227">
        <f t="shared" si="133"/>
        <v>205136.76209263352</v>
      </c>
      <c r="AF428" s="227">
        <f t="shared" si="133"/>
        <v>215117.47347322779</v>
      </c>
      <c r="AG428" s="227">
        <f t="shared" si="133"/>
        <v>225067.86879450173</v>
      </c>
      <c r="AH428" s="227">
        <f t="shared" si="133"/>
        <v>234989.4883547347</v>
      </c>
      <c r="AI428" s="227">
        <f t="shared" si="133"/>
        <v>244881.1972390736</v>
      </c>
      <c r="AJ428" s="227">
        <f t="shared" si="133"/>
        <v>254742.52384613769</v>
      </c>
      <c r="AK428" s="227">
        <f t="shared" si="133"/>
        <v>264572.81121476862</v>
      </c>
      <c r="AL428" s="227">
        <f t="shared" si="133"/>
        <v>274371.43394115416</v>
      </c>
      <c r="AM428" s="227">
        <f t="shared" si="133"/>
        <v>284137.74232740264</v>
      </c>
      <c r="AN428" s="227">
        <f t="shared" si="133"/>
        <v>293871.07628958911</v>
      </c>
      <c r="AO428" s="227">
        <f t="shared" si="133"/>
        <v>303570.76170659257</v>
      </c>
      <c r="AP428" s="227">
        <f t="shared" si="133"/>
        <v>313236.11003483</v>
      </c>
      <c r="AQ428" s="227">
        <f t="shared" si="133"/>
        <v>322866.42185998644</v>
      </c>
      <c r="AR428" s="227">
        <f t="shared" si="133"/>
        <v>332460.97077453142</v>
      </c>
      <c r="AS428" s="227">
        <f t="shared" si="133"/>
        <v>342019.06512264005</v>
      </c>
      <c r="AT428" s="227">
        <f t="shared" si="133"/>
        <v>351539.80541594018</v>
      </c>
      <c r="AU428" s="227">
        <f t="shared" si="133"/>
        <v>361023.0304080302</v>
      </c>
      <c r="AV428" s="227">
        <f t="shared" si="133"/>
        <v>370465.57851291524</v>
      </c>
    </row>
    <row r="429" spans="2:48" x14ac:dyDescent="0.2">
      <c r="B429" s="224">
        <v>40</v>
      </c>
      <c r="C429" s="229" t="s">
        <v>70</v>
      </c>
      <c r="D429" s="226">
        <f t="shared" ref="D429:X429" si="134">+D241+D368-D399+D305-D336</f>
        <v>145915.25622114737</v>
      </c>
      <c r="E429" s="227">
        <f t="shared" si="134"/>
        <v>156093.03438712403</v>
      </c>
      <c r="F429" s="227">
        <f t="shared" si="134"/>
        <v>168915.11648122256</v>
      </c>
      <c r="G429" s="227">
        <f t="shared" si="134"/>
        <v>181264.36246561501</v>
      </c>
      <c r="H429" s="227">
        <f t="shared" si="134"/>
        <v>190417.18095922976</v>
      </c>
      <c r="I429" s="227">
        <f t="shared" si="134"/>
        <v>199571.58148268776</v>
      </c>
      <c r="J429" s="227">
        <f t="shared" si="134"/>
        <v>208728.97430284275</v>
      </c>
      <c r="K429" s="227">
        <f t="shared" si="134"/>
        <v>217889.20660135912</v>
      </c>
      <c r="L429" s="227">
        <f t="shared" si="134"/>
        <v>227052.39075136179</v>
      </c>
      <c r="M429" s="227">
        <f t="shared" si="134"/>
        <v>236218.57337068484</v>
      </c>
      <c r="N429" s="227">
        <f t="shared" si="134"/>
        <v>245387.81945048101</v>
      </c>
      <c r="O429" s="227">
        <f t="shared" si="134"/>
        <v>254560.19085230559</v>
      </c>
      <c r="P429" s="227">
        <f t="shared" si="134"/>
        <v>263735.75184463075</v>
      </c>
      <c r="Q429" s="227">
        <f t="shared" si="134"/>
        <v>272914.56772413402</v>
      </c>
      <c r="R429" s="227">
        <f t="shared" si="134"/>
        <v>282096.70517762232</v>
      </c>
      <c r="S429" s="227">
        <f t="shared" si="134"/>
        <v>291282.2323202102</v>
      </c>
      <c r="T429" s="227">
        <f t="shared" si="134"/>
        <v>303624.81834322365</v>
      </c>
      <c r="U429" s="227">
        <f t="shared" si="134"/>
        <v>309663.73511240177</v>
      </c>
      <c r="V429" s="227">
        <f t="shared" si="134"/>
        <v>318859.85104713443</v>
      </c>
      <c r="W429" s="227">
        <f t="shared" si="134"/>
        <v>328059.65516772284</v>
      </c>
      <c r="X429" s="227">
        <f t="shared" si="134"/>
        <v>337249.66198401724</v>
      </c>
      <c r="Z429" s="224">
        <v>40</v>
      </c>
      <c r="AA429" s="229" t="s">
        <v>70</v>
      </c>
      <c r="AB429" s="226">
        <f t="shared" ref="AB429:AV429" si="135">+AB241+AB368-AB399+AB305-AB336</f>
        <v>146979.09266684097</v>
      </c>
      <c r="AC429" s="227">
        <f t="shared" si="135"/>
        <v>157229.82060013677</v>
      </c>
      <c r="AD429" s="227">
        <f t="shared" si="135"/>
        <v>170144.03166838549</v>
      </c>
      <c r="AE429" s="227">
        <f t="shared" si="135"/>
        <v>182580.6135274063</v>
      </c>
      <c r="AF429" s="227">
        <f t="shared" si="135"/>
        <v>191800.15825226149</v>
      </c>
      <c r="AG429" s="227">
        <f t="shared" si="135"/>
        <v>201021.29656180169</v>
      </c>
      <c r="AH429" s="227">
        <f t="shared" si="135"/>
        <v>210245.44900394446</v>
      </c>
      <c r="AI429" s="227">
        <f t="shared" si="135"/>
        <v>219472.46164652929</v>
      </c>
      <c r="AJ429" s="227">
        <f t="shared" si="135"/>
        <v>228702.44768210378</v>
      </c>
      <c r="AK429" s="227">
        <f t="shared" si="135"/>
        <v>237935.4540685711</v>
      </c>
      <c r="AL429" s="227">
        <f t="shared" si="135"/>
        <v>247171.54627109709</v>
      </c>
      <c r="AM429" s="227">
        <f t="shared" si="135"/>
        <v>256410.78660243697</v>
      </c>
      <c r="AN429" s="227">
        <f t="shared" si="135"/>
        <v>265653.23979981232</v>
      </c>
      <c r="AO429" s="227">
        <f t="shared" si="135"/>
        <v>274898.97163614724</v>
      </c>
      <c r="AP429" s="227">
        <f t="shared" si="135"/>
        <v>284148.04928463232</v>
      </c>
      <c r="AQ429" s="227">
        <f t="shared" si="135"/>
        <v>293400.54135718022</v>
      </c>
      <c r="AR429" s="227">
        <f t="shared" si="135"/>
        <v>305827.72271097876</v>
      </c>
      <c r="AS429" s="227">
        <f t="shared" si="135"/>
        <v>311916.05025226425</v>
      </c>
      <c r="AT429" s="227">
        <f t="shared" si="135"/>
        <v>321179.2083830979</v>
      </c>
      <c r="AU429" s="227">
        <f t="shared" si="135"/>
        <v>330446.08161177154</v>
      </c>
      <c r="AV429" s="227">
        <f t="shared" si="135"/>
        <v>339703.1091918227</v>
      </c>
    </row>
    <row r="430" spans="2:48" x14ac:dyDescent="0.2">
      <c r="B430" s="224">
        <v>45</v>
      </c>
      <c r="C430" s="229" t="s">
        <v>71</v>
      </c>
      <c r="D430" s="226">
        <f t="shared" ref="D430:X430" si="136">+D242+D369-D400+D306-D337</f>
        <v>0</v>
      </c>
      <c r="E430" s="227">
        <f t="shared" si="136"/>
        <v>0</v>
      </c>
      <c r="F430" s="227">
        <f t="shared" si="136"/>
        <v>0</v>
      </c>
      <c r="G430" s="227">
        <f t="shared" si="136"/>
        <v>0</v>
      </c>
      <c r="H430" s="227">
        <f t="shared" si="136"/>
        <v>0</v>
      </c>
      <c r="I430" s="227">
        <f t="shared" si="136"/>
        <v>0</v>
      </c>
      <c r="J430" s="227">
        <f t="shared" si="136"/>
        <v>0</v>
      </c>
      <c r="K430" s="227">
        <f t="shared" si="136"/>
        <v>0</v>
      </c>
      <c r="L430" s="227">
        <f t="shared" si="136"/>
        <v>0</v>
      </c>
      <c r="M430" s="227">
        <f t="shared" si="136"/>
        <v>0</v>
      </c>
      <c r="N430" s="227">
        <f t="shared" si="136"/>
        <v>0</v>
      </c>
      <c r="O430" s="227">
        <f t="shared" si="136"/>
        <v>0</v>
      </c>
      <c r="P430" s="227">
        <f t="shared" si="136"/>
        <v>0</v>
      </c>
      <c r="Q430" s="227">
        <f t="shared" si="136"/>
        <v>0</v>
      </c>
      <c r="R430" s="227">
        <f t="shared" si="136"/>
        <v>0</v>
      </c>
      <c r="S430" s="227">
        <f t="shared" si="136"/>
        <v>0</v>
      </c>
      <c r="T430" s="227">
        <f t="shared" si="136"/>
        <v>0</v>
      </c>
      <c r="U430" s="227">
        <f t="shared" si="136"/>
        <v>0</v>
      </c>
      <c r="V430" s="227">
        <f t="shared" si="136"/>
        <v>0</v>
      </c>
      <c r="W430" s="227">
        <f t="shared" si="136"/>
        <v>0</v>
      </c>
      <c r="X430" s="227">
        <f t="shared" si="136"/>
        <v>0</v>
      </c>
      <c r="Z430" s="224">
        <v>45</v>
      </c>
      <c r="AA430" s="229" t="s">
        <v>71</v>
      </c>
      <c r="AB430" s="226">
        <f t="shared" ref="AB430:AV430" si="137">+AB242+AB369-AB400+AB306-AB337</f>
        <v>0</v>
      </c>
      <c r="AC430" s="227">
        <f t="shared" si="137"/>
        <v>0</v>
      </c>
      <c r="AD430" s="227">
        <f t="shared" si="137"/>
        <v>0</v>
      </c>
      <c r="AE430" s="227">
        <f t="shared" si="137"/>
        <v>0</v>
      </c>
      <c r="AF430" s="227">
        <f t="shared" si="137"/>
        <v>0</v>
      </c>
      <c r="AG430" s="227">
        <f t="shared" si="137"/>
        <v>0</v>
      </c>
      <c r="AH430" s="227">
        <f t="shared" si="137"/>
        <v>0</v>
      </c>
      <c r="AI430" s="227">
        <f t="shared" si="137"/>
        <v>0</v>
      </c>
      <c r="AJ430" s="227">
        <f t="shared" si="137"/>
        <v>0</v>
      </c>
      <c r="AK430" s="227">
        <f t="shared" si="137"/>
        <v>0</v>
      </c>
      <c r="AL430" s="227">
        <f t="shared" si="137"/>
        <v>0</v>
      </c>
      <c r="AM430" s="227">
        <f t="shared" si="137"/>
        <v>0</v>
      </c>
      <c r="AN430" s="227">
        <f t="shared" si="137"/>
        <v>0</v>
      </c>
      <c r="AO430" s="227">
        <f t="shared" si="137"/>
        <v>0</v>
      </c>
      <c r="AP430" s="227">
        <f t="shared" si="137"/>
        <v>0</v>
      </c>
      <c r="AQ430" s="227">
        <f t="shared" si="137"/>
        <v>0</v>
      </c>
      <c r="AR430" s="227">
        <f t="shared" si="137"/>
        <v>0</v>
      </c>
      <c r="AS430" s="227">
        <f t="shared" si="137"/>
        <v>0</v>
      </c>
      <c r="AT430" s="227">
        <f t="shared" si="137"/>
        <v>0</v>
      </c>
      <c r="AU430" s="227">
        <f t="shared" si="137"/>
        <v>0</v>
      </c>
      <c r="AV430" s="227">
        <f t="shared" si="137"/>
        <v>0</v>
      </c>
    </row>
    <row r="431" spans="2:48" ht="13.5" thickBot="1" x14ac:dyDescent="0.25">
      <c r="B431" s="224">
        <v>46</v>
      </c>
      <c r="C431" s="230" t="s">
        <v>72</v>
      </c>
      <c r="D431" s="226">
        <f t="shared" ref="D431:X431" si="138">+D243+D370-D401+D307-D338</f>
        <v>141.52000000000001</v>
      </c>
      <c r="E431" s="227">
        <f t="shared" si="138"/>
        <v>257.94</v>
      </c>
      <c r="F431" s="227">
        <f t="shared" si="138"/>
        <v>291.89999999999992</v>
      </c>
      <c r="G431" s="227">
        <f t="shared" si="138"/>
        <v>310.66999999999996</v>
      </c>
      <c r="H431" s="227">
        <f t="shared" si="138"/>
        <v>331.55999999999995</v>
      </c>
      <c r="I431" s="227">
        <f t="shared" si="138"/>
        <v>353.74999999999994</v>
      </c>
      <c r="J431" s="227">
        <f t="shared" si="138"/>
        <v>391.49</v>
      </c>
      <c r="K431" s="227">
        <f t="shared" si="138"/>
        <v>445.54000000000008</v>
      </c>
      <c r="L431" s="227">
        <f t="shared" si="138"/>
        <v>561.7700000000001</v>
      </c>
      <c r="M431" s="227">
        <f t="shared" si="138"/>
        <v>0</v>
      </c>
      <c r="N431" s="227">
        <f t="shared" si="138"/>
        <v>0</v>
      </c>
      <c r="O431" s="227">
        <f t="shared" si="138"/>
        <v>0</v>
      </c>
      <c r="P431" s="227">
        <f t="shared" si="138"/>
        <v>0</v>
      </c>
      <c r="Q431" s="227">
        <f t="shared" si="138"/>
        <v>0</v>
      </c>
      <c r="R431" s="227">
        <f t="shared" si="138"/>
        <v>0</v>
      </c>
      <c r="S431" s="227">
        <f t="shared" si="138"/>
        <v>0</v>
      </c>
      <c r="T431" s="227">
        <f t="shared" si="138"/>
        <v>0</v>
      </c>
      <c r="U431" s="227">
        <f t="shared" si="138"/>
        <v>0</v>
      </c>
      <c r="V431" s="227">
        <f t="shared" si="138"/>
        <v>0</v>
      </c>
      <c r="W431" s="227">
        <f t="shared" si="138"/>
        <v>0</v>
      </c>
      <c r="X431" s="227">
        <f t="shared" si="138"/>
        <v>0</v>
      </c>
      <c r="Z431" s="224">
        <v>46</v>
      </c>
      <c r="AA431" s="230" t="s">
        <v>72</v>
      </c>
      <c r="AB431" s="226">
        <f t="shared" ref="AB431:AV431" si="139">+AB243+AB370-AB401+AB307-AB338</f>
        <v>0.1057</v>
      </c>
      <c r="AC431" s="227">
        <f t="shared" si="139"/>
        <v>0</v>
      </c>
      <c r="AD431" s="227">
        <f t="shared" si="139"/>
        <v>0</v>
      </c>
      <c r="AE431" s="227">
        <f t="shared" si="139"/>
        <v>0</v>
      </c>
      <c r="AF431" s="227">
        <f t="shared" si="139"/>
        <v>0</v>
      </c>
      <c r="AG431" s="227">
        <f t="shared" si="139"/>
        <v>0</v>
      </c>
      <c r="AH431" s="227">
        <f t="shared" si="139"/>
        <v>0</v>
      </c>
      <c r="AI431" s="227">
        <f t="shared" si="139"/>
        <v>0</v>
      </c>
      <c r="AJ431" s="227">
        <f t="shared" si="139"/>
        <v>0</v>
      </c>
      <c r="AK431" s="227">
        <f t="shared" si="139"/>
        <v>0</v>
      </c>
      <c r="AL431" s="227">
        <f t="shared" si="139"/>
        <v>0</v>
      </c>
      <c r="AM431" s="227">
        <f t="shared" si="139"/>
        <v>0</v>
      </c>
      <c r="AN431" s="227">
        <f t="shared" si="139"/>
        <v>0</v>
      </c>
      <c r="AO431" s="227">
        <f t="shared" si="139"/>
        <v>0</v>
      </c>
      <c r="AP431" s="227">
        <f t="shared" si="139"/>
        <v>0</v>
      </c>
      <c r="AQ431" s="227">
        <f t="shared" si="139"/>
        <v>0</v>
      </c>
      <c r="AR431" s="227">
        <f t="shared" si="139"/>
        <v>0</v>
      </c>
      <c r="AS431" s="227">
        <f t="shared" si="139"/>
        <v>0</v>
      </c>
      <c r="AT431" s="227">
        <f t="shared" si="139"/>
        <v>0</v>
      </c>
      <c r="AU431" s="227">
        <f t="shared" si="139"/>
        <v>0</v>
      </c>
      <c r="AV431" s="227">
        <f t="shared" si="139"/>
        <v>0</v>
      </c>
    </row>
    <row r="432" spans="2:48" ht="13.5" thickBot="1" x14ac:dyDescent="0.25">
      <c r="B432" s="231"/>
      <c r="C432" s="232" t="s">
        <v>73</v>
      </c>
      <c r="D432" s="233">
        <f t="shared" ref="D432:X432" si="140">+SUM(D408:D431)</f>
        <v>31099718.64934504</v>
      </c>
      <c r="E432" s="233">
        <f t="shared" si="140"/>
        <v>31845944.078317832</v>
      </c>
      <c r="F432" s="233">
        <f t="shared" si="140"/>
        <v>32619395.655958984</v>
      </c>
      <c r="G432" s="233">
        <f t="shared" si="140"/>
        <v>33414041.782639872</v>
      </c>
      <c r="H432" s="233">
        <f t="shared" si="140"/>
        <v>34202380.063172594</v>
      </c>
      <c r="I432" s="233">
        <f t="shared" si="140"/>
        <v>35001009.289698191</v>
      </c>
      <c r="J432" s="233">
        <f t="shared" si="140"/>
        <v>35800228.683650307</v>
      </c>
      <c r="K432" s="233">
        <f t="shared" si="140"/>
        <v>36610605.530006483</v>
      </c>
      <c r="L432" s="233">
        <f t="shared" si="140"/>
        <v>37424466.634124078</v>
      </c>
      <c r="M432" s="233">
        <f t="shared" si="140"/>
        <v>38236846.157921955</v>
      </c>
      <c r="N432" s="233">
        <f t="shared" si="140"/>
        <v>39056974.411638729</v>
      </c>
      <c r="O432" s="233">
        <f t="shared" si="140"/>
        <v>39884124.149806194</v>
      </c>
      <c r="P432" s="233">
        <f t="shared" si="140"/>
        <v>40703842.946765177</v>
      </c>
      <c r="Q432" s="233">
        <f t="shared" si="140"/>
        <v>41546511.667492524</v>
      </c>
      <c r="R432" s="233">
        <f t="shared" si="140"/>
        <v>42409889.09341263</v>
      </c>
      <c r="S432" s="233">
        <f t="shared" si="140"/>
        <v>43267658.157920629</v>
      </c>
      <c r="T432" s="233">
        <f t="shared" si="140"/>
        <v>44134844.499369264</v>
      </c>
      <c r="U432" s="233">
        <f t="shared" si="140"/>
        <v>44992200.579142787</v>
      </c>
      <c r="V432" s="233">
        <f t="shared" si="140"/>
        <v>45872895.877499297</v>
      </c>
      <c r="W432" s="233">
        <f t="shared" si="140"/>
        <v>46762270.894638471</v>
      </c>
      <c r="X432" s="233">
        <f t="shared" si="140"/>
        <v>47603705.187834777</v>
      </c>
      <c r="Z432" s="231"/>
      <c r="AA432" s="232" t="s">
        <v>73</v>
      </c>
      <c r="AB432" s="233">
        <f t="shared" ref="AB432:AV432" si="141">+SUM(AB408:AB431)</f>
        <v>31869922.94523529</v>
      </c>
      <c r="AC432" s="233">
        <f t="shared" si="141"/>
        <v>32637397.752028499</v>
      </c>
      <c r="AD432" s="233">
        <f t="shared" si="141"/>
        <v>33432389.879553027</v>
      </c>
      <c r="AE432" s="233">
        <f t="shared" si="141"/>
        <v>34249474.294546112</v>
      </c>
      <c r="AF432" s="233">
        <f t="shared" si="141"/>
        <v>35060077.321305908</v>
      </c>
      <c r="AG432" s="233">
        <f t="shared" si="141"/>
        <v>35881272.736207813</v>
      </c>
      <c r="AH432" s="233">
        <f t="shared" si="141"/>
        <v>36702970.128851458</v>
      </c>
      <c r="AI432" s="233">
        <f t="shared" si="141"/>
        <v>37536145.160668321</v>
      </c>
      <c r="AJ432" s="233">
        <f t="shared" si="141"/>
        <v>38372771.930005111</v>
      </c>
      <c r="AK432" s="233">
        <f t="shared" si="141"/>
        <v>39208454.130805284</v>
      </c>
      <c r="AL432" s="233">
        <f t="shared" si="141"/>
        <v>40051497.678431392</v>
      </c>
      <c r="AM432" s="233">
        <f t="shared" si="141"/>
        <v>40901729.067779504</v>
      </c>
      <c r="AN432" s="233">
        <f t="shared" si="141"/>
        <v>41744218.541343331</v>
      </c>
      <c r="AO432" s="233">
        <f t="shared" si="141"/>
        <v>42610350.547589704</v>
      </c>
      <c r="AP432" s="233">
        <f t="shared" si="141"/>
        <v>43497802.030378588</v>
      </c>
      <c r="AQ432" s="233">
        <f t="shared" si="141"/>
        <v>44379389.887353241</v>
      </c>
      <c r="AR432" s="233">
        <f t="shared" si="141"/>
        <v>45270547.701210871</v>
      </c>
      <c r="AS432" s="233">
        <f t="shared" si="141"/>
        <v>46151674.130046472</v>
      </c>
      <c r="AT432" s="233">
        <f t="shared" si="141"/>
        <v>47056723.128846943</v>
      </c>
      <c r="AU432" s="233">
        <f t="shared" si="141"/>
        <v>47970656.397263825</v>
      </c>
      <c r="AV432" s="233">
        <f t="shared" si="141"/>
        <v>48834985.4548406</v>
      </c>
    </row>
    <row r="433" spans="2:48" x14ac:dyDescent="0.2">
      <c r="B433" s="235"/>
      <c r="C433" s="235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Z433" s="235"/>
      <c r="AA433" s="235"/>
      <c r="AB433" s="236"/>
      <c r="AC433" s="236"/>
      <c r="AD433" s="236"/>
      <c r="AE433" s="236"/>
      <c r="AF433" s="236"/>
      <c r="AG433" s="236"/>
      <c r="AH433" s="236"/>
      <c r="AI433" s="236"/>
      <c r="AJ433" s="236"/>
      <c r="AK433" s="236"/>
      <c r="AL433" s="236"/>
      <c r="AM433" s="236"/>
      <c r="AN433" s="236"/>
      <c r="AO433" s="236"/>
      <c r="AP433" s="236"/>
      <c r="AQ433" s="236"/>
      <c r="AR433" s="236"/>
      <c r="AS433" s="236"/>
      <c r="AT433" s="236"/>
      <c r="AU433" s="236"/>
      <c r="AV433" s="236"/>
    </row>
    <row r="434" spans="2:48" x14ac:dyDescent="0.2">
      <c r="B434" s="221" t="s">
        <v>99</v>
      </c>
      <c r="Z434" s="221" t="s">
        <v>100</v>
      </c>
    </row>
    <row r="435" spans="2:48" ht="13.5" thickBot="1" x14ac:dyDescent="0.25"/>
    <row r="436" spans="2:48" ht="13.5" thickBot="1" x14ac:dyDescent="0.25">
      <c r="B436" s="222" t="s">
        <v>37</v>
      </c>
      <c r="C436" s="223" t="s">
        <v>38</v>
      </c>
      <c r="D436" s="90">
        <f t="shared" ref="D436:X436" si="142">+D377</f>
        <v>2024</v>
      </c>
      <c r="E436" s="90">
        <f t="shared" si="142"/>
        <v>2025</v>
      </c>
      <c r="F436" s="90">
        <f t="shared" si="142"/>
        <v>2026</v>
      </c>
      <c r="G436" s="90">
        <f t="shared" si="142"/>
        <v>2027</v>
      </c>
      <c r="H436" s="90">
        <f t="shared" si="142"/>
        <v>2028</v>
      </c>
      <c r="I436" s="90">
        <f t="shared" si="142"/>
        <v>2029</v>
      </c>
      <c r="J436" s="90">
        <f t="shared" si="142"/>
        <v>2030</v>
      </c>
      <c r="K436" s="90">
        <f t="shared" si="142"/>
        <v>2031</v>
      </c>
      <c r="L436" s="90">
        <f t="shared" si="142"/>
        <v>2032</v>
      </c>
      <c r="M436" s="90">
        <f t="shared" si="142"/>
        <v>2033</v>
      </c>
      <c r="N436" s="90">
        <f t="shared" si="142"/>
        <v>2034</v>
      </c>
      <c r="O436" s="90">
        <f t="shared" si="142"/>
        <v>2035</v>
      </c>
      <c r="P436" s="90">
        <f t="shared" si="142"/>
        <v>2036</v>
      </c>
      <c r="Q436" s="90">
        <f t="shared" si="142"/>
        <v>2037</v>
      </c>
      <c r="R436" s="90">
        <f t="shared" si="142"/>
        <v>2038</v>
      </c>
      <c r="S436" s="90">
        <f t="shared" si="142"/>
        <v>2039</v>
      </c>
      <c r="T436" s="90">
        <f t="shared" si="142"/>
        <v>2040</v>
      </c>
      <c r="U436" s="90">
        <f t="shared" si="142"/>
        <v>2041</v>
      </c>
      <c r="V436" s="90">
        <f t="shared" si="142"/>
        <v>2042</v>
      </c>
      <c r="W436" s="90">
        <f t="shared" si="142"/>
        <v>2043</v>
      </c>
      <c r="X436" s="90">
        <f t="shared" si="142"/>
        <v>2044</v>
      </c>
      <c r="Z436" s="222" t="s">
        <v>37</v>
      </c>
      <c r="AA436" s="223" t="s">
        <v>38</v>
      </c>
      <c r="AB436" s="90">
        <f t="shared" ref="AB436:AV436" si="143">+D436</f>
        <v>2024</v>
      </c>
      <c r="AC436" s="90">
        <f t="shared" si="143"/>
        <v>2025</v>
      </c>
      <c r="AD436" s="90">
        <f t="shared" si="143"/>
        <v>2026</v>
      </c>
      <c r="AE436" s="90">
        <f t="shared" si="143"/>
        <v>2027</v>
      </c>
      <c r="AF436" s="90">
        <f t="shared" si="143"/>
        <v>2028</v>
      </c>
      <c r="AG436" s="90">
        <f t="shared" si="143"/>
        <v>2029</v>
      </c>
      <c r="AH436" s="90">
        <f t="shared" si="143"/>
        <v>2030</v>
      </c>
      <c r="AI436" s="90">
        <f t="shared" si="143"/>
        <v>2031</v>
      </c>
      <c r="AJ436" s="90">
        <f t="shared" si="143"/>
        <v>2032</v>
      </c>
      <c r="AK436" s="90">
        <f t="shared" si="143"/>
        <v>2033</v>
      </c>
      <c r="AL436" s="90">
        <f t="shared" si="143"/>
        <v>2034</v>
      </c>
      <c r="AM436" s="90">
        <f t="shared" si="143"/>
        <v>2035</v>
      </c>
      <c r="AN436" s="90">
        <f t="shared" si="143"/>
        <v>2036</v>
      </c>
      <c r="AO436" s="90">
        <f t="shared" si="143"/>
        <v>2037</v>
      </c>
      <c r="AP436" s="90">
        <f t="shared" si="143"/>
        <v>2038</v>
      </c>
      <c r="AQ436" s="90">
        <f t="shared" si="143"/>
        <v>2039</v>
      </c>
      <c r="AR436" s="90">
        <f t="shared" si="143"/>
        <v>2040</v>
      </c>
      <c r="AS436" s="90">
        <f t="shared" si="143"/>
        <v>2041</v>
      </c>
      <c r="AT436" s="90">
        <f t="shared" si="143"/>
        <v>2042</v>
      </c>
      <c r="AU436" s="90">
        <f t="shared" si="143"/>
        <v>2043</v>
      </c>
      <c r="AV436" s="90">
        <f t="shared" si="143"/>
        <v>2044</v>
      </c>
    </row>
    <row r="437" spans="2:48" x14ac:dyDescent="0.2">
      <c r="B437" s="224">
        <v>6</v>
      </c>
      <c r="C437" s="225" t="s">
        <v>46</v>
      </c>
      <c r="D437" s="241">
        <f>IFERROR(D220/VLOOKUP($C437,'1.1 Demanda Histórica'!$C$5:$U$40,19,0)-1,"")</f>
        <v>1.9207492657192571E-2</v>
      </c>
      <c r="E437" s="213">
        <f t="shared" ref="E437:X437" si="144">+IFERROR(E220/D220-1,0)</f>
        <v>1.2013087679879852E-2</v>
      </c>
      <c r="F437" s="213">
        <f t="shared" si="144"/>
        <v>1.1095609762833414E-2</v>
      </c>
      <c r="G437" s="213">
        <f t="shared" si="144"/>
        <v>1.0519610621936071E-2</v>
      </c>
      <c r="H437" s="213">
        <f t="shared" si="144"/>
        <v>1.0395871058870298E-2</v>
      </c>
      <c r="I437" s="213">
        <f t="shared" si="144"/>
        <v>1.0468069058032103E-2</v>
      </c>
      <c r="J437" s="213">
        <f t="shared" si="144"/>
        <v>1.0554238039423902E-2</v>
      </c>
      <c r="K437" s="213">
        <f t="shared" si="144"/>
        <v>1.0653832560296728E-2</v>
      </c>
      <c r="L437" s="213">
        <f t="shared" si="144"/>
        <v>1.0755396860016031E-2</v>
      </c>
      <c r="M437" s="213">
        <f t="shared" si="144"/>
        <v>1.0858085548187013E-2</v>
      </c>
      <c r="N437" s="213">
        <f t="shared" si="144"/>
        <v>1.096089422697788E-2</v>
      </c>
      <c r="O437" s="213">
        <f t="shared" si="144"/>
        <v>1.1063669168782431E-2</v>
      </c>
      <c r="P437" s="213">
        <f t="shared" si="144"/>
        <v>1.1166301331044126E-2</v>
      </c>
      <c r="Q437" s="213">
        <f t="shared" si="144"/>
        <v>1.1268752013511296E-2</v>
      </c>
      <c r="R437" s="213">
        <f t="shared" si="144"/>
        <v>1.1370998074590855E-2</v>
      </c>
      <c r="S437" s="213">
        <f t="shared" si="144"/>
        <v>1.1472995921955276E-2</v>
      </c>
      <c r="T437" s="213">
        <f t="shared" si="144"/>
        <v>1.1574807568750289E-2</v>
      </c>
      <c r="U437" s="213">
        <f t="shared" si="144"/>
        <v>1.1676093255238662E-2</v>
      </c>
      <c r="V437" s="213">
        <f t="shared" si="144"/>
        <v>1.1778067408537929E-2</v>
      </c>
      <c r="W437" s="213">
        <f t="shared" si="144"/>
        <v>1.18759454974946E-2</v>
      </c>
      <c r="X437" s="213">
        <f t="shared" si="144"/>
        <v>1.1988361816039239E-2</v>
      </c>
      <c r="Z437" s="238">
        <v>6</v>
      </c>
      <c r="AA437" s="229" t="s">
        <v>46</v>
      </c>
      <c r="AB437" s="32">
        <f>+(AB408/VLOOKUP(AA437,'1.1 Demanda Histórica'!$C$136:$D$166,2,FALSE))-1</f>
        <v>8.7452399151006777E-3</v>
      </c>
      <c r="AC437" s="16">
        <f t="shared" ref="AC437:AV437" si="145">+IFERROR(AC220/AB220-1,0)</f>
        <v>1.2013087679880075E-2</v>
      </c>
      <c r="AD437" s="16">
        <f t="shared" si="145"/>
        <v>1.109560976283297E-2</v>
      </c>
      <c r="AE437" s="16">
        <f t="shared" si="145"/>
        <v>1.0519610621936515E-2</v>
      </c>
      <c r="AF437" s="16">
        <f t="shared" si="145"/>
        <v>1.0395871058870298E-2</v>
      </c>
      <c r="AG437" s="16">
        <f t="shared" si="145"/>
        <v>1.046806905803277E-2</v>
      </c>
      <c r="AH437" s="16">
        <f t="shared" si="145"/>
        <v>1.055423803942368E-2</v>
      </c>
      <c r="AI437" s="16">
        <f t="shared" si="145"/>
        <v>1.065383256029695E-2</v>
      </c>
      <c r="AJ437" s="16">
        <f t="shared" si="145"/>
        <v>1.0755396860015809E-2</v>
      </c>
      <c r="AK437" s="16">
        <f t="shared" si="145"/>
        <v>1.0858085548186791E-2</v>
      </c>
      <c r="AL437" s="16">
        <f t="shared" si="145"/>
        <v>1.0960894226977658E-2</v>
      </c>
      <c r="AM437" s="16">
        <f t="shared" si="145"/>
        <v>1.1063669168783097E-2</v>
      </c>
      <c r="AN437" s="16">
        <f t="shared" si="145"/>
        <v>1.116630133104346E-2</v>
      </c>
      <c r="AO437" s="16">
        <f t="shared" si="145"/>
        <v>1.1268752013511962E-2</v>
      </c>
      <c r="AP437" s="16">
        <f t="shared" si="145"/>
        <v>1.1370998074591077E-2</v>
      </c>
      <c r="AQ437" s="16">
        <f t="shared" si="145"/>
        <v>1.1472995921954388E-2</v>
      </c>
      <c r="AR437" s="16">
        <f t="shared" si="145"/>
        <v>1.1574807568750956E-2</v>
      </c>
      <c r="AS437" s="16">
        <f t="shared" si="145"/>
        <v>1.167609325523844E-2</v>
      </c>
      <c r="AT437" s="16">
        <f t="shared" si="145"/>
        <v>1.1778067408538373E-2</v>
      </c>
      <c r="AU437" s="16">
        <f t="shared" si="145"/>
        <v>1.18759454974946E-2</v>
      </c>
      <c r="AV437" s="16">
        <f t="shared" si="145"/>
        <v>1.1988361816038573E-2</v>
      </c>
    </row>
    <row r="438" spans="2:48" x14ac:dyDescent="0.2">
      <c r="B438" s="224">
        <v>8</v>
      </c>
      <c r="C438" s="228" t="s">
        <v>48</v>
      </c>
      <c r="D438" s="241">
        <f>IFERROR(D221/VLOOKUP($C438,'1.1 Demanda Histórica'!$C$5:$U$40,19,0)-1,"")</f>
        <v>2.3626623883870934E-2</v>
      </c>
      <c r="E438" s="213">
        <f t="shared" ref="E438:X438" si="146">+IFERROR(E221/D221-1,0)</f>
        <v>4.3519205080355672E-2</v>
      </c>
      <c r="F438" s="213">
        <f t="shared" si="146"/>
        <v>4.0769662597816447E-2</v>
      </c>
      <c r="G438" s="213">
        <f t="shared" si="146"/>
        <v>3.7362226046370406E-2</v>
      </c>
      <c r="H438" s="213">
        <f t="shared" si="146"/>
        <v>3.6018503251212808E-2</v>
      </c>
      <c r="I438" s="213">
        <f t="shared" si="146"/>
        <v>3.4766275100373445E-2</v>
      </c>
      <c r="J438" s="213">
        <f t="shared" si="146"/>
        <v>3.3598191144702527E-2</v>
      </c>
      <c r="K438" s="213">
        <f t="shared" si="146"/>
        <v>3.2506046771902275E-2</v>
      </c>
      <c r="L438" s="213">
        <f t="shared" si="146"/>
        <v>3.1482669640077621E-2</v>
      </c>
      <c r="M438" s="213">
        <f t="shared" si="146"/>
        <v>3.0521763056923001E-2</v>
      </c>
      <c r="N438" s="213">
        <f t="shared" si="146"/>
        <v>2.9617776306231525E-2</v>
      </c>
      <c r="O438" s="213">
        <f t="shared" si="146"/>
        <v>2.876579735490381E-2</v>
      </c>
      <c r="P438" s="213">
        <f t="shared" si="146"/>
        <v>2.796146356037954E-2</v>
      </c>
      <c r="Q438" s="213">
        <f t="shared" si="146"/>
        <v>2.7200886951086245E-2</v>
      </c>
      <c r="R438" s="213">
        <f t="shared" si="146"/>
        <v>2.6480591378599483E-2</v>
      </c>
      <c r="S438" s="213">
        <f t="shared" si="146"/>
        <v>2.579745939768352E-2</v>
      </c>
      <c r="T438" s="213">
        <f t="shared" si="146"/>
        <v>2.5148687161723249E-2</v>
      </c>
      <c r="U438" s="213">
        <f t="shared" si="146"/>
        <v>2.453174595711749E-2</v>
      </c>
      <c r="V438" s="213">
        <f t="shared" si="146"/>
        <v>2.394434926386757E-2</v>
      </c>
      <c r="W438" s="213">
        <f t="shared" si="146"/>
        <v>2.3384424437794538E-2</v>
      </c>
      <c r="X438" s="213">
        <f t="shared" si="146"/>
        <v>2.2850088275127911E-2</v>
      </c>
      <c r="Z438" s="238">
        <v>8</v>
      </c>
      <c r="AA438" s="228" t="s">
        <v>48</v>
      </c>
      <c r="AB438" s="32">
        <f>+(AB409/VLOOKUP(AA438,'1.1 Demanda Histórica'!$C$136:$D$166,2,FALSE))-1</f>
        <v>2.3881976054109799E-3</v>
      </c>
      <c r="AC438" s="16">
        <f t="shared" ref="AC438:AV438" si="147">+IFERROR(AC221/AB221-1,0)</f>
        <v>4.3519205080355894E-2</v>
      </c>
      <c r="AD438" s="16">
        <f t="shared" si="147"/>
        <v>4.0769662597816669E-2</v>
      </c>
      <c r="AE438" s="16">
        <f t="shared" si="147"/>
        <v>3.7362226046370406E-2</v>
      </c>
      <c r="AF438" s="16">
        <f t="shared" si="147"/>
        <v>3.601850325121303E-2</v>
      </c>
      <c r="AG438" s="16">
        <f t="shared" si="147"/>
        <v>3.4766275100373001E-2</v>
      </c>
      <c r="AH438" s="16">
        <f t="shared" si="147"/>
        <v>3.3598191144702749E-2</v>
      </c>
      <c r="AI438" s="16">
        <f t="shared" si="147"/>
        <v>3.2506046771902275E-2</v>
      </c>
      <c r="AJ438" s="16">
        <f t="shared" si="147"/>
        <v>3.1482669640076955E-2</v>
      </c>
      <c r="AK438" s="16">
        <f t="shared" si="147"/>
        <v>3.0521763056923445E-2</v>
      </c>
      <c r="AL438" s="16">
        <f t="shared" si="147"/>
        <v>2.9617776306231525E-2</v>
      </c>
      <c r="AM438" s="16">
        <f t="shared" si="147"/>
        <v>2.876579735490381E-2</v>
      </c>
      <c r="AN438" s="16">
        <f t="shared" si="147"/>
        <v>2.7961463560379318E-2</v>
      </c>
      <c r="AO438" s="16">
        <f t="shared" si="147"/>
        <v>2.7200886951086467E-2</v>
      </c>
      <c r="AP438" s="16">
        <f t="shared" si="147"/>
        <v>2.6480591378599261E-2</v>
      </c>
      <c r="AQ438" s="16">
        <f t="shared" si="147"/>
        <v>2.579745939768352E-2</v>
      </c>
      <c r="AR438" s="16">
        <f t="shared" si="147"/>
        <v>2.5148687161723693E-2</v>
      </c>
      <c r="AS438" s="16">
        <f t="shared" si="147"/>
        <v>2.4531745957117046E-2</v>
      </c>
      <c r="AT438" s="16">
        <f t="shared" si="147"/>
        <v>2.3944349263867792E-2</v>
      </c>
      <c r="AU438" s="16">
        <f t="shared" si="147"/>
        <v>2.3384424437794316E-2</v>
      </c>
      <c r="AV438" s="16">
        <f t="shared" si="147"/>
        <v>2.2850088275127911E-2</v>
      </c>
    </row>
    <row r="439" spans="2:48" x14ac:dyDescent="0.2">
      <c r="B439" s="224">
        <v>9</v>
      </c>
      <c r="C439" s="229" t="s">
        <v>49</v>
      </c>
      <c r="D439" s="241">
        <f>IFERROR(D222/VLOOKUP($C439,'1.1 Demanda Histórica'!$C$5:$U$40,19,0)-1,"")</f>
        <v>3.3766660506796331E-2</v>
      </c>
      <c r="E439" s="213">
        <f t="shared" ref="E439:X439" si="148">+IFERROR(E222/D222-1,0)</f>
        <v>2.3277550936247504E-2</v>
      </c>
      <c r="F439" s="213">
        <f t="shared" si="148"/>
        <v>2.421576132188763E-2</v>
      </c>
      <c r="G439" s="213">
        <f t="shared" si="148"/>
        <v>2.3884203064107101E-2</v>
      </c>
      <c r="H439" s="213">
        <f t="shared" si="148"/>
        <v>2.3605795074760572E-2</v>
      </c>
      <c r="I439" s="213">
        <f t="shared" si="148"/>
        <v>2.3561767093703612E-2</v>
      </c>
      <c r="J439" s="213">
        <f t="shared" si="148"/>
        <v>2.348299258062081E-2</v>
      </c>
      <c r="K439" s="213">
        <f t="shared" si="148"/>
        <v>2.3415028995740217E-2</v>
      </c>
      <c r="L439" s="213">
        <f t="shared" si="148"/>
        <v>2.3346619857635531E-2</v>
      </c>
      <c r="M439" s="213">
        <f t="shared" si="148"/>
        <v>2.3280515039954208E-2</v>
      </c>
      <c r="N439" s="213">
        <f t="shared" si="148"/>
        <v>2.3215959880471759E-2</v>
      </c>
      <c r="O439" s="213">
        <f t="shared" si="148"/>
        <v>2.3153078564314589E-2</v>
      </c>
      <c r="P439" s="213">
        <f t="shared" si="148"/>
        <v>2.3091778673294705E-2</v>
      </c>
      <c r="Q439" s="213">
        <f t="shared" si="148"/>
        <v>2.3032020802645103E-2</v>
      </c>
      <c r="R439" s="213">
        <f t="shared" si="148"/>
        <v>2.2973767845483328E-2</v>
      </c>
      <c r="S439" s="213">
        <f t="shared" si="148"/>
        <v>2.2916933208456669E-2</v>
      </c>
      <c r="T439" s="213">
        <f t="shared" si="148"/>
        <v>2.286163930884344E-2</v>
      </c>
      <c r="U439" s="213">
        <f t="shared" si="148"/>
        <v>2.2807215439106354E-2</v>
      </c>
      <c r="V439" s="213">
        <f t="shared" si="148"/>
        <v>2.2756026418464526E-2</v>
      </c>
      <c r="W439" s="213">
        <f t="shared" si="148"/>
        <v>2.269885153771245E-2</v>
      </c>
      <c r="X439" s="213">
        <f t="shared" si="148"/>
        <v>2.267120878855633E-2</v>
      </c>
      <c r="Z439" s="238">
        <v>9</v>
      </c>
      <c r="AA439" s="229" t="s">
        <v>49</v>
      </c>
      <c r="AB439" s="32">
        <f>+(AB410/VLOOKUP(AA439,'1.1 Demanda Histórica'!$C$136:$D$166,2,FALSE))-1</f>
        <v>3.3163536117890136E-2</v>
      </c>
      <c r="AC439" s="16">
        <f t="shared" ref="AC439:AV439" si="149">+IFERROR(AC222/AB222-1,0)</f>
        <v>2.327755093624706E-2</v>
      </c>
      <c r="AD439" s="16">
        <f t="shared" si="149"/>
        <v>2.4215761321888296E-2</v>
      </c>
      <c r="AE439" s="16">
        <f t="shared" si="149"/>
        <v>2.3884203064106879E-2</v>
      </c>
      <c r="AF439" s="16">
        <f t="shared" si="149"/>
        <v>2.360579507476035E-2</v>
      </c>
      <c r="AG439" s="16">
        <f t="shared" si="149"/>
        <v>2.3561767093703612E-2</v>
      </c>
      <c r="AH439" s="16">
        <f t="shared" si="149"/>
        <v>2.3482992580620587E-2</v>
      </c>
      <c r="AI439" s="16">
        <f t="shared" si="149"/>
        <v>2.3415028995740661E-2</v>
      </c>
      <c r="AJ439" s="16">
        <f t="shared" si="149"/>
        <v>2.3346619857635087E-2</v>
      </c>
      <c r="AK439" s="16">
        <f t="shared" si="149"/>
        <v>2.3280515039953764E-2</v>
      </c>
      <c r="AL439" s="16">
        <f t="shared" si="149"/>
        <v>2.3215959880472647E-2</v>
      </c>
      <c r="AM439" s="16">
        <f t="shared" si="149"/>
        <v>2.3153078564314145E-2</v>
      </c>
      <c r="AN439" s="16">
        <f t="shared" si="149"/>
        <v>2.3091778673295371E-2</v>
      </c>
      <c r="AO439" s="16">
        <f t="shared" si="149"/>
        <v>2.3032020802644437E-2</v>
      </c>
      <c r="AP439" s="16">
        <f t="shared" si="149"/>
        <v>2.297376784548355E-2</v>
      </c>
      <c r="AQ439" s="16">
        <f t="shared" si="149"/>
        <v>2.2916933208456669E-2</v>
      </c>
      <c r="AR439" s="16">
        <f t="shared" si="149"/>
        <v>2.286163930884344E-2</v>
      </c>
      <c r="AS439" s="16">
        <f t="shared" si="149"/>
        <v>2.280721543910591E-2</v>
      </c>
      <c r="AT439" s="16">
        <f t="shared" si="149"/>
        <v>2.275602641846497E-2</v>
      </c>
      <c r="AU439" s="16">
        <f t="shared" si="149"/>
        <v>2.269885153771245E-2</v>
      </c>
      <c r="AV439" s="16">
        <f t="shared" si="149"/>
        <v>2.2671208788556774E-2</v>
      </c>
    </row>
    <row r="440" spans="2:48" x14ac:dyDescent="0.2">
      <c r="B440" s="224">
        <v>10</v>
      </c>
      <c r="C440" s="229" t="s">
        <v>50</v>
      </c>
      <c r="D440" s="241">
        <f>IFERROR(D223/VLOOKUP($C440,'1.1 Demanda Histórica'!$C$5:$U$40,19,0)-1,"")</f>
        <v>1.6828906690274925E-2</v>
      </c>
      <c r="E440" s="213">
        <f t="shared" ref="E440:X440" si="150">+IFERROR(E223/D223-1,0)</f>
        <v>7.5491273967982497E-3</v>
      </c>
      <c r="F440" s="213">
        <f t="shared" si="150"/>
        <v>1.0969395974792961E-2</v>
      </c>
      <c r="G440" s="213">
        <f t="shared" si="150"/>
        <v>1.1021838475091084E-2</v>
      </c>
      <c r="H440" s="213">
        <f t="shared" si="150"/>
        <v>1.1028554272706215E-2</v>
      </c>
      <c r="I440" s="213">
        <f t="shared" si="150"/>
        <v>1.1144716870566063E-2</v>
      </c>
      <c r="J440" s="213">
        <f t="shared" si="150"/>
        <v>1.1243857719149597E-2</v>
      </c>
      <c r="K440" s="213">
        <f t="shared" si="150"/>
        <v>1.1347004973598862E-2</v>
      </c>
      <c r="L440" s="213">
        <f t="shared" si="150"/>
        <v>1.1448858106879678E-2</v>
      </c>
      <c r="M440" s="213">
        <f t="shared" si="150"/>
        <v>1.1550733697950344E-2</v>
      </c>
      <c r="N440" s="213">
        <f t="shared" si="150"/>
        <v>1.165227345552422E-2</v>
      </c>
      <c r="O440" s="213">
        <f t="shared" si="150"/>
        <v>1.1753543320557558E-2</v>
      </c>
      <c r="P440" s="213">
        <f t="shared" si="150"/>
        <v>1.1854502554587754E-2</v>
      </c>
      <c r="Q440" s="213">
        <f t="shared" si="150"/>
        <v>1.1955135935766803E-2</v>
      </c>
      <c r="R440" s="213">
        <f t="shared" si="150"/>
        <v>1.2055429041382348E-2</v>
      </c>
      <c r="S440" s="213">
        <f t="shared" si="150"/>
        <v>1.2155340805906967E-2</v>
      </c>
      <c r="T440" s="213">
        <f t="shared" si="150"/>
        <v>1.2254940520846302E-2</v>
      </c>
      <c r="U440" s="213">
        <f t="shared" si="150"/>
        <v>1.2353871648746573E-2</v>
      </c>
      <c r="V440" s="213">
        <f t="shared" si="150"/>
        <v>1.2453422018553928E-2</v>
      </c>
      <c r="W440" s="213">
        <f t="shared" si="150"/>
        <v>1.2548536355762474E-2</v>
      </c>
      <c r="X440" s="213">
        <f t="shared" si="150"/>
        <v>1.2658905124061315E-2</v>
      </c>
      <c r="Z440" s="238">
        <v>10</v>
      </c>
      <c r="AA440" s="229" t="s">
        <v>50</v>
      </c>
      <c r="AB440" s="32">
        <f>+(AB411/VLOOKUP(AA440,'1.1 Demanda Histórica'!$C$136:$D$166,2,FALSE))-1</f>
        <v>2.1536511044037754E-2</v>
      </c>
      <c r="AC440" s="16">
        <f t="shared" ref="AC440:AV440" si="151">+IFERROR(AC223/AB223-1,0)</f>
        <v>7.5491248118637611E-3</v>
      </c>
      <c r="AD440" s="16">
        <f t="shared" si="151"/>
        <v>1.0969404517721548E-2</v>
      </c>
      <c r="AE440" s="16">
        <f t="shared" si="151"/>
        <v>1.1021847057542722E-2</v>
      </c>
      <c r="AF440" s="16">
        <f t="shared" si="151"/>
        <v>1.1028562766477013E-2</v>
      </c>
      <c r="AG440" s="16">
        <f t="shared" si="151"/>
        <v>1.1144725360059837E-2</v>
      </c>
      <c r="AH440" s="16">
        <f t="shared" si="151"/>
        <v>1.1243866189788898E-2</v>
      </c>
      <c r="AI440" s="16">
        <f t="shared" si="151"/>
        <v>1.1347013426892483E-2</v>
      </c>
      <c r="AJ440" s="16">
        <f t="shared" si="151"/>
        <v>1.1448866540356928E-2</v>
      </c>
      <c r="AK440" s="16">
        <f t="shared" si="151"/>
        <v>1.1550742110161272E-2</v>
      </c>
      <c r="AL440" s="16">
        <f t="shared" si="151"/>
        <v>1.1652281844782397E-2</v>
      </c>
      <c r="AM440" s="16">
        <f t="shared" si="151"/>
        <v>1.1753551685259156E-2</v>
      </c>
      <c r="AN440" s="16">
        <f t="shared" si="151"/>
        <v>1.1854510893131609E-2</v>
      </c>
      <c r="AO440" s="16">
        <f t="shared" si="151"/>
        <v>1.1955144246577731E-2</v>
      </c>
      <c r="AP440" s="16">
        <f t="shared" si="151"/>
        <v>1.2055437322904705E-2</v>
      </c>
      <c r="AQ440" s="16">
        <f t="shared" si="151"/>
        <v>1.2155349056600429E-2</v>
      </c>
      <c r="AR440" s="16">
        <f t="shared" si="151"/>
        <v>1.2254948739245375E-2</v>
      </c>
      <c r="AS440" s="16">
        <f t="shared" si="151"/>
        <v>1.2353879833194803E-2</v>
      </c>
      <c r="AT440" s="16">
        <f t="shared" si="151"/>
        <v>1.2453430168260615E-2</v>
      </c>
      <c r="AU440" s="16">
        <f t="shared" si="151"/>
        <v>1.2548544466755907E-2</v>
      </c>
      <c r="AV440" s="16">
        <f t="shared" si="151"/>
        <v>1.2658913204795841E-2</v>
      </c>
    </row>
    <row r="441" spans="2:48" x14ac:dyDescent="0.2">
      <c r="B441" s="224">
        <v>13</v>
      </c>
      <c r="C441" s="229" t="s">
        <v>52</v>
      </c>
      <c r="D441" s="241">
        <f>IFERROR(D224/VLOOKUP($C441,'1.1 Demanda Histórica'!$C$5:$U$40,19,0)-1,"")</f>
        <v>-1</v>
      </c>
      <c r="E441" s="213">
        <f t="shared" ref="E441:X441" si="152">+IFERROR(E224/D224-1,0)</f>
        <v>0</v>
      </c>
      <c r="F441" s="213">
        <f t="shared" si="152"/>
        <v>0</v>
      </c>
      <c r="G441" s="213">
        <f t="shared" si="152"/>
        <v>0</v>
      </c>
      <c r="H441" s="213">
        <f t="shared" si="152"/>
        <v>0</v>
      </c>
      <c r="I441" s="213">
        <f t="shared" si="152"/>
        <v>0</v>
      </c>
      <c r="J441" s="213">
        <f t="shared" si="152"/>
        <v>0</v>
      </c>
      <c r="K441" s="213">
        <f t="shared" si="152"/>
        <v>0</v>
      </c>
      <c r="L441" s="213">
        <f t="shared" si="152"/>
        <v>0</v>
      </c>
      <c r="M441" s="213">
        <f t="shared" si="152"/>
        <v>0</v>
      </c>
      <c r="N441" s="213">
        <f t="shared" si="152"/>
        <v>0</v>
      </c>
      <c r="O441" s="213">
        <f t="shared" si="152"/>
        <v>0</v>
      </c>
      <c r="P441" s="213">
        <f t="shared" si="152"/>
        <v>0</v>
      </c>
      <c r="Q441" s="213">
        <f t="shared" si="152"/>
        <v>0</v>
      </c>
      <c r="R441" s="213">
        <f t="shared" si="152"/>
        <v>0</v>
      </c>
      <c r="S441" s="213">
        <f t="shared" si="152"/>
        <v>0</v>
      </c>
      <c r="T441" s="213">
        <f t="shared" si="152"/>
        <v>0</v>
      </c>
      <c r="U441" s="213">
        <f t="shared" si="152"/>
        <v>0</v>
      </c>
      <c r="V441" s="213">
        <f t="shared" si="152"/>
        <v>0</v>
      </c>
      <c r="W441" s="213">
        <f t="shared" si="152"/>
        <v>0</v>
      </c>
      <c r="X441" s="213">
        <f t="shared" si="152"/>
        <v>0</v>
      </c>
      <c r="Z441" s="238">
        <v>13</v>
      </c>
      <c r="AA441" s="229" t="s">
        <v>52</v>
      </c>
      <c r="AB441" s="32">
        <f>+(AB412/VLOOKUP(AA441,'1.1 Demanda Histórica'!$C$136:$D$166,2,FALSE))-1</f>
        <v>-1</v>
      </c>
      <c r="AC441" s="16">
        <f t="shared" ref="AC441:AV441" si="153">+IFERROR(AC224/AB224-1,0)</f>
        <v>0</v>
      </c>
      <c r="AD441" s="16">
        <f t="shared" si="153"/>
        <v>0</v>
      </c>
      <c r="AE441" s="16">
        <f t="shared" si="153"/>
        <v>0</v>
      </c>
      <c r="AF441" s="16">
        <f t="shared" si="153"/>
        <v>0</v>
      </c>
      <c r="AG441" s="16">
        <f t="shared" si="153"/>
        <v>0</v>
      </c>
      <c r="AH441" s="16">
        <f t="shared" si="153"/>
        <v>0</v>
      </c>
      <c r="AI441" s="16">
        <f t="shared" si="153"/>
        <v>0</v>
      </c>
      <c r="AJ441" s="16">
        <f t="shared" si="153"/>
        <v>0</v>
      </c>
      <c r="AK441" s="16">
        <f t="shared" si="153"/>
        <v>0</v>
      </c>
      <c r="AL441" s="16">
        <f t="shared" si="153"/>
        <v>0</v>
      </c>
      <c r="AM441" s="16">
        <f t="shared" si="153"/>
        <v>0</v>
      </c>
      <c r="AN441" s="16">
        <f t="shared" si="153"/>
        <v>0</v>
      </c>
      <c r="AO441" s="16">
        <f t="shared" si="153"/>
        <v>0</v>
      </c>
      <c r="AP441" s="16">
        <f t="shared" si="153"/>
        <v>0</v>
      </c>
      <c r="AQ441" s="16">
        <f t="shared" si="153"/>
        <v>0</v>
      </c>
      <c r="AR441" s="16">
        <f t="shared" si="153"/>
        <v>0</v>
      </c>
      <c r="AS441" s="16">
        <f t="shared" si="153"/>
        <v>0</v>
      </c>
      <c r="AT441" s="16">
        <f t="shared" si="153"/>
        <v>0</v>
      </c>
      <c r="AU441" s="16">
        <f t="shared" si="153"/>
        <v>0</v>
      </c>
      <c r="AV441" s="16">
        <f t="shared" si="153"/>
        <v>0</v>
      </c>
    </row>
    <row r="442" spans="2:48" x14ac:dyDescent="0.2">
      <c r="B442" s="224">
        <v>14</v>
      </c>
      <c r="C442" s="229" t="s">
        <v>53</v>
      </c>
      <c r="D442" s="241">
        <f>IFERROR(D225/VLOOKUP($C442,'1.1 Demanda Histórica'!$C$5:$U$40,19,0)-1,"")</f>
        <v>1.6634000485260758E-2</v>
      </c>
      <c r="E442" s="213">
        <f t="shared" ref="E442:X442" si="154">+IFERROR(E225/D225-1,0)</f>
        <v>6.1035936184108408E-3</v>
      </c>
      <c r="F442" s="213">
        <f t="shared" si="154"/>
        <v>9.6257540948665454E-3</v>
      </c>
      <c r="G442" s="213">
        <f t="shared" si="154"/>
        <v>1.06288828083696E-2</v>
      </c>
      <c r="H442" s="213">
        <f t="shared" si="154"/>
        <v>1.0639494275726413E-2</v>
      </c>
      <c r="I442" s="213">
        <f t="shared" si="154"/>
        <v>1.0755697843953582E-2</v>
      </c>
      <c r="J442" s="213">
        <f t="shared" si="154"/>
        <v>1.085555455741205E-2</v>
      </c>
      <c r="K442" s="213">
        <f t="shared" si="154"/>
        <v>1.095934788147801E-2</v>
      </c>
      <c r="L442" s="213">
        <f t="shared" si="154"/>
        <v>1.1061961458231018E-2</v>
      </c>
      <c r="M442" s="213">
        <f t="shared" si="154"/>
        <v>1.1164664996333507E-2</v>
      </c>
      <c r="N442" s="213">
        <f t="shared" si="154"/>
        <v>1.126711112408163E-2</v>
      </c>
      <c r="O442" s="213">
        <f t="shared" si="154"/>
        <v>1.1369362156582907E-2</v>
      </c>
      <c r="P442" s="213">
        <f t="shared" si="154"/>
        <v>1.1471377285393602E-2</v>
      </c>
      <c r="Q442" s="213">
        <f t="shared" si="154"/>
        <v>1.1573140315601638E-2</v>
      </c>
      <c r="R442" s="213">
        <f t="shared" si="154"/>
        <v>1.1674635786712573E-2</v>
      </c>
      <c r="S442" s="213">
        <f t="shared" si="154"/>
        <v>1.177582239085373E-2</v>
      </c>
      <c r="T442" s="213">
        <f t="shared" si="154"/>
        <v>1.1876765686884783E-2</v>
      </c>
      <c r="U442" s="213">
        <f t="shared" si="154"/>
        <v>1.1977118512875862E-2</v>
      </c>
      <c r="V442" s="213">
        <f t="shared" si="154"/>
        <v>1.2078127853230924E-2</v>
      </c>
      <c r="W442" s="213">
        <f t="shared" si="154"/>
        <v>1.2174888833880182E-2</v>
      </c>
      <c r="X442" s="213">
        <f t="shared" si="154"/>
        <v>1.2286505056194219E-2</v>
      </c>
      <c r="Z442" s="238">
        <v>14</v>
      </c>
      <c r="AA442" s="229" t="s">
        <v>53</v>
      </c>
      <c r="AB442" s="32">
        <f>+(AB413/VLOOKUP(AA442,'1.1 Demanda Histórica'!$C$136:$D$166,2,FALSE))-1</f>
        <v>1.6506608630818764E-2</v>
      </c>
      <c r="AC442" s="16">
        <f t="shared" ref="AC442:AV442" si="155">+IFERROR(AC225/AB225-1,0)</f>
        <v>6.1035936184108408E-3</v>
      </c>
      <c r="AD442" s="16">
        <f t="shared" si="155"/>
        <v>9.6257540948663234E-3</v>
      </c>
      <c r="AE442" s="16">
        <f t="shared" si="155"/>
        <v>1.0628882808370266E-2</v>
      </c>
      <c r="AF442" s="16">
        <f t="shared" si="155"/>
        <v>1.0639494275725969E-2</v>
      </c>
      <c r="AG442" s="16">
        <f t="shared" si="155"/>
        <v>1.0755697843954026E-2</v>
      </c>
      <c r="AH442" s="16">
        <f t="shared" si="155"/>
        <v>1.085555455741205E-2</v>
      </c>
      <c r="AI442" s="16">
        <f t="shared" si="155"/>
        <v>1.0959347881478232E-2</v>
      </c>
      <c r="AJ442" s="16">
        <f t="shared" si="155"/>
        <v>1.1061961458230796E-2</v>
      </c>
      <c r="AK442" s="16">
        <f t="shared" si="155"/>
        <v>1.1164664996333729E-2</v>
      </c>
      <c r="AL442" s="16">
        <f t="shared" si="155"/>
        <v>1.1267111124081852E-2</v>
      </c>
      <c r="AM442" s="16">
        <f t="shared" si="155"/>
        <v>1.1369362156582463E-2</v>
      </c>
      <c r="AN442" s="16">
        <f t="shared" si="155"/>
        <v>1.1471377285393825E-2</v>
      </c>
      <c r="AO442" s="16">
        <f t="shared" si="155"/>
        <v>1.157314031560186E-2</v>
      </c>
      <c r="AP442" s="16">
        <f t="shared" si="155"/>
        <v>1.1674635786712795E-2</v>
      </c>
      <c r="AQ442" s="16">
        <f t="shared" si="155"/>
        <v>1.1775822390853286E-2</v>
      </c>
      <c r="AR442" s="16">
        <f t="shared" si="155"/>
        <v>1.1876765686885005E-2</v>
      </c>
      <c r="AS442" s="16">
        <f t="shared" si="155"/>
        <v>1.1977118512875862E-2</v>
      </c>
      <c r="AT442" s="16">
        <f t="shared" si="155"/>
        <v>1.2078127853230924E-2</v>
      </c>
      <c r="AU442" s="16">
        <f t="shared" si="155"/>
        <v>1.2174888833879516E-2</v>
      </c>
      <c r="AV442" s="16">
        <f t="shared" si="155"/>
        <v>1.2286505056194885E-2</v>
      </c>
    </row>
    <row r="443" spans="2:48" x14ac:dyDescent="0.2">
      <c r="B443" s="224">
        <v>18</v>
      </c>
      <c r="C443" s="229" t="s">
        <v>55</v>
      </c>
      <c r="D443" s="241">
        <f>IFERROR(D226/('1.1 Demanda Histórica'!U20)-1,"")</f>
        <v>3.5154889384662713E-2</v>
      </c>
      <c r="E443" s="213">
        <f t="shared" ref="E443:X443" si="156">+IFERROR(E226/D226-1,0)</f>
        <v>3.0660383366429178E-2</v>
      </c>
      <c r="F443" s="213">
        <f t="shared" si="156"/>
        <v>2.8987450700896478E-2</v>
      </c>
      <c r="G443" s="213">
        <f t="shared" si="156"/>
        <v>2.9685035173992125E-2</v>
      </c>
      <c r="H443" s="213">
        <f t="shared" si="156"/>
        <v>2.8185675002729393E-2</v>
      </c>
      <c r="I443" s="213">
        <f t="shared" si="156"/>
        <v>2.7814883825315162E-2</v>
      </c>
      <c r="J443" s="213">
        <f t="shared" si="156"/>
        <v>2.7196831457652504E-2</v>
      </c>
      <c r="K443" s="213">
        <f t="shared" si="156"/>
        <v>2.6616420278563258E-2</v>
      </c>
      <c r="L443" s="213">
        <f t="shared" si="156"/>
        <v>2.6111212315808041E-2</v>
      </c>
      <c r="M443" s="213">
        <f t="shared" si="156"/>
        <v>2.5594975585176538E-2</v>
      </c>
      <c r="N443" s="213">
        <f t="shared" si="156"/>
        <v>2.5121356085830548E-2</v>
      </c>
      <c r="O443" s="213">
        <f t="shared" si="156"/>
        <v>2.4663843670139629E-2</v>
      </c>
      <c r="P443" s="213">
        <f t="shared" si="156"/>
        <v>2.4228876305814495E-2</v>
      </c>
      <c r="Q443" s="213">
        <f t="shared" si="156"/>
        <v>2.3814135248188428E-2</v>
      </c>
      <c r="R443" s="213">
        <f t="shared" si="156"/>
        <v>2.3417633018036232E-2</v>
      </c>
      <c r="S443" s="213">
        <f t="shared" si="156"/>
        <v>2.3039042854843483E-2</v>
      </c>
      <c r="T443" s="213">
        <f t="shared" si="156"/>
        <v>2.2676961387419814E-2</v>
      </c>
      <c r="U443" s="213">
        <f t="shared" si="156"/>
        <v>2.2330410441385284E-2</v>
      </c>
      <c r="V443" s="213">
        <f t="shared" si="156"/>
        <v>2.1999299683612028E-2</v>
      </c>
      <c r="W443" s="213">
        <f t="shared" si="156"/>
        <v>2.167967765445411E-2</v>
      </c>
      <c r="X443" s="213">
        <f t="shared" si="156"/>
        <v>2.1383007538163357E-2</v>
      </c>
      <c r="Z443" s="238">
        <v>18</v>
      </c>
      <c r="AA443" s="229" t="s">
        <v>55</v>
      </c>
      <c r="AB443" s="32">
        <f>+(AB414/VLOOKUP(AA443,'1.1 Demanda Histórica'!$C$136:$D$166,2,FALSE))-1</f>
        <v>4.8956350401212045E-2</v>
      </c>
      <c r="AC443" s="16">
        <f t="shared" ref="AC443:AV443" si="157">+IFERROR(AC226/AB226-1,0)</f>
        <v>3.0789640227520287E-2</v>
      </c>
      <c r="AD443" s="16">
        <f t="shared" si="157"/>
        <v>2.9100970743383803E-2</v>
      </c>
      <c r="AE443" s="16">
        <f t="shared" si="157"/>
        <v>2.9807836849142566E-2</v>
      </c>
      <c r="AF443" s="16">
        <f t="shared" si="157"/>
        <v>2.8296088381604134E-2</v>
      </c>
      <c r="AG443" s="16">
        <f t="shared" si="157"/>
        <v>2.7920610164281268E-2</v>
      </c>
      <c r="AH443" s="16">
        <f t="shared" si="157"/>
        <v>2.7296258212034408E-2</v>
      </c>
      <c r="AI443" s="16">
        <f t="shared" si="157"/>
        <v>2.6710000316266136E-2</v>
      </c>
      <c r="AJ443" s="16">
        <f t="shared" si="157"/>
        <v>2.6199689178263652E-2</v>
      </c>
      <c r="AK443" s="16">
        <f t="shared" si="157"/>
        <v>2.5678419353758475E-2</v>
      </c>
      <c r="AL443" s="16">
        <f t="shared" si="157"/>
        <v>2.5200218466397972E-2</v>
      </c>
      <c r="AM443" s="16">
        <f t="shared" si="157"/>
        <v>2.4738365290893682E-2</v>
      </c>
      <c r="AN443" s="16">
        <f t="shared" si="157"/>
        <v>2.429933072564916E-2</v>
      </c>
      <c r="AO443" s="16">
        <f t="shared" si="157"/>
        <v>2.3880766623633143E-2</v>
      </c>
      <c r="AP443" s="16">
        <f t="shared" si="157"/>
        <v>2.3480660260798203E-2</v>
      </c>
      <c r="AQ443" s="16">
        <f t="shared" si="157"/>
        <v>2.3098672701000744E-2</v>
      </c>
      <c r="AR443" s="16">
        <f t="shared" si="157"/>
        <v>2.2733381292828758E-2</v>
      </c>
      <c r="AS443" s="16">
        <f t="shared" si="157"/>
        <v>2.2383795354628866E-2</v>
      </c>
      <c r="AT443" s="16">
        <f t="shared" si="157"/>
        <v>2.2049808170321095E-2</v>
      </c>
      <c r="AU443" s="16">
        <f t="shared" si="157"/>
        <v>2.1727467797487909E-2</v>
      </c>
      <c r="AV443" s="16">
        <f t="shared" si="157"/>
        <v>2.142818179496353E-2</v>
      </c>
    </row>
    <row r="444" spans="2:48" x14ac:dyDescent="0.2">
      <c r="B444" s="224">
        <v>20</v>
      </c>
      <c r="C444" s="229" t="s">
        <v>56</v>
      </c>
      <c r="D444" s="241">
        <f>IFERROR(D227/('1.1 Demanda Histórica'!U21)-1,"")</f>
        <v>0.21423020102443857</v>
      </c>
      <c r="E444" s="213">
        <f t="shared" ref="E444:X444" si="158">+IFERROR(E227/D227-1,0)</f>
        <v>8.738059566556533E-2</v>
      </c>
      <c r="F444" s="213">
        <f t="shared" si="158"/>
        <v>3.6599980288130052E-2</v>
      </c>
      <c r="G444" s="213">
        <f t="shared" si="158"/>
        <v>3.659998028812983E-2</v>
      </c>
      <c r="H444" s="213">
        <f t="shared" si="158"/>
        <v>3.659998028812983E-2</v>
      </c>
      <c r="I444" s="213">
        <f t="shared" si="158"/>
        <v>3.6599980288130274E-2</v>
      </c>
      <c r="J444" s="213">
        <f t="shared" si="158"/>
        <v>3.659998028812983E-2</v>
      </c>
      <c r="K444" s="213">
        <f t="shared" si="158"/>
        <v>3.6599980288130052E-2</v>
      </c>
      <c r="L444" s="213">
        <f t="shared" si="158"/>
        <v>3.659998028812983E-2</v>
      </c>
      <c r="M444" s="213">
        <f t="shared" si="158"/>
        <v>3.6599980288130052E-2</v>
      </c>
      <c r="N444" s="213">
        <f t="shared" si="158"/>
        <v>3.659998028812983E-2</v>
      </c>
      <c r="O444" s="213">
        <f t="shared" si="158"/>
        <v>3.6599980288130052E-2</v>
      </c>
      <c r="P444" s="213">
        <f t="shared" si="158"/>
        <v>3.6599980288130052E-2</v>
      </c>
      <c r="Q444" s="213">
        <f t="shared" si="158"/>
        <v>3.6599980288130274E-2</v>
      </c>
      <c r="R444" s="213">
        <f t="shared" si="158"/>
        <v>3.6599980288130052E-2</v>
      </c>
      <c r="S444" s="213">
        <f t="shared" si="158"/>
        <v>3.659998028812983E-2</v>
      </c>
      <c r="T444" s="213">
        <f t="shared" si="158"/>
        <v>3.6599980288130052E-2</v>
      </c>
      <c r="U444" s="213">
        <f t="shared" si="158"/>
        <v>3.659998028812983E-2</v>
      </c>
      <c r="V444" s="213">
        <f t="shared" si="158"/>
        <v>3.6599980288130052E-2</v>
      </c>
      <c r="W444" s="213">
        <f t="shared" si="158"/>
        <v>3.659998028812983E-2</v>
      </c>
      <c r="X444" s="213">
        <f t="shared" si="158"/>
        <v>3.6599980288130052E-2</v>
      </c>
      <c r="Z444" s="238">
        <v>20</v>
      </c>
      <c r="AA444" s="229" t="s">
        <v>56</v>
      </c>
      <c r="AB444" s="32">
        <f>+(AB415/VLOOKUP(AA444,'1.1 Demanda Histórica'!$C$136:$D$166,2,FALSE))-1</f>
        <v>2.065871286589771E-2</v>
      </c>
      <c r="AC444" s="16">
        <f t="shared" ref="AC444:AV444" si="159">+IFERROR(AC227/AB227-1,0)</f>
        <v>8.9698437477268467E-2</v>
      </c>
      <c r="AD444" s="16">
        <f t="shared" si="159"/>
        <v>3.9083101131258902E-2</v>
      </c>
      <c r="AE444" s="16">
        <f t="shared" si="159"/>
        <v>3.9083101131259124E-2</v>
      </c>
      <c r="AF444" s="16">
        <f t="shared" si="159"/>
        <v>3.9083101131259124E-2</v>
      </c>
      <c r="AG444" s="16">
        <f t="shared" si="159"/>
        <v>3.9083101131259124E-2</v>
      </c>
      <c r="AH444" s="16">
        <f t="shared" si="159"/>
        <v>3.9083101131259124E-2</v>
      </c>
      <c r="AI444" s="16">
        <f t="shared" si="159"/>
        <v>3.9083101131258902E-2</v>
      </c>
      <c r="AJ444" s="16">
        <f t="shared" si="159"/>
        <v>3.9083101131259124E-2</v>
      </c>
      <c r="AK444" s="16">
        <f t="shared" si="159"/>
        <v>3.9083101131259346E-2</v>
      </c>
      <c r="AL444" s="16">
        <f t="shared" si="159"/>
        <v>3.9083101131259346E-2</v>
      </c>
      <c r="AM444" s="16">
        <f t="shared" si="159"/>
        <v>3.9083101131258902E-2</v>
      </c>
      <c r="AN444" s="16">
        <f t="shared" si="159"/>
        <v>3.9083101131258902E-2</v>
      </c>
      <c r="AO444" s="16">
        <f t="shared" si="159"/>
        <v>3.9083101131259124E-2</v>
      </c>
      <c r="AP444" s="16">
        <f t="shared" si="159"/>
        <v>3.9083101131259346E-2</v>
      </c>
      <c r="AQ444" s="16">
        <f t="shared" si="159"/>
        <v>3.9083101131259124E-2</v>
      </c>
      <c r="AR444" s="16">
        <f t="shared" si="159"/>
        <v>3.9083101131259124E-2</v>
      </c>
      <c r="AS444" s="16">
        <f t="shared" si="159"/>
        <v>3.9083101131259346E-2</v>
      </c>
      <c r="AT444" s="16">
        <f t="shared" si="159"/>
        <v>3.9083101131259124E-2</v>
      </c>
      <c r="AU444" s="16">
        <f t="shared" si="159"/>
        <v>3.9083101131259124E-2</v>
      </c>
      <c r="AV444" s="16">
        <f t="shared" si="159"/>
        <v>3.9083101131259124E-2</v>
      </c>
    </row>
    <row r="445" spans="2:48" x14ac:dyDescent="0.2">
      <c r="B445" s="224">
        <v>21</v>
      </c>
      <c r="C445" s="229" t="s">
        <v>57</v>
      </c>
      <c r="D445" s="241">
        <f>IFERROR(D228/VLOOKUP($C445,'1.1 Demanda Histórica'!$C$5:$U$40,19,0)-1,"")</f>
        <v>0.10610829360655605</v>
      </c>
      <c r="E445" s="213">
        <f t="shared" ref="E445:X445" si="160">+IFERROR(E228/D228-1,0)</f>
        <v>4.6811894562517331E-2</v>
      </c>
      <c r="F445" s="213">
        <f t="shared" si="160"/>
        <v>4.345655633336909E-2</v>
      </c>
      <c r="G445" s="213">
        <f t="shared" si="160"/>
        <v>4.1680718781467396E-2</v>
      </c>
      <c r="H445" s="213">
        <f t="shared" si="160"/>
        <v>4.0018236324459888E-2</v>
      </c>
      <c r="I445" s="213">
        <f t="shared" si="160"/>
        <v>3.847895294219672E-2</v>
      </c>
      <c r="J445" s="213">
        <f t="shared" si="160"/>
        <v>3.7077752972998645E-2</v>
      </c>
      <c r="K445" s="213">
        <f t="shared" si="160"/>
        <v>3.5788804458586787E-2</v>
      </c>
      <c r="L445" s="213">
        <f t="shared" si="160"/>
        <v>3.4559940169021308E-2</v>
      </c>
      <c r="M445" s="213">
        <f t="shared" si="160"/>
        <v>3.3405449821858335E-2</v>
      </c>
      <c r="N445" s="213">
        <f t="shared" si="160"/>
        <v>3.2325598657929611E-2</v>
      </c>
      <c r="O445" s="213">
        <f t="shared" si="160"/>
        <v>3.1313375063017457E-2</v>
      </c>
      <c r="P445" s="213">
        <f t="shared" si="160"/>
        <v>3.0362618986788048E-2</v>
      </c>
      <c r="Q445" s="213">
        <f t="shared" si="160"/>
        <v>2.9467896473811983E-2</v>
      </c>
      <c r="R445" s="213">
        <f t="shared" si="160"/>
        <v>2.8624395743419351E-2</v>
      </c>
      <c r="S445" s="213">
        <f t="shared" si="160"/>
        <v>2.7827840620804567E-2</v>
      </c>
      <c r="T445" s="213">
        <f t="shared" si="160"/>
        <v>2.7074418030939018E-2</v>
      </c>
      <c r="U445" s="213">
        <f t="shared" si="160"/>
        <v>2.6360716960358577E-2</v>
      </c>
      <c r="V445" s="213">
        <f t="shared" si="160"/>
        <v>2.5683676825071888E-2</v>
      </c>
      <c r="W445" s="213">
        <f t="shared" si="160"/>
        <v>2.5040543595831855E-2</v>
      </c>
      <c r="X445" s="213">
        <f t="shared" si="160"/>
        <v>2.4428832354269847E-2</v>
      </c>
      <c r="Z445" s="238">
        <v>21</v>
      </c>
      <c r="AA445" s="229" t="s">
        <v>57</v>
      </c>
      <c r="AB445" s="32">
        <f>+(AB416/VLOOKUP(AA445,'1.1 Demanda Histórica'!$C$136:$D$166,2,FALSE))-1</f>
        <v>9.7356218423709562E-2</v>
      </c>
      <c r="AC445" s="16">
        <f t="shared" ref="AC445:AV445" si="161">+IFERROR(AC228/AB228-1,0)</f>
        <v>4.6811894562517109E-2</v>
      </c>
      <c r="AD445" s="16">
        <f t="shared" si="161"/>
        <v>4.3456556333369312E-2</v>
      </c>
      <c r="AE445" s="16">
        <f t="shared" si="161"/>
        <v>4.1680718781467396E-2</v>
      </c>
      <c r="AF445" s="16">
        <f t="shared" si="161"/>
        <v>4.0018236324459666E-2</v>
      </c>
      <c r="AG445" s="16">
        <f t="shared" si="161"/>
        <v>3.8478952942196942E-2</v>
      </c>
      <c r="AH445" s="16">
        <f t="shared" si="161"/>
        <v>3.7077752972998423E-2</v>
      </c>
      <c r="AI445" s="16">
        <f t="shared" si="161"/>
        <v>3.5788804458587009E-2</v>
      </c>
      <c r="AJ445" s="16">
        <f t="shared" si="161"/>
        <v>3.4559940169021086E-2</v>
      </c>
      <c r="AK445" s="16">
        <f t="shared" si="161"/>
        <v>3.3405449821858557E-2</v>
      </c>
      <c r="AL445" s="16">
        <f t="shared" si="161"/>
        <v>3.2325598657929611E-2</v>
      </c>
      <c r="AM445" s="16">
        <f t="shared" si="161"/>
        <v>3.1313375063017235E-2</v>
      </c>
      <c r="AN445" s="16">
        <f t="shared" si="161"/>
        <v>3.036261898678827E-2</v>
      </c>
      <c r="AO445" s="16">
        <f t="shared" si="161"/>
        <v>2.9467896473811983E-2</v>
      </c>
      <c r="AP445" s="16">
        <f t="shared" si="161"/>
        <v>2.8624395743419573E-2</v>
      </c>
      <c r="AQ445" s="16">
        <f t="shared" si="161"/>
        <v>2.7827840620804345E-2</v>
      </c>
      <c r="AR445" s="16">
        <f t="shared" si="161"/>
        <v>2.7074418030939018E-2</v>
      </c>
      <c r="AS445" s="16">
        <f t="shared" si="161"/>
        <v>2.6360716960358577E-2</v>
      </c>
      <c r="AT445" s="16">
        <f t="shared" si="161"/>
        <v>2.5683676825071666E-2</v>
      </c>
      <c r="AU445" s="16">
        <f t="shared" si="161"/>
        <v>2.5040543595831855E-2</v>
      </c>
      <c r="AV445" s="16">
        <f t="shared" si="161"/>
        <v>2.4428832354270069E-2</v>
      </c>
    </row>
    <row r="446" spans="2:48" x14ac:dyDescent="0.2">
      <c r="B446" s="224">
        <v>22</v>
      </c>
      <c r="C446" s="229" t="s">
        <v>58</v>
      </c>
      <c r="D446" s="241">
        <f>IFERROR(D229/VLOOKUP($C446,'1.1 Demanda Histórica'!$C$5:$U$40,19,0)-1,"")</f>
        <v>4.2526214718081823E-2</v>
      </c>
      <c r="E446" s="213">
        <f t="shared" ref="E446:X446" si="162">+IFERROR(E229/D229-1,0)</f>
        <v>3.3452481502153519E-2</v>
      </c>
      <c r="F446" s="213">
        <f t="shared" si="162"/>
        <v>3.3319618002432438E-2</v>
      </c>
      <c r="G446" s="213">
        <f t="shared" si="162"/>
        <v>3.2281497207903298E-2</v>
      </c>
      <c r="H446" s="213">
        <f t="shared" si="162"/>
        <v>3.1387052868231402E-2</v>
      </c>
      <c r="I446" s="213">
        <f t="shared" si="162"/>
        <v>3.0641965093161305E-2</v>
      </c>
      <c r="J446" s="213">
        <f t="shared" si="162"/>
        <v>2.9924426821485328E-2</v>
      </c>
      <c r="K446" s="213">
        <f t="shared" si="162"/>
        <v>2.925023739992838E-2</v>
      </c>
      <c r="L446" s="213">
        <f t="shared" si="162"/>
        <v>2.8611681648788689E-2</v>
      </c>
      <c r="M446" s="213">
        <f t="shared" si="162"/>
        <v>2.8007220907976027E-2</v>
      </c>
      <c r="N446" s="213">
        <f t="shared" si="162"/>
        <v>2.7434120613543111E-2</v>
      </c>
      <c r="O446" s="213">
        <f t="shared" si="162"/>
        <v>2.6890241235537848E-2</v>
      </c>
      <c r="P446" s="213">
        <f t="shared" si="162"/>
        <v>2.6373558687709409E-2</v>
      </c>
      <c r="Q446" s="213">
        <f t="shared" si="162"/>
        <v>2.5882251897955566E-2</v>
      </c>
      <c r="R446" s="213">
        <f t="shared" si="162"/>
        <v>2.5414661843773612E-2</v>
      </c>
      <c r="S446" s="213">
        <f t="shared" si="162"/>
        <v>2.4969253197260732E-2</v>
      </c>
      <c r="T446" s="213">
        <f t="shared" si="162"/>
        <v>2.4544703040375593E-2</v>
      </c>
      <c r="U446" s="213">
        <f t="shared" si="162"/>
        <v>2.4139485065661104E-2</v>
      </c>
      <c r="V446" s="213">
        <f t="shared" si="162"/>
        <v>2.3753392594206391E-2</v>
      </c>
      <c r="W446" s="213">
        <f t="shared" si="162"/>
        <v>2.3381675338107311E-2</v>
      </c>
      <c r="X446" s="213">
        <f t="shared" si="162"/>
        <v>2.3037554003573879E-2</v>
      </c>
      <c r="Z446" s="238">
        <v>22</v>
      </c>
      <c r="AA446" s="229" t="s">
        <v>58</v>
      </c>
      <c r="AB446" s="32">
        <f>+(AB417/VLOOKUP(AA446,'1.1 Demanda Histórica'!$C$136:$D$166,2,FALSE))-1</f>
        <v>5.1435111647757159E-2</v>
      </c>
      <c r="AC446" s="16">
        <f t="shared" ref="AC446:AV446" si="163">+IFERROR(AC229/AB229-1,0)</f>
        <v>3.3452481502153075E-2</v>
      </c>
      <c r="AD446" s="16">
        <f t="shared" si="163"/>
        <v>3.3319618002433327E-2</v>
      </c>
      <c r="AE446" s="16">
        <f t="shared" si="163"/>
        <v>3.2281497207902632E-2</v>
      </c>
      <c r="AF446" s="16">
        <f t="shared" si="163"/>
        <v>3.1387052868230958E-2</v>
      </c>
      <c r="AG446" s="16">
        <f t="shared" si="163"/>
        <v>3.0641965093161527E-2</v>
      </c>
      <c r="AH446" s="16">
        <f t="shared" si="163"/>
        <v>2.9924426821485994E-2</v>
      </c>
      <c r="AI446" s="16">
        <f t="shared" si="163"/>
        <v>2.9250237399929047E-2</v>
      </c>
      <c r="AJ446" s="16">
        <f t="shared" si="163"/>
        <v>2.8611681648787801E-2</v>
      </c>
      <c r="AK446" s="16">
        <f t="shared" si="163"/>
        <v>2.8007220907975805E-2</v>
      </c>
      <c r="AL446" s="16">
        <f t="shared" si="163"/>
        <v>2.7434120613542667E-2</v>
      </c>
      <c r="AM446" s="16">
        <f t="shared" si="163"/>
        <v>2.6890241235538737E-2</v>
      </c>
      <c r="AN446" s="16">
        <f t="shared" si="163"/>
        <v>2.6373558687708298E-2</v>
      </c>
      <c r="AO446" s="16">
        <f t="shared" si="163"/>
        <v>2.5882251897955788E-2</v>
      </c>
      <c r="AP446" s="16">
        <f t="shared" si="163"/>
        <v>2.5414661843774722E-2</v>
      </c>
      <c r="AQ446" s="16">
        <f t="shared" si="163"/>
        <v>2.49692531972594E-2</v>
      </c>
      <c r="AR446" s="16">
        <f t="shared" si="163"/>
        <v>2.4544703040376259E-2</v>
      </c>
      <c r="AS446" s="16">
        <f t="shared" si="163"/>
        <v>2.4139485065660882E-2</v>
      </c>
      <c r="AT446" s="16">
        <f t="shared" si="163"/>
        <v>2.3753392594206835E-2</v>
      </c>
      <c r="AU446" s="16">
        <f t="shared" si="163"/>
        <v>2.3381675338107311E-2</v>
      </c>
      <c r="AV446" s="16">
        <f t="shared" si="163"/>
        <v>2.3037554003574323E-2</v>
      </c>
    </row>
    <row r="447" spans="2:48" x14ac:dyDescent="0.2">
      <c r="B447" s="224">
        <v>23</v>
      </c>
      <c r="C447" s="229" t="s">
        <v>59</v>
      </c>
      <c r="D447" s="241">
        <f>IFERROR(D230/VLOOKUP($C447,'1.1 Demanda Histórica'!$C$5:$U$40,19,0)-1,"")</f>
        <v>5.6183509509818874E-2</v>
      </c>
      <c r="E447" s="213">
        <f t="shared" ref="E447:X447" si="164">+IFERROR(E230/D230-1,0)</f>
        <v>5.3651135415925699E-2</v>
      </c>
      <c r="F447" s="213">
        <f t="shared" si="164"/>
        <v>5.0708979055292369E-2</v>
      </c>
      <c r="G447" s="213">
        <f t="shared" si="164"/>
        <v>4.8148100978984587E-2</v>
      </c>
      <c r="H447" s="213">
        <f t="shared" si="164"/>
        <v>4.5970169906848435E-2</v>
      </c>
      <c r="I447" s="213">
        <f t="shared" si="164"/>
        <v>4.4082265721329339E-2</v>
      </c>
      <c r="J447" s="213">
        <f t="shared" si="164"/>
        <v>4.2351490319363805E-2</v>
      </c>
      <c r="K447" s="213">
        <f t="shared" si="164"/>
        <v>4.0765110196310683E-2</v>
      </c>
      <c r="L447" s="213">
        <f t="shared" si="164"/>
        <v>3.9301129758927633E-2</v>
      </c>
      <c r="M447" s="213">
        <f t="shared" si="164"/>
        <v>3.7946015340564632E-2</v>
      </c>
      <c r="N447" s="213">
        <f t="shared" si="164"/>
        <v>3.6687785890843427E-2</v>
      </c>
      <c r="O447" s="213">
        <f t="shared" si="164"/>
        <v>3.5516526217192368E-2</v>
      </c>
      <c r="P447" s="213">
        <f t="shared" si="164"/>
        <v>3.4423646412362841E-2</v>
      </c>
      <c r="Q447" s="213">
        <f t="shared" si="164"/>
        <v>3.3401690773776638E-2</v>
      </c>
      <c r="R447" s="213">
        <f t="shared" si="164"/>
        <v>3.2444133254390328E-2</v>
      </c>
      <c r="S447" s="213">
        <f t="shared" si="164"/>
        <v>3.154521839771518E-2</v>
      </c>
      <c r="T447" s="213">
        <f t="shared" si="164"/>
        <v>3.0699913275141988E-2</v>
      </c>
      <c r="U447" s="213">
        <f t="shared" si="164"/>
        <v>2.9903550584349681E-2</v>
      </c>
      <c r="V447" s="213">
        <f t="shared" si="164"/>
        <v>2.9152742554809929E-2</v>
      </c>
      <c r="W447" s="213">
        <f t="shared" si="164"/>
        <v>2.8441550683143024E-2</v>
      </c>
      <c r="X447" s="213">
        <f t="shared" si="164"/>
        <v>2.7775837969264749E-2</v>
      </c>
      <c r="Z447" s="238">
        <v>23</v>
      </c>
      <c r="AA447" s="229" t="s">
        <v>59</v>
      </c>
      <c r="AB447" s="32">
        <f>+(AB418/VLOOKUP(AA447,'1.1 Demanda Histórica'!$C$136:$D$166,2,FALSE))-1</f>
        <v>5.0359066889558157E-2</v>
      </c>
      <c r="AC447" s="16">
        <f t="shared" ref="AC447:AV447" si="165">+IFERROR(AC230/AB230-1,0)</f>
        <v>5.362383178258967E-2</v>
      </c>
      <c r="AD447" s="16">
        <f t="shared" si="165"/>
        <v>5.0677455012394956E-2</v>
      </c>
      <c r="AE447" s="16">
        <f t="shared" si="165"/>
        <v>4.8116988337308264E-2</v>
      </c>
      <c r="AF447" s="16">
        <f t="shared" si="165"/>
        <v>4.5940853675010995E-2</v>
      </c>
      <c r="AG447" s="16">
        <f t="shared" si="165"/>
        <v>4.4055031690673152E-2</v>
      </c>
      <c r="AH447" s="16">
        <f t="shared" si="165"/>
        <v>4.2326301723739856E-2</v>
      </c>
      <c r="AI447" s="16">
        <f t="shared" si="165"/>
        <v>4.0741807169003996E-2</v>
      </c>
      <c r="AJ447" s="16">
        <f t="shared" si="165"/>
        <v>3.9279532285747321E-2</v>
      </c>
      <c r="AK447" s="16">
        <f t="shared" si="165"/>
        <v>3.7925951639378397E-2</v>
      </c>
      <c r="AL447" s="16">
        <f t="shared" si="165"/>
        <v>3.66691015402556E-2</v>
      </c>
      <c r="AM447" s="16">
        <f t="shared" si="165"/>
        <v>3.5499084939818681E-2</v>
      </c>
      <c r="AN447" s="16">
        <f t="shared" si="165"/>
        <v>3.4407328602455989E-2</v>
      </c>
      <c r="AO447" s="16">
        <f t="shared" si="165"/>
        <v>3.3386391425322071E-2</v>
      </c>
      <c r="AP447" s="16">
        <f t="shared" si="165"/>
        <v>3.242975995309294E-2</v>
      </c>
      <c r="AQ447" s="16">
        <f t="shared" si="165"/>
        <v>3.1531689551965281E-2</v>
      </c>
      <c r="AR447" s="16">
        <f t="shared" si="165"/>
        <v>3.0687156580212926E-2</v>
      </c>
      <c r="AS447" s="16">
        <f t="shared" si="165"/>
        <v>2.9891501815932475E-2</v>
      </c>
      <c r="AT447" s="16">
        <f t="shared" si="165"/>
        <v>2.9141344219440812E-2</v>
      </c>
      <c r="AU447" s="16">
        <f t="shared" si="165"/>
        <v>2.8430752096534562E-2</v>
      </c>
      <c r="AV447" s="16">
        <f t="shared" si="165"/>
        <v>2.7765590814666119E-2</v>
      </c>
    </row>
    <row r="448" spans="2:48" x14ac:dyDescent="0.2">
      <c r="B448" s="224">
        <v>26</v>
      </c>
      <c r="C448" s="229" t="s">
        <v>60</v>
      </c>
      <c r="D448" s="241">
        <f>IFERROR(D231/VLOOKUP($C448,'1.1 Demanda Histórica'!$C$5:$U$40,19,0)-1,"")</f>
        <v>6.6609508791760863E-2</v>
      </c>
      <c r="E448" s="213">
        <f t="shared" ref="E448:X448" si="166">+IFERROR(E231/D231-1,0)</f>
        <v>1.9634394041976977E-2</v>
      </c>
      <c r="F448" s="213">
        <f t="shared" si="166"/>
        <v>9.3472306725641552E-3</v>
      </c>
      <c r="G448" s="213">
        <f t="shared" si="166"/>
        <v>3.4562034321952151E-2</v>
      </c>
      <c r="H448" s="213">
        <f t="shared" si="166"/>
        <v>1.3804272997840261E-2</v>
      </c>
      <c r="I448" s="213">
        <f t="shared" si="166"/>
        <v>2.1644338618681758E-2</v>
      </c>
      <c r="J448" s="213">
        <f t="shared" si="166"/>
        <v>1.3610541643943819E-2</v>
      </c>
      <c r="K448" s="213">
        <f t="shared" si="166"/>
        <v>1.7565112053301135E-2</v>
      </c>
      <c r="L448" s="213">
        <f t="shared" si="166"/>
        <v>1.7261904761904923E-2</v>
      </c>
      <c r="M448" s="213">
        <f t="shared" si="166"/>
        <v>1.6968987712112193E-2</v>
      </c>
      <c r="N448" s="213">
        <f t="shared" si="166"/>
        <v>1.7711823302965612E-2</v>
      </c>
      <c r="O448" s="213">
        <f t="shared" si="166"/>
        <v>1.7143238696404328E-2</v>
      </c>
      <c r="P448" s="213">
        <f t="shared" si="166"/>
        <v>-0.13228462156778431</v>
      </c>
      <c r="Q448" s="213">
        <f t="shared" si="166"/>
        <v>2.3760206920889537E-2</v>
      </c>
      <c r="R448" s="213">
        <f t="shared" si="166"/>
        <v>0.17819743303159141</v>
      </c>
      <c r="S448" s="213">
        <f t="shared" si="166"/>
        <v>2.3326112908719665E-2</v>
      </c>
      <c r="T448" s="213">
        <f t="shared" si="166"/>
        <v>7.3053925232451355E-3</v>
      </c>
      <c r="U448" s="213">
        <f t="shared" si="166"/>
        <v>-0.13325972686297261</v>
      </c>
      <c r="V448" s="213">
        <f t="shared" si="166"/>
        <v>1.133148790047378E-2</v>
      </c>
      <c r="W448" s="213">
        <f t="shared" si="166"/>
        <v>1.7907221006838281E-2</v>
      </c>
      <c r="X448" s="213">
        <f t="shared" si="166"/>
        <v>-0.5987266018671934</v>
      </c>
      <c r="Z448" s="238">
        <v>26</v>
      </c>
      <c r="AA448" s="229" t="s">
        <v>60</v>
      </c>
      <c r="AB448" s="32">
        <f>+(AB419/VLOOKUP(AA448,'1.1 Demanda Histórica'!$C$136:$D$166,2,FALSE))-1</f>
        <v>7.0516427408732207E-2</v>
      </c>
      <c r="AC448" s="16">
        <f t="shared" ref="AC448:AV448" si="167">+IFERROR(AC231/AB231-1,0)</f>
        <v>1.9634394041976755E-2</v>
      </c>
      <c r="AD448" s="16">
        <f t="shared" si="167"/>
        <v>9.3472306725641552E-3</v>
      </c>
      <c r="AE448" s="16">
        <f t="shared" si="167"/>
        <v>3.4562034321951707E-2</v>
      </c>
      <c r="AF448" s="16">
        <f t="shared" si="167"/>
        <v>1.3804272997840261E-2</v>
      </c>
      <c r="AG448" s="16">
        <f t="shared" si="167"/>
        <v>2.1644338618681758E-2</v>
      </c>
      <c r="AH448" s="16">
        <f t="shared" si="167"/>
        <v>1.3610541643944041E-2</v>
      </c>
      <c r="AI448" s="16">
        <f t="shared" si="167"/>
        <v>1.7565112053300913E-2</v>
      </c>
      <c r="AJ448" s="16">
        <f t="shared" si="167"/>
        <v>1.7261904761904479E-2</v>
      </c>
      <c r="AK448" s="16">
        <f t="shared" si="167"/>
        <v>1.6968987712112416E-2</v>
      </c>
      <c r="AL448" s="16">
        <f t="shared" si="167"/>
        <v>1.7711823302966057E-2</v>
      </c>
      <c r="AM448" s="16">
        <f t="shared" si="167"/>
        <v>1.714323869640455E-2</v>
      </c>
      <c r="AN448" s="16">
        <f t="shared" si="167"/>
        <v>-0.13228462156778475</v>
      </c>
      <c r="AO448" s="16">
        <f t="shared" si="167"/>
        <v>2.3760206920889981E-2</v>
      </c>
      <c r="AP448" s="16">
        <f t="shared" si="167"/>
        <v>0.17819743303159141</v>
      </c>
      <c r="AQ448" s="16">
        <f t="shared" si="167"/>
        <v>2.3326112908719443E-2</v>
      </c>
      <c r="AR448" s="16">
        <f t="shared" si="167"/>
        <v>7.3053925232449135E-3</v>
      </c>
      <c r="AS448" s="16">
        <f t="shared" si="167"/>
        <v>-0.13325972686297227</v>
      </c>
      <c r="AT448" s="16">
        <f t="shared" si="167"/>
        <v>1.1331487900474002E-2</v>
      </c>
      <c r="AU448" s="16">
        <f t="shared" si="167"/>
        <v>1.7803921746346596E-2</v>
      </c>
      <c r="AV448" s="16">
        <f t="shared" si="167"/>
        <v>-0.59878881932667349</v>
      </c>
    </row>
    <row r="449" spans="2:48" x14ac:dyDescent="0.2">
      <c r="B449" s="224">
        <v>28</v>
      </c>
      <c r="C449" s="229" t="s">
        <v>61</v>
      </c>
      <c r="D449" s="241">
        <f>IFERROR(D232/VLOOKUP($C449,'1.1 Demanda Histórica'!$C$5:$U$40,19,0)-1,"")</f>
        <v>2.9770539934787177E-2</v>
      </c>
      <c r="E449" s="213">
        <f t="shared" ref="E449:X449" si="168">+IFERROR(E232/D232-1,0)</f>
        <v>1.7280542349198846E-2</v>
      </c>
      <c r="F449" s="213">
        <f t="shared" si="168"/>
        <v>2.0637571623294271E-4</v>
      </c>
      <c r="G449" s="213">
        <f t="shared" si="168"/>
        <v>2.5067495030839382E-6</v>
      </c>
      <c r="H449" s="213">
        <f t="shared" si="168"/>
        <v>3.0454523569645175E-8</v>
      </c>
      <c r="I449" s="213">
        <f t="shared" si="168"/>
        <v>3.6999314723118459E-10</v>
      </c>
      <c r="J449" s="213">
        <f t="shared" si="168"/>
        <v>4.4950709821023338E-12</v>
      </c>
      <c r="K449" s="213">
        <f t="shared" si="168"/>
        <v>5.4622972811557702E-14</v>
      </c>
      <c r="L449" s="213">
        <f t="shared" si="168"/>
        <v>8.8817841970012523E-16</v>
      </c>
      <c r="M449" s="213">
        <f t="shared" si="168"/>
        <v>0</v>
      </c>
      <c r="N449" s="213">
        <f t="shared" si="168"/>
        <v>0</v>
      </c>
      <c r="O449" s="213">
        <f t="shared" si="168"/>
        <v>0</v>
      </c>
      <c r="P449" s="213">
        <f t="shared" si="168"/>
        <v>0</v>
      </c>
      <c r="Q449" s="213">
        <f t="shared" si="168"/>
        <v>0</v>
      </c>
      <c r="R449" s="213">
        <f t="shared" si="168"/>
        <v>0</v>
      </c>
      <c r="S449" s="213">
        <f t="shared" si="168"/>
        <v>0</v>
      </c>
      <c r="T449" s="213">
        <f t="shared" si="168"/>
        <v>0</v>
      </c>
      <c r="U449" s="213">
        <f t="shared" si="168"/>
        <v>0</v>
      </c>
      <c r="V449" s="213">
        <f t="shared" si="168"/>
        <v>0</v>
      </c>
      <c r="W449" s="213">
        <f t="shared" si="168"/>
        <v>0</v>
      </c>
      <c r="X449" s="213">
        <f t="shared" si="168"/>
        <v>0</v>
      </c>
      <c r="Z449" s="238">
        <v>28</v>
      </c>
      <c r="AA449" s="229" t="s">
        <v>61</v>
      </c>
      <c r="AB449" s="32">
        <f>+(AB420/VLOOKUP(AA449,'1.1 Demanda Histórica'!$C$136:$D$166,2,FALSE))-1</f>
        <v>3.7559183766247006E-3</v>
      </c>
      <c r="AC449" s="16">
        <f t="shared" ref="AC449:AV449" si="169">+IFERROR(AC232/AB232-1,0)</f>
        <v>1.7280542349198624E-2</v>
      </c>
      <c r="AD449" s="16">
        <f t="shared" si="169"/>
        <v>2.0637571623294271E-4</v>
      </c>
      <c r="AE449" s="16">
        <f t="shared" si="169"/>
        <v>2.5067495028618936E-6</v>
      </c>
      <c r="AF449" s="16">
        <f t="shared" si="169"/>
        <v>3.0454523569645175E-8</v>
      </c>
      <c r="AG449" s="16">
        <f t="shared" si="169"/>
        <v>3.6999314723118459E-10</v>
      </c>
      <c r="AH449" s="16">
        <f t="shared" si="169"/>
        <v>4.4950709821023338E-12</v>
      </c>
      <c r="AI449" s="16">
        <f t="shared" si="169"/>
        <v>5.4622972811557702E-14</v>
      </c>
      <c r="AJ449" s="16">
        <f t="shared" si="169"/>
        <v>4.4408920985006262E-16</v>
      </c>
      <c r="AK449" s="16">
        <f t="shared" si="169"/>
        <v>0</v>
      </c>
      <c r="AL449" s="16">
        <f t="shared" si="169"/>
        <v>0</v>
      </c>
      <c r="AM449" s="16">
        <f t="shared" si="169"/>
        <v>0</v>
      </c>
      <c r="AN449" s="16">
        <f t="shared" si="169"/>
        <v>0</v>
      </c>
      <c r="AO449" s="16">
        <f t="shared" si="169"/>
        <v>0</v>
      </c>
      <c r="AP449" s="16">
        <f t="shared" si="169"/>
        <v>0</v>
      </c>
      <c r="AQ449" s="16">
        <f t="shared" si="169"/>
        <v>0</v>
      </c>
      <c r="AR449" s="16">
        <f t="shared" si="169"/>
        <v>0</v>
      </c>
      <c r="AS449" s="16">
        <f t="shared" si="169"/>
        <v>0</v>
      </c>
      <c r="AT449" s="16">
        <f t="shared" si="169"/>
        <v>0</v>
      </c>
      <c r="AU449" s="16">
        <f t="shared" si="169"/>
        <v>0</v>
      </c>
      <c r="AV449" s="16">
        <f t="shared" si="169"/>
        <v>0</v>
      </c>
    </row>
    <row r="450" spans="2:48" x14ac:dyDescent="0.2">
      <c r="B450" s="224">
        <v>29</v>
      </c>
      <c r="C450" s="229" t="s">
        <v>62</v>
      </c>
      <c r="D450" s="241">
        <f>IFERROR(D233/VLOOKUP($C450,'1.1 Demanda Histórica'!$C$5:$U$40,19,0)-1,"")</f>
        <v>5.5222119590417673E-2</v>
      </c>
      <c r="E450" s="213">
        <f t="shared" ref="E450:X450" si="170">+IFERROR(E233/D233-1,0)</f>
        <v>1.0192719161172814E-2</v>
      </c>
      <c r="F450" s="213">
        <f t="shared" si="170"/>
        <v>2.3029930876353077E-2</v>
      </c>
      <c r="G450" s="213">
        <f t="shared" si="170"/>
        <v>1.9407617236070873E-2</v>
      </c>
      <c r="H450" s="213">
        <f t="shared" si="170"/>
        <v>2.0240992133775615E-2</v>
      </c>
      <c r="I450" s="213">
        <f t="shared" si="170"/>
        <v>1.9373653424317405E-2</v>
      </c>
      <c r="J450" s="213">
        <f t="shared" si="170"/>
        <v>1.9185956167337315E-2</v>
      </c>
      <c r="K450" s="213">
        <f t="shared" si="170"/>
        <v>1.875481645418442E-2</v>
      </c>
      <c r="L450" s="213">
        <f t="shared" si="170"/>
        <v>1.8436681235317831E-2</v>
      </c>
      <c r="M450" s="213">
        <f t="shared" si="170"/>
        <v>1.8092398601344595E-2</v>
      </c>
      <c r="N450" s="213">
        <f t="shared" si="170"/>
        <v>1.7774964740092214E-2</v>
      </c>
      <c r="O450" s="213">
        <f t="shared" si="170"/>
        <v>1.7462948047561211E-2</v>
      </c>
      <c r="P450" s="213">
        <f t="shared" si="170"/>
        <v>1.7163843003007884E-2</v>
      </c>
      <c r="Q450" s="213">
        <f t="shared" si="170"/>
        <v>1.6873977542563701E-2</v>
      </c>
      <c r="R450" s="213">
        <f t="shared" si="170"/>
        <v>1.6594064117749774E-2</v>
      </c>
      <c r="S450" s="213">
        <f t="shared" si="170"/>
        <v>1.6323159866183934E-2</v>
      </c>
      <c r="T450" s="213">
        <f t="shared" si="170"/>
        <v>1.6061007727491639E-2</v>
      </c>
      <c r="U450" s="213">
        <f t="shared" si="170"/>
        <v>1.5807123846975246E-2</v>
      </c>
      <c r="V450" s="213">
        <f t="shared" si="170"/>
        <v>1.5561148992541352E-2</v>
      </c>
      <c r="W450" s="213">
        <f t="shared" si="170"/>
        <v>1.5322709193752448E-2</v>
      </c>
      <c r="X450" s="213">
        <f t="shared" si="170"/>
        <v>1.5091467354182875E-2</v>
      </c>
      <c r="Z450" s="238">
        <v>29</v>
      </c>
      <c r="AA450" s="229" t="s">
        <v>62</v>
      </c>
      <c r="AB450" s="32">
        <f>+(AB421/VLOOKUP(AA450,'1.1 Demanda Histórica'!$C$136:$D$166,2,FALSE))-1</f>
        <v>4.3512302466262698E-2</v>
      </c>
      <c r="AC450" s="16">
        <f t="shared" ref="AC450:AV450" si="171">+IFERROR(AC233/AB233-1,0)</f>
        <v>1.0192719161172814E-2</v>
      </c>
      <c r="AD450" s="16">
        <f t="shared" si="171"/>
        <v>2.3029930876353077E-2</v>
      </c>
      <c r="AE450" s="16">
        <f t="shared" si="171"/>
        <v>1.9407617236070651E-2</v>
      </c>
      <c r="AF450" s="16">
        <f t="shared" si="171"/>
        <v>2.0240992133776059E-2</v>
      </c>
      <c r="AG450" s="16">
        <f t="shared" si="171"/>
        <v>1.9373653424317183E-2</v>
      </c>
      <c r="AH450" s="16">
        <f t="shared" si="171"/>
        <v>1.9185956167337315E-2</v>
      </c>
      <c r="AI450" s="16">
        <f t="shared" si="171"/>
        <v>1.875481645418442E-2</v>
      </c>
      <c r="AJ450" s="16">
        <f t="shared" si="171"/>
        <v>1.8436681235317831E-2</v>
      </c>
      <c r="AK450" s="16">
        <f t="shared" si="171"/>
        <v>1.8092398601345039E-2</v>
      </c>
      <c r="AL450" s="16">
        <f t="shared" si="171"/>
        <v>1.7774964740091992E-2</v>
      </c>
      <c r="AM450" s="16">
        <f t="shared" si="171"/>
        <v>1.7462948047560989E-2</v>
      </c>
      <c r="AN450" s="16">
        <f t="shared" si="171"/>
        <v>1.7163843003008106E-2</v>
      </c>
      <c r="AO450" s="16">
        <f t="shared" si="171"/>
        <v>1.6873977542563923E-2</v>
      </c>
      <c r="AP450" s="16">
        <f t="shared" si="171"/>
        <v>1.6594064117749774E-2</v>
      </c>
      <c r="AQ450" s="16">
        <f t="shared" si="171"/>
        <v>1.6323159866183712E-2</v>
      </c>
      <c r="AR450" s="16">
        <f t="shared" si="171"/>
        <v>1.6061007727491861E-2</v>
      </c>
      <c r="AS450" s="16">
        <f t="shared" si="171"/>
        <v>1.5807123846975246E-2</v>
      </c>
      <c r="AT450" s="16">
        <f t="shared" si="171"/>
        <v>1.5561148992541574E-2</v>
      </c>
      <c r="AU450" s="16">
        <f t="shared" si="171"/>
        <v>1.5322709193752448E-2</v>
      </c>
      <c r="AV450" s="16">
        <f t="shared" si="171"/>
        <v>1.5091467354183097E-2</v>
      </c>
    </row>
    <row r="451" spans="2:48" x14ac:dyDescent="0.2">
      <c r="B451" s="224">
        <v>31</v>
      </c>
      <c r="C451" s="229" t="s">
        <v>63</v>
      </c>
      <c r="D451" s="241">
        <f>IFERROR(D234/VLOOKUP($C451,'1.1 Demanda Histórica'!$C$5:$U$40,19,0)-1,"")</f>
        <v>2.4415805116976053E-2</v>
      </c>
      <c r="E451" s="213">
        <f t="shared" ref="E451:X451" si="172">+IFERROR(E234/D234-1,0)</f>
        <v>2.9861168134717619E-2</v>
      </c>
      <c r="F451" s="213">
        <f t="shared" si="172"/>
        <v>2.3832300788622529E-2</v>
      </c>
      <c r="G451" s="213">
        <f t="shared" si="172"/>
        <v>2.1406517957834437E-2</v>
      </c>
      <c r="H451" s="213">
        <f t="shared" si="172"/>
        <v>2.055794236172126E-2</v>
      </c>
      <c r="I451" s="213">
        <f t="shared" si="172"/>
        <v>2.0366216446095597E-2</v>
      </c>
      <c r="J451" s="213">
        <f t="shared" si="172"/>
        <v>2.0291567279017153E-2</v>
      </c>
      <c r="K451" s="213">
        <f t="shared" si="172"/>
        <v>2.0273107424120029E-2</v>
      </c>
      <c r="L451" s="213">
        <f t="shared" si="172"/>
        <v>2.0268578098742829E-2</v>
      </c>
      <c r="M451" s="213">
        <f t="shared" si="172"/>
        <v>2.0269687031304162E-2</v>
      </c>
      <c r="N451" s="213">
        <f t="shared" si="172"/>
        <v>2.0272318638264508E-2</v>
      </c>
      <c r="O451" s="213">
        <f t="shared" si="172"/>
        <v>2.0275474120343473E-2</v>
      </c>
      <c r="P451" s="213">
        <f t="shared" si="172"/>
        <v>2.0278739476824015E-2</v>
      </c>
      <c r="Q451" s="213">
        <f t="shared" si="172"/>
        <v>2.028199902590333E-2</v>
      </c>
      <c r="R451" s="213">
        <f t="shared" si="172"/>
        <v>2.0285220981681951E-2</v>
      </c>
      <c r="S451" s="213">
        <f t="shared" si="172"/>
        <v>2.0288355632579691E-2</v>
      </c>
      <c r="T451" s="213">
        <f t="shared" si="172"/>
        <v>2.0291545959282953E-2</v>
      </c>
      <c r="U451" s="213">
        <f t="shared" si="172"/>
        <v>2.0294232111033539E-2</v>
      </c>
      <c r="V451" s="213">
        <f t="shared" si="172"/>
        <v>2.0298556627054154E-2</v>
      </c>
      <c r="W451" s="213">
        <f t="shared" si="172"/>
        <v>2.0296320265724699E-2</v>
      </c>
      <c r="X451" s="213">
        <f t="shared" si="172"/>
        <v>2.0319354121965283E-2</v>
      </c>
      <c r="Z451" s="238">
        <v>31</v>
      </c>
      <c r="AA451" s="229" t="s">
        <v>63</v>
      </c>
      <c r="AB451" s="32">
        <f>+(AB422/VLOOKUP(AA451,'1.1 Demanda Histórica'!$C$136:$D$166,2,FALSE))-1</f>
        <v>2.64074785581081E-2</v>
      </c>
      <c r="AC451" s="16">
        <f t="shared" ref="AC451:AV451" si="173">+IFERROR(AC234/AB234-1,0)</f>
        <v>2.9861168134718286E-2</v>
      </c>
      <c r="AD451" s="16">
        <f t="shared" si="173"/>
        <v>2.3832300788622751E-2</v>
      </c>
      <c r="AE451" s="16">
        <f t="shared" si="173"/>
        <v>2.1406517957834437E-2</v>
      </c>
      <c r="AF451" s="16">
        <f t="shared" si="173"/>
        <v>2.0557942361720816E-2</v>
      </c>
      <c r="AG451" s="16">
        <f t="shared" si="173"/>
        <v>2.0366216446096264E-2</v>
      </c>
      <c r="AH451" s="16">
        <f t="shared" si="173"/>
        <v>2.0291567279016931E-2</v>
      </c>
      <c r="AI451" s="16">
        <f t="shared" si="173"/>
        <v>2.0273107424119807E-2</v>
      </c>
      <c r="AJ451" s="16">
        <f t="shared" si="173"/>
        <v>2.0268578098742829E-2</v>
      </c>
      <c r="AK451" s="16">
        <f t="shared" si="173"/>
        <v>2.0269687031303718E-2</v>
      </c>
      <c r="AL451" s="16">
        <f t="shared" si="173"/>
        <v>2.0272318638264952E-2</v>
      </c>
      <c r="AM451" s="16">
        <f t="shared" si="173"/>
        <v>2.0275474120343251E-2</v>
      </c>
      <c r="AN451" s="16">
        <f t="shared" si="173"/>
        <v>2.0278739476824015E-2</v>
      </c>
      <c r="AO451" s="16">
        <f t="shared" si="173"/>
        <v>2.0281999025903108E-2</v>
      </c>
      <c r="AP451" s="16">
        <f t="shared" si="173"/>
        <v>2.0285220981682173E-2</v>
      </c>
      <c r="AQ451" s="16">
        <f t="shared" si="173"/>
        <v>2.0288355632579913E-2</v>
      </c>
      <c r="AR451" s="16">
        <f t="shared" si="173"/>
        <v>2.0291545959282731E-2</v>
      </c>
      <c r="AS451" s="16">
        <f t="shared" si="173"/>
        <v>2.0294232111033761E-2</v>
      </c>
      <c r="AT451" s="16">
        <f t="shared" si="173"/>
        <v>2.0298556627054154E-2</v>
      </c>
      <c r="AU451" s="16">
        <f t="shared" si="173"/>
        <v>2.0296320265724255E-2</v>
      </c>
      <c r="AV451" s="16">
        <f t="shared" si="173"/>
        <v>2.0319354121965505E-2</v>
      </c>
    </row>
    <row r="452" spans="2:48" x14ac:dyDescent="0.2">
      <c r="B452" s="224">
        <v>32</v>
      </c>
      <c r="C452" s="229" t="s">
        <v>64</v>
      </c>
      <c r="D452" s="241">
        <f>IFERROR(D235/VLOOKUP($C452,'1.1 Demanda Histórica'!$C$5:$U$40,19,0)-1,"")</f>
        <v>2.9484471422487779E-2</v>
      </c>
      <c r="E452" s="213">
        <f t="shared" ref="E452:X452" si="174">+IFERROR(E235/D235-1,0)</f>
        <v>3.5920315889571786E-2</v>
      </c>
      <c r="F452" s="213">
        <f t="shared" si="174"/>
        <v>2.6167916785869938E-2</v>
      </c>
      <c r="G452" s="213">
        <f t="shared" si="174"/>
        <v>2.5572496197907135E-2</v>
      </c>
      <c r="H452" s="213">
        <f t="shared" si="174"/>
        <v>2.5225038026025937E-2</v>
      </c>
      <c r="I452" s="213">
        <f t="shared" si="174"/>
        <v>2.513775559465925E-2</v>
      </c>
      <c r="J452" s="213">
        <f t="shared" si="174"/>
        <v>2.5015194844770994E-2</v>
      </c>
      <c r="K452" s="213">
        <f t="shared" si="174"/>
        <v>2.4905506993825766E-2</v>
      </c>
      <c r="L452" s="213">
        <f t="shared" si="174"/>
        <v>2.4796631078339404E-2</v>
      </c>
      <c r="M452" s="213">
        <f t="shared" si="174"/>
        <v>2.4691434304908944E-2</v>
      </c>
      <c r="N452" s="213">
        <f t="shared" si="174"/>
        <v>2.4589062953807694E-2</v>
      </c>
      <c r="O452" s="213">
        <f t="shared" si="174"/>
        <v>2.4489598739483753E-2</v>
      </c>
      <c r="P452" s="213">
        <f t="shared" si="174"/>
        <v>2.4392896441786549E-2</v>
      </c>
      <c r="Q452" s="213">
        <f t="shared" si="174"/>
        <v>2.4298869375547927E-2</v>
      </c>
      <c r="R452" s="213">
        <f t="shared" si="174"/>
        <v>2.420743555990934E-2</v>
      </c>
      <c r="S452" s="213">
        <f t="shared" si="174"/>
        <v>2.4118462985035949E-2</v>
      </c>
      <c r="T452" s="213">
        <f t="shared" si="174"/>
        <v>2.4032041811023808E-2</v>
      </c>
      <c r="U452" s="213">
        <f t="shared" si="174"/>
        <v>2.3947429719741731E-2</v>
      </c>
      <c r="V452" s="213">
        <f t="shared" si="174"/>
        <v>2.3867075984028929E-2</v>
      </c>
      <c r="W452" s="213">
        <f t="shared" si="174"/>
        <v>2.3781270850886438E-2</v>
      </c>
      <c r="X452" s="213">
        <f t="shared" si="174"/>
        <v>2.3727216709940491E-2</v>
      </c>
      <c r="Z452" s="238">
        <v>32</v>
      </c>
      <c r="AA452" s="229" t="s">
        <v>64</v>
      </c>
      <c r="AB452" s="32">
        <f>+(AB423/VLOOKUP(AA452,'1.1 Demanda Histórica'!$C$136:$D$166,2,FALSE))-1</f>
        <v>3.0926072220530676E-2</v>
      </c>
      <c r="AC452" s="16">
        <f t="shared" ref="AC452:AV452" si="175">+IFERROR(AC235/AB235-1,0)</f>
        <v>3.5920315889571341E-2</v>
      </c>
      <c r="AD452" s="16">
        <f t="shared" si="175"/>
        <v>2.6167916785870382E-2</v>
      </c>
      <c r="AE452" s="16">
        <f t="shared" si="175"/>
        <v>2.5572496197906469E-2</v>
      </c>
      <c r="AF452" s="16">
        <f t="shared" si="175"/>
        <v>2.5225038026026159E-2</v>
      </c>
      <c r="AG452" s="16">
        <f t="shared" si="175"/>
        <v>2.513775559465925E-2</v>
      </c>
      <c r="AH452" s="16">
        <f t="shared" si="175"/>
        <v>2.5015194844770994E-2</v>
      </c>
      <c r="AI452" s="16">
        <f t="shared" si="175"/>
        <v>2.4905506993825544E-2</v>
      </c>
      <c r="AJ452" s="16">
        <f t="shared" si="175"/>
        <v>2.4796631078339404E-2</v>
      </c>
      <c r="AK452" s="16">
        <f t="shared" si="175"/>
        <v>2.4691434304908721E-2</v>
      </c>
      <c r="AL452" s="16">
        <f t="shared" si="175"/>
        <v>2.4589062953808138E-2</v>
      </c>
      <c r="AM452" s="16">
        <f t="shared" si="175"/>
        <v>2.4489598739483753E-2</v>
      </c>
      <c r="AN452" s="16">
        <f t="shared" si="175"/>
        <v>2.4392896441786327E-2</v>
      </c>
      <c r="AO452" s="16">
        <f t="shared" si="175"/>
        <v>2.4298869375547927E-2</v>
      </c>
      <c r="AP452" s="16">
        <f t="shared" si="175"/>
        <v>2.420743555990934E-2</v>
      </c>
      <c r="AQ452" s="16">
        <f t="shared" si="175"/>
        <v>2.4118462985036171E-2</v>
      </c>
      <c r="AR452" s="16">
        <f t="shared" si="175"/>
        <v>2.4032041811023364E-2</v>
      </c>
      <c r="AS452" s="16">
        <f t="shared" si="175"/>
        <v>2.3947429719741731E-2</v>
      </c>
      <c r="AT452" s="16">
        <f t="shared" si="175"/>
        <v>2.3867075984028929E-2</v>
      </c>
      <c r="AU452" s="16">
        <f t="shared" si="175"/>
        <v>2.3781270850886438E-2</v>
      </c>
      <c r="AV452" s="16">
        <f t="shared" si="175"/>
        <v>2.3727216709940713E-2</v>
      </c>
    </row>
    <row r="453" spans="2:48" x14ac:dyDescent="0.2">
      <c r="B453" s="224">
        <v>33</v>
      </c>
      <c r="C453" s="229" t="s">
        <v>65</v>
      </c>
      <c r="D453" s="241">
        <f>IFERROR(D236/VLOOKUP($C453,'1.1 Demanda Histórica'!$C$5:$U$40,19,0)-1,"")</f>
        <v>6.762341195544086E-2</v>
      </c>
      <c r="E453" s="213">
        <f t="shared" ref="E453:X453" si="176">+IFERROR(E236/D236-1,0)</f>
        <v>7.4071949830963213E-2</v>
      </c>
      <c r="F453" s="213">
        <f t="shared" si="176"/>
        <v>6.5735082022069902E-2</v>
      </c>
      <c r="G453" s="213">
        <f t="shared" si="176"/>
        <v>6.1131900879783485E-2</v>
      </c>
      <c r="H453" s="213">
        <f t="shared" si="176"/>
        <v>7.6254422725057669E-2</v>
      </c>
      <c r="I453" s="213">
        <f t="shared" si="176"/>
        <v>7.0123334679919935E-2</v>
      </c>
      <c r="J453" s="213">
        <f t="shared" si="176"/>
        <v>5.4605782945185588E-2</v>
      </c>
      <c r="K453" s="213">
        <f t="shared" si="176"/>
        <v>5.1826268717260593E-2</v>
      </c>
      <c r="L453" s="213">
        <f t="shared" si="176"/>
        <v>4.9319258160761104E-2</v>
      </c>
      <c r="M453" s="213">
        <f t="shared" si="176"/>
        <v>3.3091839453395888E-2</v>
      </c>
      <c r="N453" s="213">
        <f t="shared" si="176"/>
        <v>3.2076728348081618E-2</v>
      </c>
      <c r="O453" s="213">
        <f t="shared" si="176"/>
        <v>3.1124171253802402E-2</v>
      </c>
      <c r="P453" s="213">
        <f t="shared" si="176"/>
        <v>3.0228618370743643E-2</v>
      </c>
      <c r="Q453" s="213">
        <f t="shared" si="176"/>
        <v>2.9385164235401495E-2</v>
      </c>
      <c r="R453" s="213">
        <f t="shared" si="176"/>
        <v>2.8589452422019157E-2</v>
      </c>
      <c r="S453" s="213">
        <f t="shared" si="176"/>
        <v>2.7837595907263646E-2</v>
      </c>
      <c r="T453" s="213">
        <f t="shared" si="176"/>
        <v>2.7126138416852408E-2</v>
      </c>
      <c r="U453" s="213">
        <f t="shared" si="176"/>
        <v>2.6451908251803768E-2</v>
      </c>
      <c r="V453" s="213">
        <f t="shared" si="176"/>
        <v>2.5812327509587618E-2</v>
      </c>
      <c r="W453" s="213">
        <f t="shared" si="176"/>
        <v>2.5204025820419362E-2</v>
      </c>
      <c r="X453" s="213">
        <f t="shared" si="176"/>
        <v>2.4627983547959253E-2</v>
      </c>
      <c r="Z453" s="238">
        <v>33</v>
      </c>
      <c r="AA453" s="229" t="s">
        <v>65</v>
      </c>
      <c r="AB453" s="32">
        <f>+(AB424/VLOOKUP(AA453,'1.1 Demanda Histórica'!$C$136:$D$166,2,FALSE))-1</f>
        <v>6.1580466902889652E-2</v>
      </c>
      <c r="AC453" s="16">
        <f t="shared" ref="AC453:AV453" si="177">+IFERROR(AC236/AB236-1,0)</f>
        <v>7.4071949830963213E-2</v>
      </c>
      <c r="AD453" s="16">
        <f t="shared" si="177"/>
        <v>6.5735082022070124E-2</v>
      </c>
      <c r="AE453" s="16">
        <f t="shared" si="177"/>
        <v>6.1131900879783707E-2</v>
      </c>
      <c r="AF453" s="16">
        <f t="shared" si="177"/>
        <v>7.6254422725057447E-2</v>
      </c>
      <c r="AG453" s="16">
        <f t="shared" si="177"/>
        <v>7.0123334679919713E-2</v>
      </c>
      <c r="AH453" s="16">
        <f t="shared" si="177"/>
        <v>5.4605782945185588E-2</v>
      </c>
      <c r="AI453" s="16">
        <f t="shared" si="177"/>
        <v>5.1826268717260593E-2</v>
      </c>
      <c r="AJ453" s="16">
        <f t="shared" si="177"/>
        <v>4.9319258160760659E-2</v>
      </c>
      <c r="AK453" s="16">
        <f t="shared" si="177"/>
        <v>3.3091839453395444E-2</v>
      </c>
      <c r="AL453" s="16">
        <f t="shared" si="177"/>
        <v>3.2076728348082284E-2</v>
      </c>
      <c r="AM453" s="16">
        <f t="shared" si="177"/>
        <v>3.1124171253802624E-2</v>
      </c>
      <c r="AN453" s="16">
        <f t="shared" si="177"/>
        <v>3.0228618370742977E-2</v>
      </c>
      <c r="AO453" s="16">
        <f t="shared" si="177"/>
        <v>2.9385164235401717E-2</v>
      </c>
      <c r="AP453" s="16">
        <f t="shared" si="177"/>
        <v>2.8589452422019157E-2</v>
      </c>
      <c r="AQ453" s="16">
        <f t="shared" si="177"/>
        <v>2.7837595907263868E-2</v>
      </c>
      <c r="AR453" s="16">
        <f t="shared" si="177"/>
        <v>2.712613841685152E-2</v>
      </c>
      <c r="AS453" s="16">
        <f t="shared" si="177"/>
        <v>2.6451908251804435E-2</v>
      </c>
      <c r="AT453" s="16">
        <f t="shared" si="177"/>
        <v>2.5812327509587174E-2</v>
      </c>
      <c r="AU453" s="16">
        <f t="shared" si="177"/>
        <v>2.5204025820419584E-2</v>
      </c>
      <c r="AV453" s="16">
        <f t="shared" si="177"/>
        <v>2.4627983547959698E-2</v>
      </c>
    </row>
    <row r="454" spans="2:48" x14ac:dyDescent="0.2">
      <c r="B454" s="224">
        <v>34</v>
      </c>
      <c r="C454" s="229" t="s">
        <v>66</v>
      </c>
      <c r="D454" s="241">
        <f>IFERROR(D237/VLOOKUP($C454,'1.1 Demanda Histórica'!$C$5:$U$40,19,0)-1,"")</f>
        <v>3.1895652882424352E-2</v>
      </c>
      <c r="E454" s="213">
        <f t="shared" ref="E454:X454" si="178">+IFERROR(E237/D237-1,0)</f>
        <v>5.1375411591478626E-2</v>
      </c>
      <c r="F454" s="213">
        <f t="shared" si="178"/>
        <v>5.4015761005417939E-2</v>
      </c>
      <c r="G454" s="213">
        <f t="shared" si="178"/>
        <v>5.1909544211880876E-2</v>
      </c>
      <c r="H454" s="213">
        <f t="shared" si="178"/>
        <v>4.9963913491316791E-2</v>
      </c>
      <c r="I454" s="213">
        <f t="shared" si="178"/>
        <v>4.8248392050963096E-2</v>
      </c>
      <c r="J454" s="213">
        <f t="shared" si="178"/>
        <v>4.6641485831229179E-2</v>
      </c>
      <c r="K454" s="213">
        <f t="shared" si="178"/>
        <v>4.5149962522698761E-2</v>
      </c>
      <c r="L454" s="213">
        <f t="shared" si="178"/>
        <v>4.3758372602763496E-2</v>
      </c>
      <c r="M454" s="213">
        <f t="shared" si="178"/>
        <v>4.2458201174682131E-2</v>
      </c>
      <c r="N454" s="213">
        <f t="shared" si="178"/>
        <v>4.1240732213021492E-2</v>
      </c>
      <c r="O454" s="213">
        <f t="shared" si="178"/>
        <v>4.0098605134961662E-2</v>
      </c>
      <c r="P454" s="213">
        <f t="shared" si="178"/>
        <v>3.9025242046930586E-2</v>
      </c>
      <c r="Q454" s="213">
        <f t="shared" si="178"/>
        <v>3.8014828754558527E-2</v>
      </c>
      <c r="R454" s="213">
        <f t="shared" si="178"/>
        <v>3.7062192843325681E-2</v>
      </c>
      <c r="S454" s="213">
        <f t="shared" si="178"/>
        <v>3.6162698956606176E-2</v>
      </c>
      <c r="T454" s="213">
        <f t="shared" si="178"/>
        <v>3.5312270076165886E-2</v>
      </c>
      <c r="U454" s="213">
        <f t="shared" si="178"/>
        <v>3.4506964437040377E-2</v>
      </c>
      <c r="V454" s="213">
        <f t="shared" si="178"/>
        <v>3.3744297544962665E-2</v>
      </c>
      <c r="W454" s="213">
        <f t="shared" si="178"/>
        <v>3.3017973970048908E-2</v>
      </c>
      <c r="X454" s="213">
        <f t="shared" si="178"/>
        <v>3.2337887951128463E-2</v>
      </c>
      <c r="Z454" s="238">
        <v>34</v>
      </c>
      <c r="AA454" s="229" t="s">
        <v>66</v>
      </c>
      <c r="AB454" s="32">
        <f>+(AB425/VLOOKUP(AA454,'1.1 Demanda Histórica'!$C$136:$D$166,2,FALSE))-1</f>
        <v>4.2523106338458128E-2</v>
      </c>
      <c r="AC454" s="16">
        <f t="shared" ref="AC454:AV454" si="179">+IFERROR(AC237/AB237-1,0)</f>
        <v>5.1375411591478404E-2</v>
      </c>
      <c r="AD454" s="16">
        <f t="shared" si="179"/>
        <v>5.4015761005417939E-2</v>
      </c>
      <c r="AE454" s="16">
        <f t="shared" si="179"/>
        <v>5.1909544211880654E-2</v>
      </c>
      <c r="AF454" s="16">
        <f t="shared" si="179"/>
        <v>4.9963913491316791E-2</v>
      </c>
      <c r="AG454" s="16">
        <f t="shared" si="179"/>
        <v>4.8248392050963762E-2</v>
      </c>
      <c r="AH454" s="16">
        <f t="shared" si="179"/>
        <v>4.6641485831228513E-2</v>
      </c>
      <c r="AI454" s="16">
        <f t="shared" si="179"/>
        <v>4.5149962522698761E-2</v>
      </c>
      <c r="AJ454" s="16">
        <f t="shared" si="179"/>
        <v>4.375837260276394E-2</v>
      </c>
      <c r="AK454" s="16">
        <f t="shared" si="179"/>
        <v>4.2458201174682131E-2</v>
      </c>
      <c r="AL454" s="16">
        <f t="shared" si="179"/>
        <v>4.1240732213021269E-2</v>
      </c>
      <c r="AM454" s="16">
        <f t="shared" si="179"/>
        <v>4.0098605134961662E-2</v>
      </c>
      <c r="AN454" s="16">
        <f t="shared" si="179"/>
        <v>3.9025242046930586E-2</v>
      </c>
      <c r="AO454" s="16">
        <f t="shared" si="179"/>
        <v>3.8014828754558527E-2</v>
      </c>
      <c r="AP454" s="16">
        <f t="shared" si="179"/>
        <v>3.7062192843325681E-2</v>
      </c>
      <c r="AQ454" s="16">
        <f t="shared" si="179"/>
        <v>3.6162698956606398E-2</v>
      </c>
      <c r="AR454" s="16">
        <f t="shared" si="179"/>
        <v>3.5312270076165886E-2</v>
      </c>
      <c r="AS454" s="16">
        <f t="shared" si="179"/>
        <v>3.4506964437039933E-2</v>
      </c>
      <c r="AT454" s="16">
        <f t="shared" si="179"/>
        <v>3.3744297544962887E-2</v>
      </c>
      <c r="AU454" s="16">
        <f t="shared" si="179"/>
        <v>3.3017973970049574E-2</v>
      </c>
      <c r="AV454" s="16">
        <f t="shared" si="179"/>
        <v>3.2337887951127797E-2</v>
      </c>
    </row>
    <row r="455" spans="2:48" x14ac:dyDescent="0.2">
      <c r="B455" s="224">
        <v>35</v>
      </c>
      <c r="C455" s="228" t="s">
        <v>67</v>
      </c>
      <c r="D455" s="241">
        <f>IFERROR(D238/VLOOKUP($C455,'1.1 Demanda Histórica'!$C$5:$U$40,19,0)-1,"")</f>
        <v>0.17619736757461557</v>
      </c>
      <c r="E455" s="213">
        <f t="shared" ref="E455:X455" si="180">+IFERROR(E238/D238-1,0)</f>
        <v>3.5098416600538584E-2</v>
      </c>
      <c r="F455" s="213">
        <f t="shared" si="180"/>
        <v>3.4774537181967213E-2</v>
      </c>
      <c r="G455" s="213">
        <f t="shared" si="180"/>
        <v>3.5773030119456761E-2</v>
      </c>
      <c r="H455" s="213">
        <f t="shared" si="180"/>
        <v>3.4771534915348123E-2</v>
      </c>
      <c r="I455" s="213">
        <f t="shared" si="180"/>
        <v>3.4116904528033398E-2</v>
      </c>
      <c r="J455" s="213">
        <f t="shared" si="180"/>
        <v>3.3827470239212953E-2</v>
      </c>
      <c r="K455" s="213">
        <f t="shared" si="180"/>
        <v>3.3498072393461253E-2</v>
      </c>
      <c r="L455" s="213">
        <f t="shared" si="180"/>
        <v>3.3193438076738691E-2</v>
      </c>
      <c r="M455" s="213">
        <f t="shared" si="180"/>
        <v>3.2896897749656651E-2</v>
      </c>
      <c r="N455" s="213">
        <f t="shared" si="180"/>
        <v>3.2611896102137106E-2</v>
      </c>
      <c r="O455" s="213">
        <f t="shared" si="180"/>
        <v>3.2336923522175764E-2</v>
      </c>
      <c r="P455" s="213">
        <f t="shared" si="180"/>
        <v>3.2071742252436364E-2</v>
      </c>
      <c r="Q455" s="213">
        <f t="shared" si="180"/>
        <v>3.1815836801389219E-2</v>
      </c>
      <c r="R455" s="213">
        <f t="shared" si="180"/>
        <v>3.1568790556934623E-2</v>
      </c>
      <c r="S455" s="213">
        <f t="shared" si="180"/>
        <v>3.1330212662731061E-2</v>
      </c>
      <c r="T455" s="213">
        <f t="shared" si="180"/>
        <v>3.1099666098543199E-2</v>
      </c>
      <c r="U455" s="213">
        <f t="shared" si="180"/>
        <v>3.0877016841044602E-2</v>
      </c>
      <c r="V455" s="213">
        <f t="shared" si="180"/>
        <v>3.0661078787461493E-2</v>
      </c>
      <c r="W455" s="213">
        <f t="shared" si="180"/>
        <v>3.0454760412377491E-2</v>
      </c>
      <c r="X455" s="213">
        <f t="shared" si="180"/>
        <v>3.0245491777085132E-2</v>
      </c>
      <c r="Z455" s="238">
        <v>35</v>
      </c>
      <c r="AA455" s="228" t="s">
        <v>67</v>
      </c>
      <c r="AB455" s="32">
        <f>+(AB426/VLOOKUP(AA455,'1.1 Demanda Histórica'!$C$136:$D$166,2,FALSE))-1</f>
        <v>0.16630917218849084</v>
      </c>
      <c r="AC455" s="16">
        <f t="shared" ref="AC455:AV455" si="181">+IFERROR(AC238/AB238-1,0)</f>
        <v>3.509841660053814E-2</v>
      </c>
      <c r="AD455" s="16">
        <f t="shared" si="181"/>
        <v>3.4774537181967657E-2</v>
      </c>
      <c r="AE455" s="16">
        <f t="shared" si="181"/>
        <v>3.5773030119456539E-2</v>
      </c>
      <c r="AF455" s="16">
        <f t="shared" si="181"/>
        <v>3.4771534915347679E-2</v>
      </c>
      <c r="AG455" s="16">
        <f t="shared" si="181"/>
        <v>3.4116904528034064E-2</v>
      </c>
      <c r="AH455" s="16">
        <f t="shared" si="181"/>
        <v>3.3827470239213397E-2</v>
      </c>
      <c r="AI455" s="16">
        <f t="shared" si="181"/>
        <v>3.3498072393460809E-2</v>
      </c>
      <c r="AJ455" s="16">
        <f t="shared" si="181"/>
        <v>3.3193438076739135E-2</v>
      </c>
      <c r="AK455" s="16">
        <f t="shared" si="181"/>
        <v>3.2896897749656206E-2</v>
      </c>
      <c r="AL455" s="16">
        <f t="shared" si="181"/>
        <v>3.2611896102136884E-2</v>
      </c>
      <c r="AM455" s="16">
        <f t="shared" si="181"/>
        <v>3.2336923522176209E-2</v>
      </c>
      <c r="AN455" s="16">
        <f t="shared" si="181"/>
        <v>3.2071742252436364E-2</v>
      </c>
      <c r="AO455" s="16">
        <f t="shared" si="181"/>
        <v>3.1815836801388997E-2</v>
      </c>
      <c r="AP455" s="16">
        <f t="shared" si="181"/>
        <v>3.1568790556934623E-2</v>
      </c>
      <c r="AQ455" s="16">
        <f t="shared" si="181"/>
        <v>3.1330212662731283E-2</v>
      </c>
      <c r="AR455" s="16">
        <f t="shared" si="181"/>
        <v>3.1099666098542977E-2</v>
      </c>
      <c r="AS455" s="16">
        <f t="shared" si="181"/>
        <v>3.0877016841045046E-2</v>
      </c>
      <c r="AT455" s="16">
        <f t="shared" si="181"/>
        <v>3.0661078787461493E-2</v>
      </c>
      <c r="AU455" s="16">
        <f t="shared" si="181"/>
        <v>3.0454760412377491E-2</v>
      </c>
      <c r="AV455" s="16">
        <f t="shared" si="181"/>
        <v>3.0245491777084688E-2</v>
      </c>
    </row>
    <row r="456" spans="2:48" x14ac:dyDescent="0.2">
      <c r="B456" s="224">
        <v>36</v>
      </c>
      <c r="C456" s="229" t="s">
        <v>68</v>
      </c>
      <c r="D456" s="241">
        <f>IFERROR(D239/VLOOKUP($C456,'1.1 Demanda Histórica'!$C$5:$U$40,19,0)-1,"")</f>
        <v>6.5124674752864653E-2</v>
      </c>
      <c r="E456" s="213">
        <f t="shared" ref="E456:X456" si="182">+IFERROR(E239/D239-1,0)</f>
        <v>6.3842095213980432E-2</v>
      </c>
      <c r="F456" s="213">
        <f t="shared" si="182"/>
        <v>5.9605546537298659E-2</v>
      </c>
      <c r="G456" s="213">
        <f t="shared" si="182"/>
        <v>5.619674376407735E-2</v>
      </c>
      <c r="H456" s="213">
        <f t="shared" si="182"/>
        <v>5.2987808323867291E-2</v>
      </c>
      <c r="I456" s="213">
        <f t="shared" si="182"/>
        <v>4.9929673243400918E-2</v>
      </c>
      <c r="J456" s="213">
        <f t="shared" si="182"/>
        <v>4.7201123804932799E-2</v>
      </c>
      <c r="K456" s="213">
        <f t="shared" si="182"/>
        <v>4.4722092751804166E-2</v>
      </c>
      <c r="L456" s="213">
        <f t="shared" si="182"/>
        <v>4.2465880970100178E-2</v>
      </c>
      <c r="M456" s="213">
        <f t="shared" si="182"/>
        <v>4.0401060036380443E-2</v>
      </c>
      <c r="N456" s="213">
        <f t="shared" si="182"/>
        <v>3.8503786597172907E-2</v>
      </c>
      <c r="O456" s="213">
        <f t="shared" si="182"/>
        <v>3.6753488278912227E-2</v>
      </c>
      <c r="P456" s="213">
        <f t="shared" si="182"/>
        <v>3.5132915067481507E-2</v>
      </c>
      <c r="Q456" s="213">
        <f t="shared" si="182"/>
        <v>3.362735275871076E-2</v>
      </c>
      <c r="R456" s="213">
        <f t="shared" si="182"/>
        <v>3.2224196661426729E-2</v>
      </c>
      <c r="S456" s="213">
        <f t="shared" si="182"/>
        <v>3.0912619411546327E-2</v>
      </c>
      <c r="T456" s="213">
        <f t="shared" si="182"/>
        <v>2.9683105635203155E-2</v>
      </c>
      <c r="U456" s="213">
        <f t="shared" si="182"/>
        <v>2.8527879940143608E-2</v>
      </c>
      <c r="V456" s="213">
        <f t="shared" si="182"/>
        <v>2.7438197077326532E-2</v>
      </c>
      <c r="W456" s="213">
        <f t="shared" si="182"/>
        <v>2.6413747209503624E-2</v>
      </c>
      <c r="X456" s="213">
        <f t="shared" si="182"/>
        <v>2.5425871207512163E-2</v>
      </c>
      <c r="Z456" s="238">
        <v>36</v>
      </c>
      <c r="AA456" s="229" t="s">
        <v>68</v>
      </c>
      <c r="AB456" s="32">
        <f>+(AB427/VLOOKUP(AA456,'1.1 Demanda Histórica'!$C$136:$D$166,2,FALSE))-1</f>
        <v>5.3277330801317246E-2</v>
      </c>
      <c r="AC456" s="16">
        <f t="shared" ref="AC456:AV456" si="183">+IFERROR(AC239/AB239-1,0)</f>
        <v>6.3842095213980432E-2</v>
      </c>
      <c r="AD456" s="16">
        <f t="shared" si="183"/>
        <v>5.9605546537299325E-2</v>
      </c>
      <c r="AE456" s="16">
        <f t="shared" si="183"/>
        <v>5.6196743764076684E-2</v>
      </c>
      <c r="AF456" s="16">
        <f t="shared" si="183"/>
        <v>5.2987808323867513E-2</v>
      </c>
      <c r="AG456" s="16">
        <f t="shared" si="183"/>
        <v>4.992967324340114E-2</v>
      </c>
      <c r="AH456" s="16">
        <f t="shared" si="183"/>
        <v>4.7201123804933021E-2</v>
      </c>
      <c r="AI456" s="16">
        <f t="shared" si="183"/>
        <v>4.4722092751803721E-2</v>
      </c>
      <c r="AJ456" s="16">
        <f t="shared" si="183"/>
        <v>4.2465880970100178E-2</v>
      </c>
      <c r="AK456" s="16">
        <f t="shared" si="183"/>
        <v>4.0401060036380665E-2</v>
      </c>
      <c r="AL456" s="16">
        <f t="shared" si="183"/>
        <v>3.8503786597173129E-2</v>
      </c>
      <c r="AM456" s="16">
        <f t="shared" si="183"/>
        <v>3.6753488278912227E-2</v>
      </c>
      <c r="AN456" s="16">
        <f t="shared" si="183"/>
        <v>3.5132915067481507E-2</v>
      </c>
      <c r="AO456" s="16">
        <f t="shared" si="183"/>
        <v>3.3627352758710982E-2</v>
      </c>
      <c r="AP456" s="16">
        <f t="shared" si="183"/>
        <v>3.2224196661426729E-2</v>
      </c>
      <c r="AQ456" s="16">
        <f t="shared" si="183"/>
        <v>3.0912619411546771E-2</v>
      </c>
      <c r="AR456" s="16">
        <f t="shared" si="183"/>
        <v>2.9683105635202489E-2</v>
      </c>
      <c r="AS456" s="16">
        <f t="shared" si="183"/>
        <v>2.852787994014383E-2</v>
      </c>
      <c r="AT456" s="16">
        <f t="shared" si="183"/>
        <v>2.743819707732631E-2</v>
      </c>
      <c r="AU456" s="16">
        <f t="shared" si="183"/>
        <v>2.6413747209503846E-2</v>
      </c>
      <c r="AV456" s="16">
        <f t="shared" si="183"/>
        <v>2.5425871207511941E-2</v>
      </c>
    </row>
    <row r="457" spans="2:48" x14ac:dyDescent="0.2">
      <c r="B457" s="224">
        <v>39</v>
      </c>
      <c r="C457" s="229" t="s">
        <v>69</v>
      </c>
      <c r="D457" s="241">
        <f>IFERROR(D240/VLOOKUP($C457,'1.1 Demanda Histórica'!$C$5:$U$40,19,0)-1,"")</f>
        <v>4.7816947813834831E-2</v>
      </c>
      <c r="E457" s="213">
        <f t="shared" ref="E457:X457" si="184">+IFERROR(E240/D240-1,0)</f>
        <v>5.8437332202219805E-2</v>
      </c>
      <c r="F457" s="213">
        <f t="shared" si="184"/>
        <v>5.3863733460456142E-2</v>
      </c>
      <c r="G457" s="213">
        <f t="shared" si="184"/>
        <v>5.0916220299532355E-2</v>
      </c>
      <c r="H457" s="213">
        <f t="shared" si="184"/>
        <v>4.8371390320593788E-2</v>
      </c>
      <c r="I457" s="213">
        <f t="shared" si="184"/>
        <v>4.5999408579128431E-2</v>
      </c>
      <c r="J457" s="213">
        <f t="shared" si="184"/>
        <v>4.3849338278272532E-2</v>
      </c>
      <c r="K457" s="213">
        <f t="shared" si="184"/>
        <v>4.1880704628779464E-2</v>
      </c>
      <c r="L457" s="213">
        <f t="shared" si="184"/>
        <v>4.0073751543914016E-2</v>
      </c>
      <c r="M457" s="213">
        <f t="shared" si="184"/>
        <v>3.8408445991879647E-2</v>
      </c>
      <c r="N457" s="213">
        <f t="shared" si="184"/>
        <v>3.6868659445180585E-2</v>
      </c>
      <c r="O457" s="213">
        <f t="shared" si="184"/>
        <v>3.5440431130618455E-2</v>
      </c>
      <c r="P457" s="213">
        <f t="shared" si="184"/>
        <v>3.4111833916326884E-2</v>
      </c>
      <c r="Q457" s="213">
        <f t="shared" si="184"/>
        <v>3.2872564413050309E-2</v>
      </c>
      <c r="R457" s="213">
        <f t="shared" si="184"/>
        <v>3.1713684705853007E-2</v>
      </c>
      <c r="S457" s="213">
        <f t="shared" si="184"/>
        <v>3.0627415657254353E-2</v>
      </c>
      <c r="T457" s="213">
        <f t="shared" si="184"/>
        <v>2.9606895671404176E-2</v>
      </c>
      <c r="U457" s="213">
        <f t="shared" si="184"/>
        <v>2.8646276705326157E-2</v>
      </c>
      <c r="V457" s="213">
        <f t="shared" si="184"/>
        <v>2.773968529207349E-2</v>
      </c>
      <c r="W457" s="213">
        <f t="shared" si="184"/>
        <v>2.6884609871304033E-2</v>
      </c>
      <c r="X457" s="213">
        <f t="shared" si="184"/>
        <v>2.6068452158131805E-2</v>
      </c>
      <c r="Z457" s="238">
        <v>39</v>
      </c>
      <c r="AA457" s="229" t="s">
        <v>69</v>
      </c>
      <c r="AB457" s="32">
        <f>+(AB428/VLOOKUP(AA457,'1.1 Demanda Histórica'!$C$136:$D$166,2,FALSE))-1</f>
        <v>3.1934917786449635E-2</v>
      </c>
      <c r="AC457" s="16">
        <f t="shared" ref="AC457:AV457" si="185">+IFERROR(AC240/AB240-1,0)</f>
        <v>5.8437332202220027E-2</v>
      </c>
      <c r="AD457" s="16">
        <f t="shared" si="185"/>
        <v>5.3863733460456142E-2</v>
      </c>
      <c r="AE457" s="16">
        <f t="shared" si="185"/>
        <v>5.0916220299532133E-2</v>
      </c>
      <c r="AF457" s="16">
        <f t="shared" si="185"/>
        <v>4.8371390320593566E-2</v>
      </c>
      <c r="AG457" s="16">
        <f t="shared" si="185"/>
        <v>4.5999408579129097E-2</v>
      </c>
      <c r="AH457" s="16">
        <f t="shared" si="185"/>
        <v>4.3849338278272532E-2</v>
      </c>
      <c r="AI457" s="16">
        <f t="shared" si="185"/>
        <v>4.1880704628778354E-2</v>
      </c>
      <c r="AJ457" s="16">
        <f t="shared" si="185"/>
        <v>4.007375154391446E-2</v>
      </c>
      <c r="AK457" s="16">
        <f t="shared" si="185"/>
        <v>3.8408445991879647E-2</v>
      </c>
      <c r="AL457" s="16">
        <f t="shared" si="185"/>
        <v>3.6868659445181029E-2</v>
      </c>
      <c r="AM457" s="16">
        <f t="shared" si="185"/>
        <v>3.5440431130618233E-2</v>
      </c>
      <c r="AN457" s="16">
        <f t="shared" si="185"/>
        <v>3.4111833916326662E-2</v>
      </c>
      <c r="AO457" s="16">
        <f t="shared" si="185"/>
        <v>3.2872564413050309E-2</v>
      </c>
      <c r="AP457" s="16">
        <f t="shared" si="185"/>
        <v>3.1713684705853673E-2</v>
      </c>
      <c r="AQ457" s="16">
        <f t="shared" si="185"/>
        <v>3.0627415657254131E-2</v>
      </c>
      <c r="AR457" s="16">
        <f t="shared" si="185"/>
        <v>2.9606895671403954E-2</v>
      </c>
      <c r="AS457" s="16">
        <f t="shared" si="185"/>
        <v>2.8646276705326601E-2</v>
      </c>
      <c r="AT457" s="16">
        <f t="shared" si="185"/>
        <v>2.7739685292073268E-2</v>
      </c>
      <c r="AU457" s="16">
        <f t="shared" si="185"/>
        <v>2.6884609871304477E-2</v>
      </c>
      <c r="AV457" s="16">
        <f t="shared" si="185"/>
        <v>2.6068452158132027E-2</v>
      </c>
    </row>
    <row r="458" spans="2:48" x14ac:dyDescent="0.2">
      <c r="B458" s="224">
        <v>40</v>
      </c>
      <c r="C458" s="229" t="s">
        <v>70</v>
      </c>
      <c r="D458" s="241">
        <f>IFERROR(D241/VLOOKUP($C458,'1.1 Demanda Histórica'!$C$5:$U$40,19,0)-1,"")</f>
        <v>6.8621839268335094E-2</v>
      </c>
      <c r="E458" s="213">
        <f t="shared" ref="E458:X458" si="186">+IFERROR(E241/D241-1,0)</f>
        <v>6.4719504950283557E-2</v>
      </c>
      <c r="F458" s="213">
        <f t="shared" si="186"/>
        <v>7.7429919738547515E-2</v>
      </c>
      <c r="G458" s="213">
        <f t="shared" si="186"/>
        <v>6.4334121185244619E-2</v>
      </c>
      <c r="H458" s="213">
        <f t="shared" si="186"/>
        <v>5.1358644009651178E-2</v>
      </c>
      <c r="I458" s="213">
        <f t="shared" si="186"/>
        <v>4.8858295868502211E-2</v>
      </c>
      <c r="J458" s="213">
        <f t="shared" si="186"/>
        <v>4.6597651046564659E-2</v>
      </c>
      <c r="K458" s="213">
        <f t="shared" si="186"/>
        <v>4.4536851488387041E-2</v>
      </c>
      <c r="L458" s="213">
        <f t="shared" si="186"/>
        <v>4.2651693212951702E-2</v>
      </c>
      <c r="M458" s="213">
        <f t="shared" si="186"/>
        <v>4.0920386298129552E-2</v>
      </c>
      <c r="N458" s="213">
        <f t="shared" si="186"/>
        <v>3.9324929157447785E-2</v>
      </c>
      <c r="O458" s="213">
        <f t="shared" si="186"/>
        <v>3.7849942920006763E-2</v>
      </c>
      <c r="P458" s="213">
        <f t="shared" si="186"/>
        <v>3.648230623434956E-2</v>
      </c>
      <c r="Q458" s="213">
        <f t="shared" si="186"/>
        <v>3.5210732170200432E-2</v>
      </c>
      <c r="R458" s="213">
        <f t="shared" si="186"/>
        <v>3.4025464232289249E-2</v>
      </c>
      <c r="S458" s="213">
        <f t="shared" si="186"/>
        <v>3.2918024476885188E-2</v>
      </c>
      <c r="T458" s="213">
        <f t="shared" si="186"/>
        <v>3.1881009380878567E-2</v>
      </c>
      <c r="U458" s="213">
        <f t="shared" si="186"/>
        <v>3.0907931276572986E-2</v>
      </c>
      <c r="V458" s="213">
        <f t="shared" si="186"/>
        <v>2.9993056429164611E-2</v>
      </c>
      <c r="W458" s="213">
        <f t="shared" si="186"/>
        <v>2.9131391966040532E-2</v>
      </c>
      <c r="X458" s="213">
        <f t="shared" si="186"/>
        <v>2.8318216895712345E-2</v>
      </c>
      <c r="Z458" s="238">
        <v>40</v>
      </c>
      <c r="AA458" s="229" t="s">
        <v>70</v>
      </c>
      <c r="AB458" s="32">
        <f>+(AB429/VLOOKUP(AA458,'1.1 Demanda Histórica'!$C$136:$D$166,2,FALSE))-1</f>
        <v>5.9153238470625702E-2</v>
      </c>
      <c r="AC458" s="16">
        <f t="shared" ref="AC458:AV458" si="187">+IFERROR(AC241/AB241-1,0)</f>
        <v>6.4719504950283335E-2</v>
      </c>
      <c r="AD458" s="16">
        <f t="shared" si="187"/>
        <v>7.7429919738547293E-2</v>
      </c>
      <c r="AE458" s="16">
        <f t="shared" si="187"/>
        <v>6.4334121185245063E-2</v>
      </c>
      <c r="AF458" s="16">
        <f t="shared" si="187"/>
        <v>5.1358644009651178E-2</v>
      </c>
      <c r="AG458" s="16">
        <f t="shared" si="187"/>
        <v>4.8858295868501767E-2</v>
      </c>
      <c r="AH458" s="16">
        <f t="shared" si="187"/>
        <v>4.6597651046564659E-2</v>
      </c>
      <c r="AI458" s="16">
        <f t="shared" si="187"/>
        <v>4.4536851488387486E-2</v>
      </c>
      <c r="AJ458" s="16">
        <f t="shared" si="187"/>
        <v>4.2651693212951702E-2</v>
      </c>
      <c r="AK458" s="16">
        <f t="shared" si="187"/>
        <v>4.0920386298129108E-2</v>
      </c>
      <c r="AL458" s="16">
        <f t="shared" si="187"/>
        <v>3.932492915744823E-2</v>
      </c>
      <c r="AM458" s="16">
        <f t="shared" si="187"/>
        <v>3.7849942920006541E-2</v>
      </c>
      <c r="AN458" s="16">
        <f t="shared" si="187"/>
        <v>3.648230623434956E-2</v>
      </c>
      <c r="AO458" s="16">
        <f t="shared" si="187"/>
        <v>3.5210732170200654E-2</v>
      </c>
      <c r="AP458" s="16">
        <f t="shared" si="187"/>
        <v>3.4025464232289027E-2</v>
      </c>
      <c r="AQ458" s="16">
        <f t="shared" si="187"/>
        <v>3.291802447688541E-2</v>
      </c>
      <c r="AR458" s="16">
        <f t="shared" si="187"/>
        <v>3.1881009380878345E-2</v>
      </c>
      <c r="AS458" s="16">
        <f t="shared" si="187"/>
        <v>3.0907931276572986E-2</v>
      </c>
      <c r="AT458" s="16">
        <f t="shared" si="187"/>
        <v>2.9993056429164833E-2</v>
      </c>
      <c r="AU458" s="16">
        <f t="shared" si="187"/>
        <v>2.9131391966040754E-2</v>
      </c>
      <c r="AV458" s="16">
        <f t="shared" si="187"/>
        <v>2.8318216895711901E-2</v>
      </c>
    </row>
    <row r="459" spans="2:48" x14ac:dyDescent="0.2">
      <c r="B459" s="224">
        <v>45</v>
      </c>
      <c r="C459" s="229" t="s">
        <v>71</v>
      </c>
      <c r="D459" s="213">
        <f>IFERROR(D242/VLOOKUP($C459,'1.1 Demanda Histórica'!$C$5:$U$40,19,0)-1,"")</f>
        <v>-1</v>
      </c>
      <c r="E459" s="249">
        <f t="shared" ref="E459:X459" si="188">+IFERROR(E242/D242-1,0)</f>
        <v>0</v>
      </c>
      <c r="F459" s="213">
        <f t="shared" si="188"/>
        <v>0</v>
      </c>
      <c r="G459" s="213">
        <f t="shared" si="188"/>
        <v>0</v>
      </c>
      <c r="H459" s="213">
        <f t="shared" si="188"/>
        <v>0</v>
      </c>
      <c r="I459" s="213">
        <f t="shared" si="188"/>
        <v>0</v>
      </c>
      <c r="J459" s="213">
        <f t="shared" si="188"/>
        <v>0</v>
      </c>
      <c r="K459" s="213">
        <f t="shared" si="188"/>
        <v>0</v>
      </c>
      <c r="L459" s="213">
        <f t="shared" si="188"/>
        <v>0</v>
      </c>
      <c r="M459" s="213">
        <f t="shared" si="188"/>
        <v>0</v>
      </c>
      <c r="N459" s="213">
        <f t="shared" si="188"/>
        <v>0</v>
      </c>
      <c r="O459" s="213">
        <f t="shared" si="188"/>
        <v>0</v>
      </c>
      <c r="P459" s="213">
        <f t="shared" si="188"/>
        <v>0</v>
      </c>
      <c r="Q459" s="213">
        <f t="shared" si="188"/>
        <v>0</v>
      </c>
      <c r="R459" s="213">
        <f t="shared" si="188"/>
        <v>0</v>
      </c>
      <c r="S459" s="213">
        <f t="shared" si="188"/>
        <v>0</v>
      </c>
      <c r="T459" s="213">
        <f t="shared" si="188"/>
        <v>0</v>
      </c>
      <c r="U459" s="213">
        <f t="shared" si="188"/>
        <v>0</v>
      </c>
      <c r="V459" s="213">
        <f t="shared" si="188"/>
        <v>0</v>
      </c>
      <c r="W459" s="213">
        <f t="shared" si="188"/>
        <v>0</v>
      </c>
      <c r="X459" s="213">
        <f t="shared" si="188"/>
        <v>0</v>
      </c>
      <c r="Z459" s="238">
        <v>45</v>
      </c>
      <c r="AA459" s="229" t="s">
        <v>71</v>
      </c>
      <c r="AB459" s="32">
        <f>+(AB430/VLOOKUP(AA459,'1.1 Demanda Histórica'!$C$136:$D$166,2,FALSE))-1</f>
        <v>-1</v>
      </c>
      <c r="AC459" s="16">
        <f t="shared" ref="AC459:AV459" si="189">+IFERROR(AC242/AB242-1,0)</f>
        <v>0</v>
      </c>
      <c r="AD459" s="16">
        <f t="shared" si="189"/>
        <v>0</v>
      </c>
      <c r="AE459" s="16">
        <f t="shared" si="189"/>
        <v>0</v>
      </c>
      <c r="AF459" s="16">
        <f t="shared" si="189"/>
        <v>0</v>
      </c>
      <c r="AG459" s="16">
        <f t="shared" si="189"/>
        <v>0</v>
      </c>
      <c r="AH459" s="16">
        <f t="shared" si="189"/>
        <v>0</v>
      </c>
      <c r="AI459" s="16">
        <f t="shared" si="189"/>
        <v>0</v>
      </c>
      <c r="AJ459" s="16">
        <f t="shared" si="189"/>
        <v>0</v>
      </c>
      <c r="AK459" s="16">
        <f t="shared" si="189"/>
        <v>0</v>
      </c>
      <c r="AL459" s="16">
        <f t="shared" si="189"/>
        <v>0</v>
      </c>
      <c r="AM459" s="16">
        <f t="shared" si="189"/>
        <v>0</v>
      </c>
      <c r="AN459" s="16">
        <f t="shared" si="189"/>
        <v>0</v>
      </c>
      <c r="AO459" s="16">
        <f t="shared" si="189"/>
        <v>0</v>
      </c>
      <c r="AP459" s="16">
        <f t="shared" si="189"/>
        <v>0</v>
      </c>
      <c r="AQ459" s="16">
        <f t="shared" si="189"/>
        <v>0</v>
      </c>
      <c r="AR459" s="16">
        <f t="shared" si="189"/>
        <v>0</v>
      </c>
      <c r="AS459" s="16">
        <f t="shared" si="189"/>
        <v>0</v>
      </c>
      <c r="AT459" s="16">
        <f t="shared" si="189"/>
        <v>0</v>
      </c>
      <c r="AU459" s="16">
        <f t="shared" si="189"/>
        <v>0</v>
      </c>
      <c r="AV459" s="16">
        <f t="shared" si="189"/>
        <v>0</v>
      </c>
    </row>
    <row r="460" spans="2:48" ht="13.5" thickBot="1" x14ac:dyDescent="0.25">
      <c r="B460" s="224">
        <v>46</v>
      </c>
      <c r="C460" s="230" t="s">
        <v>72</v>
      </c>
      <c r="D460" s="241">
        <f>IFERROR(D243/VLOOKUP($C460,'1.1 Demanda Histórica'!$C$5:$U$40,19,0)-1,"")</f>
        <v>23.273430798681954</v>
      </c>
      <c r="E460" s="213">
        <f t="shared" ref="E460:X460" si="190">+IFERROR(E243/D243-1,0)</f>
        <v>0.82263990955341981</v>
      </c>
      <c r="F460" s="213">
        <f t="shared" si="190"/>
        <v>0.13165852523842725</v>
      </c>
      <c r="G460" s="213">
        <f t="shared" si="190"/>
        <v>6.4302843439534296E-2</v>
      </c>
      <c r="H460" s="213">
        <f t="shared" si="190"/>
        <v>6.7241767792191043E-2</v>
      </c>
      <c r="I460" s="213">
        <f t="shared" si="190"/>
        <v>6.6926046567740372E-2</v>
      </c>
      <c r="J460" s="213">
        <f t="shared" si="190"/>
        <v>0.10668551236749146</v>
      </c>
      <c r="K460" s="213">
        <f t="shared" si="190"/>
        <v>0.13806227489846501</v>
      </c>
      <c r="L460" s="213">
        <f t="shared" si="190"/>
        <v>0.2608744444943214</v>
      </c>
      <c r="M460" s="213">
        <f t="shared" si="190"/>
        <v>-1</v>
      </c>
      <c r="N460" s="249">
        <f t="shared" si="190"/>
        <v>0</v>
      </c>
      <c r="O460" s="249">
        <f t="shared" si="190"/>
        <v>0</v>
      </c>
      <c r="P460" s="249">
        <f t="shared" si="190"/>
        <v>0</v>
      </c>
      <c r="Q460" s="249">
        <f t="shared" si="190"/>
        <v>0</v>
      </c>
      <c r="R460" s="249">
        <f t="shared" si="190"/>
        <v>0</v>
      </c>
      <c r="S460" s="249">
        <f t="shared" si="190"/>
        <v>0</v>
      </c>
      <c r="T460" s="249">
        <f t="shared" si="190"/>
        <v>0</v>
      </c>
      <c r="U460" s="249">
        <f t="shared" si="190"/>
        <v>0</v>
      </c>
      <c r="V460" s="249">
        <f t="shared" si="190"/>
        <v>0</v>
      </c>
      <c r="W460" s="249">
        <f t="shared" si="190"/>
        <v>0</v>
      </c>
      <c r="X460" s="249">
        <f t="shared" si="190"/>
        <v>0</v>
      </c>
      <c r="Z460" s="224">
        <v>46</v>
      </c>
      <c r="AA460" s="230" t="s">
        <v>72</v>
      </c>
      <c r="AB460" s="32">
        <v>0</v>
      </c>
      <c r="AC460" s="16">
        <f>+IFERROR(AC243/AB243-1,0)</f>
        <v>-1</v>
      </c>
      <c r="AD460" s="16">
        <f t="shared" ref="AD460:AV460" si="191">+IFERROR(AD243/AC243-1,0)</f>
        <v>0</v>
      </c>
      <c r="AE460" s="16">
        <f t="shared" si="191"/>
        <v>0</v>
      </c>
      <c r="AF460" s="16">
        <f t="shared" si="191"/>
        <v>0</v>
      </c>
      <c r="AG460" s="16">
        <f t="shared" si="191"/>
        <v>0</v>
      </c>
      <c r="AH460" s="16">
        <f t="shared" si="191"/>
        <v>0</v>
      </c>
      <c r="AI460" s="16">
        <f t="shared" si="191"/>
        <v>0</v>
      </c>
      <c r="AJ460" s="16">
        <f t="shared" si="191"/>
        <v>0</v>
      </c>
      <c r="AK460" s="16">
        <f t="shared" si="191"/>
        <v>0</v>
      </c>
      <c r="AL460" s="16">
        <f t="shared" si="191"/>
        <v>0</v>
      </c>
      <c r="AM460" s="16">
        <f t="shared" si="191"/>
        <v>0</v>
      </c>
      <c r="AN460" s="16">
        <f t="shared" si="191"/>
        <v>0</v>
      </c>
      <c r="AO460" s="16">
        <f t="shared" si="191"/>
        <v>0</v>
      </c>
      <c r="AP460" s="16">
        <f t="shared" si="191"/>
        <v>0</v>
      </c>
      <c r="AQ460" s="16">
        <f t="shared" si="191"/>
        <v>0</v>
      </c>
      <c r="AR460" s="16">
        <f t="shared" si="191"/>
        <v>0</v>
      </c>
      <c r="AS460" s="16">
        <f t="shared" si="191"/>
        <v>0</v>
      </c>
      <c r="AT460" s="16">
        <f t="shared" si="191"/>
        <v>0</v>
      </c>
      <c r="AU460" s="16">
        <f t="shared" si="191"/>
        <v>0</v>
      </c>
      <c r="AV460" s="16">
        <f t="shared" si="191"/>
        <v>0</v>
      </c>
    </row>
    <row r="461" spans="2:48" ht="13.5" thickBot="1" x14ac:dyDescent="0.25">
      <c r="B461" s="231"/>
      <c r="C461" s="232" t="s">
        <v>73</v>
      </c>
      <c r="D461" s="93">
        <f>IFERROR(D244/VLOOKUP($C461,'1.1 Demanda Histórica'!$C$5:$U$40,19,0)-1,"")</f>
        <v>2.994181648437344E-2</v>
      </c>
      <c r="E461" s="242">
        <f t="shared" ref="E461:X461" si="192">+E244/D244-1</f>
        <v>2.4032954125826844E-2</v>
      </c>
      <c r="F461" s="242">
        <f t="shared" si="192"/>
        <v>2.4197922269291183E-2</v>
      </c>
      <c r="G461" s="242">
        <f t="shared" si="192"/>
        <v>2.4314933438227992E-2</v>
      </c>
      <c r="H461" s="242">
        <f t="shared" si="192"/>
        <v>2.3616497217370025E-2</v>
      </c>
      <c r="I461" s="242">
        <f t="shared" si="192"/>
        <v>2.3372298810644843E-2</v>
      </c>
      <c r="J461" s="242">
        <f t="shared" si="192"/>
        <v>2.285332358774772E-2</v>
      </c>
      <c r="K461" s="242">
        <f t="shared" si="192"/>
        <v>2.2527759409579406E-2</v>
      </c>
      <c r="L461" s="242">
        <f t="shared" si="192"/>
        <v>2.2227500704028458E-2</v>
      </c>
      <c r="M461" s="242">
        <f t="shared" si="192"/>
        <v>2.1716298773459819E-2</v>
      </c>
      <c r="N461" s="242">
        <f t="shared" si="192"/>
        <v>2.145789244245111E-2</v>
      </c>
      <c r="O461" s="242">
        <f t="shared" si="192"/>
        <v>2.1189311624745022E-2</v>
      </c>
      <c r="P461" s="242">
        <f t="shared" si="192"/>
        <v>2.0562197692156392E-2</v>
      </c>
      <c r="Q461" s="242">
        <f t="shared" si="192"/>
        <v>2.0703656613118682E-2</v>
      </c>
      <c r="R461" s="242">
        <f t="shared" si="192"/>
        <v>2.0795306384161938E-2</v>
      </c>
      <c r="S461" s="242">
        <f t="shared" si="192"/>
        <v>2.0241830232544222E-2</v>
      </c>
      <c r="T461" s="242">
        <f t="shared" si="192"/>
        <v>1.9985345434484048E-2</v>
      </c>
      <c r="U461" s="242">
        <f t="shared" si="192"/>
        <v>1.9436257978519222E-2</v>
      </c>
      <c r="V461" s="242">
        <f t="shared" si="192"/>
        <v>1.9589752376948821E-2</v>
      </c>
      <c r="W461" s="242">
        <f t="shared" si="192"/>
        <v>1.9408271336676775E-2</v>
      </c>
      <c r="X461" s="242">
        <f t="shared" si="192"/>
        <v>1.7973575806951692E-2</v>
      </c>
      <c r="Z461" s="231"/>
      <c r="AA461" s="232" t="s">
        <v>73</v>
      </c>
      <c r="AB461" s="314">
        <f>+(AB432/'1.1 Demanda Histórica'!D168)-1</f>
        <v>3.6300579458731663E-2</v>
      </c>
      <c r="AC461" s="17">
        <f t="shared" ref="AC461:AT461" si="193">+AC244/AB244-1</f>
        <v>2.4112675515767457E-2</v>
      </c>
      <c r="AD461" s="17">
        <f t="shared" si="193"/>
        <v>2.4263833659160072E-2</v>
      </c>
      <c r="AE461" s="17">
        <f t="shared" si="193"/>
        <v>2.4390066513164221E-2</v>
      </c>
      <c r="AF461" s="17">
        <f t="shared" si="193"/>
        <v>2.3687055880123653E-2</v>
      </c>
      <c r="AG461" s="17">
        <f t="shared" si="193"/>
        <v>2.3440813182801223E-2</v>
      </c>
      <c r="AH461" s="17">
        <f t="shared" si="193"/>
        <v>2.2915828885684553E-2</v>
      </c>
      <c r="AI461" s="17">
        <f t="shared" si="193"/>
        <v>2.2586716317126276E-2</v>
      </c>
      <c r="AJ461" s="17">
        <f t="shared" si="193"/>
        <v>2.2282065282409169E-2</v>
      </c>
      <c r="AK461" s="17">
        <f t="shared" si="193"/>
        <v>2.1783680267621452E-2</v>
      </c>
      <c r="AL461" s="17">
        <f t="shared" si="193"/>
        <v>2.1507478935112845E-2</v>
      </c>
      <c r="AM461" s="17">
        <f t="shared" si="193"/>
        <v>2.123652502724438E-2</v>
      </c>
      <c r="AN461" s="17">
        <f t="shared" si="193"/>
        <v>2.0604507468131139E-2</v>
      </c>
      <c r="AO461" s="17">
        <f t="shared" si="193"/>
        <v>2.0746619826976564E-2</v>
      </c>
      <c r="AP461" s="17">
        <f t="shared" si="193"/>
        <v>2.0838548139782143E-2</v>
      </c>
      <c r="AQ461" s="17">
        <f t="shared" si="193"/>
        <v>2.0280794858163365E-2</v>
      </c>
      <c r="AR461" s="17">
        <f t="shared" si="193"/>
        <v>2.0022175802537179E-2</v>
      </c>
      <c r="AS461" s="17">
        <f t="shared" si="193"/>
        <v>1.9468943465716038E-2</v>
      </c>
      <c r="AT461" s="17">
        <f t="shared" si="193"/>
        <v>1.9623211308737343E-2</v>
      </c>
      <c r="AU461" s="17">
        <f t="shared" ref="AU461:AV461" si="194">+AU244/AT244-1</f>
        <v>1.9439986783215124E-2</v>
      </c>
      <c r="AV461" s="17">
        <f t="shared" si="194"/>
        <v>1.7995281463617063E-2</v>
      </c>
    </row>
    <row r="462" spans="2:48" x14ac:dyDescent="0.2">
      <c r="AB462" s="234"/>
      <c r="AC462" s="234"/>
      <c r="AD462" s="234"/>
      <c r="AE462" s="234"/>
      <c r="AF462" s="234"/>
      <c r="AG462" s="234"/>
      <c r="AH462" s="234"/>
      <c r="AI462" s="234"/>
      <c r="AJ462" s="234"/>
      <c r="AK462" s="234"/>
      <c r="AL462" s="234"/>
      <c r="AM462" s="234"/>
      <c r="AN462" s="234"/>
      <c r="AO462" s="234"/>
      <c r="AP462" s="234"/>
      <c r="AQ462" s="234"/>
      <c r="AR462" s="234"/>
      <c r="AS462" s="234"/>
      <c r="AT462" s="234"/>
      <c r="AU462" s="234"/>
      <c r="AV462" s="234"/>
    </row>
    <row r="463" spans="2:48" x14ac:dyDescent="0.2">
      <c r="AB463" s="234"/>
      <c r="AC463" s="234"/>
      <c r="AD463" s="234"/>
      <c r="AE463" s="234"/>
      <c r="AF463" s="234"/>
      <c r="AG463" s="234"/>
      <c r="AH463" s="234"/>
      <c r="AI463" s="234"/>
      <c r="AJ463" s="234"/>
      <c r="AK463" s="234"/>
      <c r="AL463" s="234"/>
      <c r="AM463" s="234"/>
      <c r="AN463" s="234"/>
      <c r="AO463" s="234"/>
      <c r="AP463" s="234"/>
      <c r="AQ463" s="234"/>
      <c r="AR463" s="234"/>
      <c r="AS463" s="234"/>
      <c r="AT463" s="234"/>
      <c r="AU463" s="234"/>
      <c r="AV463" s="234"/>
    </row>
    <row r="466" spans="2:28" x14ac:dyDescent="0.2">
      <c r="B466" s="221" t="s">
        <v>101</v>
      </c>
      <c r="F466" s="221" t="s">
        <v>102</v>
      </c>
      <c r="J466" s="221" t="s">
        <v>103</v>
      </c>
      <c r="N466" s="221" t="s">
        <v>104</v>
      </c>
      <c r="R466" s="221" t="s">
        <v>105</v>
      </c>
      <c r="V466" s="221" t="s">
        <v>106</v>
      </c>
      <c r="Z466" s="221" t="s">
        <v>107</v>
      </c>
    </row>
    <row r="467" spans="2:28" ht="13.5" thickBot="1" x14ac:dyDescent="0.25"/>
    <row r="468" spans="2:28" ht="13.5" thickBot="1" x14ac:dyDescent="0.25">
      <c r="B468" s="222" t="s">
        <v>37</v>
      </c>
      <c r="C468" s="223" t="s">
        <v>38</v>
      </c>
      <c r="D468" s="90">
        <f>+D436</f>
        <v>2024</v>
      </c>
      <c r="F468" s="222" t="s">
        <v>37</v>
      </c>
      <c r="G468" s="223" t="s">
        <v>38</v>
      </c>
      <c r="H468" s="90">
        <f>+D468</f>
        <v>2024</v>
      </c>
      <c r="J468" s="222" t="s">
        <v>37</v>
      </c>
      <c r="K468" s="223" t="s">
        <v>38</v>
      </c>
      <c r="L468" s="90">
        <f>+H468</f>
        <v>2024</v>
      </c>
      <c r="N468" s="222" t="s">
        <v>37</v>
      </c>
      <c r="O468" s="223" t="s">
        <v>38</v>
      </c>
      <c r="P468" s="90">
        <f>+L468</f>
        <v>2024</v>
      </c>
      <c r="R468" s="222" t="s">
        <v>37</v>
      </c>
      <c r="S468" s="223" t="s">
        <v>38</v>
      </c>
      <c r="T468" s="90">
        <f>+P468</f>
        <v>2024</v>
      </c>
      <c r="V468" s="222" t="s">
        <v>37</v>
      </c>
      <c r="W468" s="223" t="s">
        <v>38</v>
      </c>
      <c r="X468" s="90">
        <f>+T468</f>
        <v>2024</v>
      </c>
      <c r="Z468" s="222" t="s">
        <v>37</v>
      </c>
      <c r="AA468" s="223" t="s">
        <v>38</v>
      </c>
      <c r="AB468" s="90">
        <f>+X468</f>
        <v>2024</v>
      </c>
    </row>
    <row r="469" spans="2:28" x14ac:dyDescent="0.2">
      <c r="B469" s="238">
        <v>6</v>
      </c>
      <c r="C469" s="229" t="s">
        <v>46</v>
      </c>
      <c r="D469" s="239">
        <f t="shared" ref="D469:D475" si="195">+D9/(D9+D39+D69+D99+D129+D159+D189)</f>
        <v>0.63715219016285563</v>
      </c>
      <c r="F469" s="238">
        <v>6</v>
      </c>
      <c r="G469" s="229" t="s">
        <v>46</v>
      </c>
      <c r="H469" s="239">
        <f t="shared" ref="H469:H475" si="196">+D39/(D9+D39+D69+D99+D129+D159+D189)</f>
        <v>0.14167421886087964</v>
      </c>
      <c r="J469" s="238">
        <v>6</v>
      </c>
      <c r="K469" s="229" t="s">
        <v>46</v>
      </c>
      <c r="L469" s="239">
        <f t="shared" ref="L469:L475" si="197">+D69/(D9+D39+D69+D99+D129+D159+D189)</f>
        <v>3.0553243950406261E-2</v>
      </c>
      <c r="N469" s="238">
        <v>6</v>
      </c>
      <c r="O469" s="229" t="s">
        <v>46</v>
      </c>
      <c r="P469" s="239">
        <f t="shared" ref="P469:P475" si="198">+D99/(D9+D39+D69+D99+D129+D159+D189)</f>
        <v>0.12309247812491116</v>
      </c>
      <c r="R469" s="238">
        <v>6</v>
      </c>
      <c r="S469" s="229" t="s">
        <v>46</v>
      </c>
      <c r="T469" s="239">
        <f t="shared" ref="T469:T475" si="199">+D129/(D9+D39+D69+D99+D129+D159+D189)</f>
        <v>3.857567139973684E-2</v>
      </c>
      <c r="V469" s="238">
        <v>6</v>
      </c>
      <c r="W469" s="229" t="s">
        <v>46</v>
      </c>
      <c r="X469" s="239">
        <f t="shared" ref="X469:X475" si="200">+D159/(D9+D39+D69+D99+D129+D159+D189)</f>
        <v>8.6115963732059705E-3</v>
      </c>
      <c r="Z469" s="238">
        <v>6</v>
      </c>
      <c r="AA469" s="229" t="s">
        <v>46</v>
      </c>
      <c r="AB469" s="239">
        <f t="shared" ref="AB469:AB475" si="201">+D189/(D9+D39+D69+D99+D129+D159+D189)</f>
        <v>2.0340601128004489E-2</v>
      </c>
    </row>
    <row r="470" spans="2:28" x14ac:dyDescent="0.2">
      <c r="B470" s="238">
        <v>8</v>
      </c>
      <c r="C470" s="228" t="s">
        <v>48</v>
      </c>
      <c r="D470" s="239">
        <f t="shared" si="195"/>
        <v>0.91064877401446576</v>
      </c>
      <c r="F470" s="238">
        <v>8</v>
      </c>
      <c r="G470" s="228" t="s">
        <v>48</v>
      </c>
      <c r="H470" s="239">
        <f t="shared" si="196"/>
        <v>8.5790079247085232E-2</v>
      </c>
      <c r="J470" s="238">
        <v>8</v>
      </c>
      <c r="K470" s="228" t="s">
        <v>48</v>
      </c>
      <c r="L470" s="239">
        <f t="shared" si="197"/>
        <v>3.5611467384489615E-3</v>
      </c>
      <c r="N470" s="238">
        <v>8</v>
      </c>
      <c r="O470" s="228" t="s">
        <v>48</v>
      </c>
      <c r="P470" s="239">
        <f t="shared" si="198"/>
        <v>0</v>
      </c>
      <c r="R470" s="238">
        <v>8</v>
      </c>
      <c r="S470" s="228" t="s">
        <v>48</v>
      </c>
      <c r="T470" s="239">
        <f t="shared" si="199"/>
        <v>0</v>
      </c>
      <c r="V470" s="238">
        <v>8</v>
      </c>
      <c r="W470" s="228" t="s">
        <v>48</v>
      </c>
      <c r="X470" s="239">
        <f t="shared" si="200"/>
        <v>0</v>
      </c>
      <c r="Z470" s="238">
        <v>8</v>
      </c>
      <c r="AA470" s="228" t="s">
        <v>48</v>
      </c>
      <c r="AB470" s="239">
        <f t="shared" si="201"/>
        <v>0</v>
      </c>
    </row>
    <row r="471" spans="2:28" x14ac:dyDescent="0.2">
      <c r="B471" s="238">
        <v>9</v>
      </c>
      <c r="C471" s="229" t="s">
        <v>49</v>
      </c>
      <c r="D471" s="239">
        <f t="shared" si="195"/>
        <v>0.73335900000965781</v>
      </c>
      <c r="F471" s="238">
        <v>9</v>
      </c>
      <c r="G471" s="229" t="s">
        <v>49</v>
      </c>
      <c r="H471" s="239">
        <f t="shared" si="196"/>
        <v>0.21532578482375642</v>
      </c>
      <c r="J471" s="238">
        <v>9</v>
      </c>
      <c r="K471" s="229" t="s">
        <v>49</v>
      </c>
      <c r="L471" s="239">
        <f t="shared" si="197"/>
        <v>1.7929665967116332E-2</v>
      </c>
      <c r="N471" s="238">
        <v>9</v>
      </c>
      <c r="O471" s="229" t="s">
        <v>49</v>
      </c>
      <c r="P471" s="239">
        <f t="shared" si="198"/>
        <v>3.1738230104989031E-2</v>
      </c>
      <c r="R471" s="238">
        <v>9</v>
      </c>
      <c r="S471" s="229" t="s">
        <v>49</v>
      </c>
      <c r="T471" s="239">
        <f t="shared" si="199"/>
        <v>1.6473190944804471E-3</v>
      </c>
      <c r="V471" s="238">
        <v>9</v>
      </c>
      <c r="W471" s="229" t="s">
        <v>49</v>
      </c>
      <c r="X471" s="239">
        <f t="shared" si="200"/>
        <v>0</v>
      </c>
      <c r="Z471" s="238">
        <v>9</v>
      </c>
      <c r="AA471" s="229" t="s">
        <v>49</v>
      </c>
      <c r="AB471" s="239">
        <f t="shared" si="201"/>
        <v>0</v>
      </c>
    </row>
    <row r="472" spans="2:28" x14ac:dyDescent="0.2">
      <c r="B472" s="238">
        <v>10</v>
      </c>
      <c r="C472" s="229" t="s">
        <v>50</v>
      </c>
      <c r="D472" s="239">
        <f t="shared" si="195"/>
        <v>0.60922110946549124</v>
      </c>
      <c r="F472" s="238">
        <v>10</v>
      </c>
      <c r="G472" s="229" t="s">
        <v>50</v>
      </c>
      <c r="H472" s="239">
        <f t="shared" si="196"/>
        <v>0.14850217781144817</v>
      </c>
      <c r="J472" s="238">
        <v>10</v>
      </c>
      <c r="K472" s="229" t="s">
        <v>50</v>
      </c>
      <c r="L472" s="239">
        <f t="shared" si="197"/>
        <v>9.2625643005518857E-2</v>
      </c>
      <c r="N472" s="238">
        <v>10</v>
      </c>
      <c r="O472" s="229" t="s">
        <v>50</v>
      </c>
      <c r="P472" s="239">
        <f t="shared" si="198"/>
        <v>5.7782417778743413E-2</v>
      </c>
      <c r="R472" s="238">
        <v>10</v>
      </c>
      <c r="S472" s="229" t="s">
        <v>50</v>
      </c>
      <c r="T472" s="239">
        <f t="shared" si="199"/>
        <v>2.2211672042858181E-2</v>
      </c>
      <c r="V472" s="238">
        <v>10</v>
      </c>
      <c r="W472" s="229" t="s">
        <v>50</v>
      </c>
      <c r="X472" s="239">
        <f t="shared" si="200"/>
        <v>2.4164506669831193E-2</v>
      </c>
      <c r="Z472" s="238">
        <v>10</v>
      </c>
      <c r="AA472" s="229" t="s">
        <v>50</v>
      </c>
      <c r="AB472" s="239">
        <f t="shared" si="201"/>
        <v>4.5492473226108998E-2</v>
      </c>
    </row>
    <row r="473" spans="2:28" x14ac:dyDescent="0.2">
      <c r="B473" s="238">
        <v>13</v>
      </c>
      <c r="C473" s="229" t="s">
        <v>52</v>
      </c>
      <c r="D473" s="239">
        <v>0</v>
      </c>
      <c r="F473" s="238">
        <v>13</v>
      </c>
      <c r="G473" s="229" t="s">
        <v>52</v>
      </c>
      <c r="H473" s="239">
        <v>0</v>
      </c>
      <c r="J473" s="238">
        <v>13</v>
      </c>
      <c r="K473" s="229" t="s">
        <v>52</v>
      </c>
      <c r="L473" s="239">
        <v>0</v>
      </c>
      <c r="N473" s="238">
        <v>13</v>
      </c>
      <c r="O473" s="229" t="s">
        <v>52</v>
      </c>
      <c r="P473" s="239">
        <v>0</v>
      </c>
      <c r="R473" s="238">
        <v>13</v>
      </c>
      <c r="S473" s="229" t="s">
        <v>52</v>
      </c>
      <c r="T473" s="239">
        <v>0</v>
      </c>
      <c r="V473" s="238">
        <v>13</v>
      </c>
      <c r="W473" s="229" t="s">
        <v>52</v>
      </c>
      <c r="X473" s="239">
        <v>0</v>
      </c>
      <c r="Z473" s="238">
        <v>13</v>
      </c>
      <c r="AA473" s="229" t="s">
        <v>52</v>
      </c>
      <c r="AB473" s="239">
        <v>0</v>
      </c>
    </row>
    <row r="474" spans="2:28" x14ac:dyDescent="0.2">
      <c r="B474" s="238">
        <v>14</v>
      </c>
      <c r="C474" s="229" t="s">
        <v>53</v>
      </c>
      <c r="D474" s="239">
        <f t="shared" si="195"/>
        <v>0.73236946478419374</v>
      </c>
      <c r="F474" s="238">
        <v>14</v>
      </c>
      <c r="G474" s="229" t="s">
        <v>53</v>
      </c>
      <c r="H474" s="239">
        <f t="shared" si="196"/>
        <v>0.11047247388889295</v>
      </c>
      <c r="J474" s="238">
        <v>14</v>
      </c>
      <c r="K474" s="229" t="s">
        <v>53</v>
      </c>
      <c r="L474" s="239">
        <f t="shared" si="197"/>
        <v>5.5395910856256357E-2</v>
      </c>
      <c r="N474" s="238">
        <v>14</v>
      </c>
      <c r="O474" s="229" t="s">
        <v>53</v>
      </c>
      <c r="P474" s="239">
        <f t="shared" si="198"/>
        <v>4.2325880676194458E-2</v>
      </c>
      <c r="R474" s="238">
        <v>14</v>
      </c>
      <c r="S474" s="229" t="s">
        <v>53</v>
      </c>
      <c r="T474" s="239">
        <f t="shared" si="199"/>
        <v>1.0315508171510468E-2</v>
      </c>
      <c r="V474" s="238">
        <v>14</v>
      </c>
      <c r="W474" s="229" t="s">
        <v>53</v>
      </c>
      <c r="X474" s="239">
        <f t="shared" si="200"/>
        <v>1.5798138298246632E-2</v>
      </c>
      <c r="Z474" s="238">
        <v>14</v>
      </c>
      <c r="AA474" s="229" t="s">
        <v>53</v>
      </c>
      <c r="AB474" s="239">
        <f t="shared" si="201"/>
        <v>3.3322623324705244E-2</v>
      </c>
    </row>
    <row r="475" spans="2:28" x14ac:dyDescent="0.2">
      <c r="B475" s="238">
        <v>18</v>
      </c>
      <c r="C475" s="229" t="s">
        <v>55</v>
      </c>
      <c r="D475" s="239">
        <f t="shared" si="195"/>
        <v>0.64938322314650709</v>
      </c>
      <c r="F475" s="238">
        <v>18</v>
      </c>
      <c r="G475" s="229" t="s">
        <v>55</v>
      </c>
      <c r="H475" s="239">
        <f t="shared" si="196"/>
        <v>0.18217917236220219</v>
      </c>
      <c r="J475" s="238">
        <v>18</v>
      </c>
      <c r="K475" s="229" t="s">
        <v>55</v>
      </c>
      <c r="L475" s="239">
        <f t="shared" si="197"/>
        <v>6.1251473511036096E-2</v>
      </c>
      <c r="N475" s="238">
        <v>18</v>
      </c>
      <c r="O475" s="229" t="s">
        <v>55</v>
      </c>
      <c r="P475" s="239">
        <f t="shared" si="198"/>
        <v>2.4719052485352347E-2</v>
      </c>
      <c r="R475" s="238">
        <v>18</v>
      </c>
      <c r="S475" s="229" t="s">
        <v>55</v>
      </c>
      <c r="T475" s="239">
        <f t="shared" si="199"/>
        <v>2.5697412289458658E-2</v>
      </c>
      <c r="V475" s="238">
        <v>18</v>
      </c>
      <c r="W475" s="229" t="s">
        <v>55</v>
      </c>
      <c r="X475" s="239">
        <f t="shared" si="200"/>
        <v>1.3510066950350607E-2</v>
      </c>
      <c r="Z475" s="238">
        <v>18</v>
      </c>
      <c r="AA475" s="229" t="s">
        <v>55</v>
      </c>
      <c r="AB475" s="239">
        <f t="shared" si="201"/>
        <v>4.3259599255092977E-2</v>
      </c>
    </row>
    <row r="476" spans="2:28" x14ac:dyDescent="0.2">
      <c r="B476" s="238">
        <v>20</v>
      </c>
      <c r="C476" s="229" t="s">
        <v>56</v>
      </c>
      <c r="D476" s="239">
        <v>1</v>
      </c>
      <c r="F476" s="238">
        <v>20</v>
      </c>
      <c r="G476" s="229" t="s">
        <v>56</v>
      </c>
      <c r="H476" s="239">
        <v>0</v>
      </c>
      <c r="J476" s="238">
        <v>20</v>
      </c>
      <c r="K476" s="229" t="s">
        <v>56</v>
      </c>
      <c r="L476" s="239">
        <v>0</v>
      </c>
      <c r="N476" s="238">
        <v>20</v>
      </c>
      <c r="O476" s="229" t="s">
        <v>56</v>
      </c>
      <c r="P476" s="239">
        <v>0</v>
      </c>
      <c r="R476" s="238">
        <v>20</v>
      </c>
      <c r="S476" s="229" t="s">
        <v>56</v>
      </c>
      <c r="T476" s="239">
        <v>0</v>
      </c>
      <c r="V476" s="238">
        <v>20</v>
      </c>
      <c r="W476" s="229" t="s">
        <v>56</v>
      </c>
      <c r="X476" s="239">
        <v>0</v>
      </c>
      <c r="Z476" s="238">
        <v>20</v>
      </c>
      <c r="AA476" s="229" t="s">
        <v>56</v>
      </c>
      <c r="AB476" s="239">
        <v>0</v>
      </c>
    </row>
    <row r="477" spans="2:28" x14ac:dyDescent="0.2">
      <c r="B477" s="238">
        <v>21</v>
      </c>
      <c r="C477" s="229" t="s">
        <v>57</v>
      </c>
      <c r="D477" s="239">
        <f t="shared" ref="D477:D490" si="202">+D17/(D17+D47+D77+D107+D137+D167+D197)</f>
        <v>0.68345728383960203</v>
      </c>
      <c r="F477" s="238">
        <v>21</v>
      </c>
      <c r="G477" s="229" t="s">
        <v>57</v>
      </c>
      <c r="H477" s="239">
        <f t="shared" ref="H477:H490" si="203">+D47/(D17+D47+D77+D107+D137+D167+D197)</f>
        <v>0.197005040887129</v>
      </c>
      <c r="J477" s="238">
        <v>21</v>
      </c>
      <c r="K477" s="229" t="s">
        <v>57</v>
      </c>
      <c r="L477" s="239">
        <f t="shared" ref="L477:L490" si="204">+D77/(D17+D47+D77+D107+D137+D167+D197)</f>
        <v>4.9597738224060071E-2</v>
      </c>
      <c r="N477" s="238">
        <v>21</v>
      </c>
      <c r="O477" s="229" t="s">
        <v>57</v>
      </c>
      <c r="P477" s="239">
        <f t="shared" ref="P477:P490" si="205">+D107/(D17+D47+D77+D107+D137+D167+D197)</f>
        <v>6.2201673000438114E-2</v>
      </c>
      <c r="R477" s="238">
        <v>21</v>
      </c>
      <c r="S477" s="229" t="s">
        <v>57</v>
      </c>
      <c r="T477" s="239">
        <f t="shared" ref="T477:T490" si="206">+D137/(D17+D47+D77+D107+D137+D167+D197)</f>
        <v>6.3637097841126103E-3</v>
      </c>
      <c r="V477" s="238">
        <v>21</v>
      </c>
      <c r="W477" s="229" t="s">
        <v>57</v>
      </c>
      <c r="X477" s="239">
        <f t="shared" ref="X477:X490" si="207">+D167/(D17+D47+D77+D107+D137+D167+D197)</f>
        <v>0</v>
      </c>
      <c r="Z477" s="238">
        <v>21</v>
      </c>
      <c r="AA477" s="229" t="s">
        <v>57</v>
      </c>
      <c r="AB477" s="239">
        <f t="shared" ref="AB477:AB489" si="208">+D197/(D17+D47+D77+D107+D137+D167+D197)</f>
        <v>1.3745542646582361E-3</v>
      </c>
    </row>
    <row r="478" spans="2:28" x14ac:dyDescent="0.2">
      <c r="B478" s="238">
        <v>22</v>
      </c>
      <c r="C478" s="229" t="s">
        <v>58</v>
      </c>
      <c r="D478" s="239">
        <f t="shared" si="202"/>
        <v>0.71716140085389279</v>
      </c>
      <c r="F478" s="238">
        <v>22</v>
      </c>
      <c r="G478" s="229" t="s">
        <v>58</v>
      </c>
      <c r="H478" s="239">
        <f t="shared" si="203"/>
        <v>0.15319555391062648</v>
      </c>
      <c r="J478" s="238">
        <v>22</v>
      </c>
      <c r="K478" s="229" t="s">
        <v>58</v>
      </c>
      <c r="L478" s="239">
        <f t="shared" si="204"/>
        <v>5.7057722573749088E-2</v>
      </c>
      <c r="N478" s="238">
        <v>22</v>
      </c>
      <c r="O478" s="229" t="s">
        <v>58</v>
      </c>
      <c r="P478" s="239">
        <f t="shared" si="205"/>
        <v>2.721784061143577E-2</v>
      </c>
      <c r="R478" s="238">
        <v>22</v>
      </c>
      <c r="S478" s="229" t="s">
        <v>58</v>
      </c>
      <c r="T478" s="239">
        <f t="shared" si="206"/>
        <v>5.5366309330603406E-3</v>
      </c>
      <c r="V478" s="238">
        <v>22</v>
      </c>
      <c r="W478" s="229" t="s">
        <v>58</v>
      </c>
      <c r="X478" s="239">
        <f t="shared" si="207"/>
        <v>1.17356871931385E-2</v>
      </c>
      <c r="Z478" s="238">
        <v>22</v>
      </c>
      <c r="AA478" s="229" t="s">
        <v>58</v>
      </c>
      <c r="AB478" s="239">
        <f t="shared" si="208"/>
        <v>2.8095163924097052E-2</v>
      </c>
    </row>
    <row r="479" spans="2:28" x14ac:dyDescent="0.2">
      <c r="B479" s="238">
        <v>23</v>
      </c>
      <c r="C479" s="229" t="s">
        <v>59</v>
      </c>
      <c r="D479" s="239">
        <f t="shared" si="202"/>
        <v>0.6651851181163978</v>
      </c>
      <c r="F479" s="238">
        <v>23</v>
      </c>
      <c r="G479" s="229" t="s">
        <v>59</v>
      </c>
      <c r="H479" s="239">
        <f t="shared" si="203"/>
        <v>0.14678390903003291</v>
      </c>
      <c r="J479" s="238">
        <v>23</v>
      </c>
      <c r="K479" s="229" t="s">
        <v>59</v>
      </c>
      <c r="L479" s="239">
        <f t="shared" si="204"/>
        <v>6.2307819721279106E-2</v>
      </c>
      <c r="N479" s="238">
        <v>23</v>
      </c>
      <c r="O479" s="229" t="s">
        <v>59</v>
      </c>
      <c r="P479" s="239">
        <f t="shared" si="205"/>
        <v>3.6818589636118948E-2</v>
      </c>
      <c r="R479" s="238">
        <v>23</v>
      </c>
      <c r="S479" s="229" t="s">
        <v>59</v>
      </c>
      <c r="T479" s="239">
        <f t="shared" si="206"/>
        <v>2.084860983643946E-2</v>
      </c>
      <c r="V479" s="238">
        <v>23</v>
      </c>
      <c r="W479" s="229" t="s">
        <v>59</v>
      </c>
      <c r="X479" s="239">
        <f t="shared" si="207"/>
        <v>1.7466639727337637E-2</v>
      </c>
      <c r="Z479" s="238">
        <v>23</v>
      </c>
      <c r="AA479" s="229" t="s">
        <v>59</v>
      </c>
      <c r="AB479" s="239">
        <f t="shared" si="208"/>
        <v>5.0589313932394069E-2</v>
      </c>
    </row>
    <row r="480" spans="2:28" x14ac:dyDescent="0.2">
      <c r="B480" s="238">
        <v>26</v>
      </c>
      <c r="C480" s="229" t="s">
        <v>60</v>
      </c>
      <c r="D480" s="239">
        <f t="shared" si="202"/>
        <v>0.5145886416247738</v>
      </c>
      <c r="F480" s="238">
        <v>26</v>
      </c>
      <c r="G480" s="229" t="s">
        <v>60</v>
      </c>
      <c r="H480" s="239">
        <f t="shared" si="203"/>
        <v>0.23554246544865112</v>
      </c>
      <c r="J480" s="238">
        <v>26</v>
      </c>
      <c r="K480" s="229" t="s">
        <v>60</v>
      </c>
      <c r="L480" s="239">
        <f t="shared" si="204"/>
        <v>8.9523617813610817E-2</v>
      </c>
      <c r="N480" s="238">
        <v>26</v>
      </c>
      <c r="O480" s="229" t="s">
        <v>60</v>
      </c>
      <c r="P480" s="239">
        <f t="shared" si="205"/>
        <v>6.1487893122573238E-2</v>
      </c>
      <c r="R480" s="238">
        <v>26</v>
      </c>
      <c r="S480" s="229" t="s">
        <v>60</v>
      </c>
      <c r="T480" s="239">
        <f t="shared" si="206"/>
        <v>4.5609369785514109E-2</v>
      </c>
      <c r="V480" s="238">
        <v>26</v>
      </c>
      <c r="W480" s="229" t="s">
        <v>60</v>
      </c>
      <c r="X480" s="239">
        <f t="shared" si="207"/>
        <v>3.2485419304258523E-2</v>
      </c>
      <c r="Z480" s="238">
        <v>26</v>
      </c>
      <c r="AA480" s="229" t="s">
        <v>60</v>
      </c>
      <c r="AB480" s="239">
        <f t="shared" si="208"/>
        <v>2.0762592900618205E-2</v>
      </c>
    </row>
    <row r="481" spans="2:28" x14ac:dyDescent="0.2">
      <c r="B481" s="238">
        <v>28</v>
      </c>
      <c r="C481" s="229" t="s">
        <v>61</v>
      </c>
      <c r="D481" s="239">
        <f t="shared" si="202"/>
        <v>0.39750401719579365</v>
      </c>
      <c r="F481" s="238">
        <v>28</v>
      </c>
      <c r="G481" s="229" t="s">
        <v>61</v>
      </c>
      <c r="H481" s="239">
        <f t="shared" si="203"/>
        <v>0.35892110980421771</v>
      </c>
      <c r="J481" s="238">
        <v>28</v>
      </c>
      <c r="K481" s="229" t="s">
        <v>61</v>
      </c>
      <c r="L481" s="239">
        <f t="shared" si="204"/>
        <v>0.12561693820568573</v>
      </c>
      <c r="N481" s="238">
        <v>28</v>
      </c>
      <c r="O481" s="229" t="s">
        <v>61</v>
      </c>
      <c r="P481" s="239">
        <f t="shared" si="205"/>
        <v>8.6805026441452465E-2</v>
      </c>
      <c r="R481" s="238">
        <v>28</v>
      </c>
      <c r="S481" s="229" t="s">
        <v>61</v>
      </c>
      <c r="T481" s="239">
        <f t="shared" si="206"/>
        <v>3.1152908352850443E-2</v>
      </c>
      <c r="V481" s="238">
        <v>28</v>
      </c>
      <c r="W481" s="229" t="s">
        <v>61</v>
      </c>
      <c r="X481" s="239">
        <f t="shared" si="207"/>
        <v>0</v>
      </c>
      <c r="Z481" s="238">
        <v>28</v>
      </c>
      <c r="AA481" s="229" t="s">
        <v>61</v>
      </c>
      <c r="AB481" s="239">
        <f t="shared" si="208"/>
        <v>0</v>
      </c>
    </row>
    <row r="482" spans="2:28" x14ac:dyDescent="0.2">
      <c r="B482" s="238">
        <v>29</v>
      </c>
      <c r="C482" s="229" t="s">
        <v>62</v>
      </c>
      <c r="D482" s="239">
        <f t="shared" si="202"/>
        <v>0.4723236045308124</v>
      </c>
      <c r="F482" s="238">
        <v>29</v>
      </c>
      <c r="G482" s="229" t="s">
        <v>62</v>
      </c>
      <c r="H482" s="239">
        <f t="shared" si="203"/>
        <v>0.22653671959274974</v>
      </c>
      <c r="J482" s="238">
        <v>29</v>
      </c>
      <c r="K482" s="229" t="s">
        <v>62</v>
      </c>
      <c r="L482" s="239">
        <f t="shared" si="204"/>
        <v>0.10295073348144311</v>
      </c>
      <c r="N482" s="238">
        <v>29</v>
      </c>
      <c r="O482" s="229" t="s">
        <v>62</v>
      </c>
      <c r="P482" s="239">
        <f t="shared" si="205"/>
        <v>5.2055053118327338E-2</v>
      </c>
      <c r="R482" s="238">
        <v>29</v>
      </c>
      <c r="S482" s="229" t="s">
        <v>62</v>
      </c>
      <c r="T482" s="239">
        <f t="shared" si="206"/>
        <v>2.7222580690526629E-2</v>
      </c>
      <c r="V482" s="238">
        <v>29</v>
      </c>
      <c r="W482" s="229" t="s">
        <v>62</v>
      </c>
      <c r="X482" s="239">
        <f t="shared" si="207"/>
        <v>3.5045119958241118E-2</v>
      </c>
      <c r="Z482" s="238">
        <v>29</v>
      </c>
      <c r="AA482" s="229" t="s">
        <v>62</v>
      </c>
      <c r="AB482" s="239">
        <f t="shared" si="208"/>
        <v>8.3866188627899588E-2</v>
      </c>
    </row>
    <row r="483" spans="2:28" x14ac:dyDescent="0.2">
      <c r="B483" s="238">
        <v>31</v>
      </c>
      <c r="C483" s="229" t="s">
        <v>63</v>
      </c>
      <c r="D483" s="239">
        <f t="shared" si="202"/>
        <v>0.54967147692212859</v>
      </c>
      <c r="F483" s="238">
        <v>31</v>
      </c>
      <c r="G483" s="229" t="s">
        <v>63</v>
      </c>
      <c r="H483" s="239">
        <f t="shared" si="203"/>
        <v>0.22151570108362406</v>
      </c>
      <c r="J483" s="238">
        <v>31</v>
      </c>
      <c r="K483" s="229" t="s">
        <v>63</v>
      </c>
      <c r="L483" s="239">
        <f t="shared" si="204"/>
        <v>0.10822095708592414</v>
      </c>
      <c r="N483" s="238">
        <v>31</v>
      </c>
      <c r="O483" s="229" t="s">
        <v>63</v>
      </c>
      <c r="P483" s="239">
        <f t="shared" si="205"/>
        <v>4.2998646531503114E-2</v>
      </c>
      <c r="R483" s="238">
        <v>31</v>
      </c>
      <c r="S483" s="229" t="s">
        <v>63</v>
      </c>
      <c r="T483" s="239">
        <f t="shared" si="206"/>
        <v>2.4560335899629998E-2</v>
      </c>
      <c r="V483" s="238">
        <v>31</v>
      </c>
      <c r="W483" s="229" t="s">
        <v>63</v>
      </c>
      <c r="X483" s="239">
        <f t="shared" si="207"/>
        <v>1.0463506181054438E-2</v>
      </c>
      <c r="Z483" s="238">
        <v>31</v>
      </c>
      <c r="AA483" s="229" t="s">
        <v>63</v>
      </c>
      <c r="AB483" s="239">
        <f t="shared" si="208"/>
        <v>4.2569376296135455E-2</v>
      </c>
    </row>
    <row r="484" spans="2:28" x14ac:dyDescent="0.2">
      <c r="B484" s="238">
        <v>32</v>
      </c>
      <c r="C484" s="229" t="s">
        <v>64</v>
      </c>
      <c r="D484" s="239">
        <f t="shared" si="202"/>
        <v>0.46291301364682846</v>
      </c>
      <c r="F484" s="238">
        <v>32</v>
      </c>
      <c r="G484" s="229" t="s">
        <v>64</v>
      </c>
      <c r="H484" s="239">
        <f t="shared" si="203"/>
        <v>0.16075815391344606</v>
      </c>
      <c r="J484" s="238">
        <v>32</v>
      </c>
      <c r="K484" s="229" t="s">
        <v>64</v>
      </c>
      <c r="L484" s="239">
        <f t="shared" si="204"/>
        <v>9.7925289928383882E-2</v>
      </c>
      <c r="N484" s="238">
        <v>32</v>
      </c>
      <c r="O484" s="229" t="s">
        <v>64</v>
      </c>
      <c r="P484" s="239">
        <f t="shared" si="205"/>
        <v>8.5270439842043411E-2</v>
      </c>
      <c r="R484" s="238">
        <v>32</v>
      </c>
      <c r="S484" s="229" t="s">
        <v>64</v>
      </c>
      <c r="T484" s="239">
        <f t="shared" si="206"/>
        <v>8.7715792459139436E-2</v>
      </c>
      <c r="V484" s="238">
        <v>32</v>
      </c>
      <c r="W484" s="229" t="s">
        <v>64</v>
      </c>
      <c r="X484" s="239">
        <f t="shared" si="207"/>
        <v>3.9165397072600229E-2</v>
      </c>
      <c r="Z484" s="238">
        <v>32</v>
      </c>
      <c r="AA484" s="229" t="s">
        <v>64</v>
      </c>
      <c r="AB484" s="239">
        <f t="shared" si="208"/>
        <v>6.6251913137558599E-2</v>
      </c>
    </row>
    <row r="485" spans="2:28" x14ac:dyDescent="0.2">
      <c r="B485" s="238">
        <v>33</v>
      </c>
      <c r="C485" s="229" t="s">
        <v>65</v>
      </c>
      <c r="D485" s="239">
        <f t="shared" si="202"/>
        <v>0.6725169240792247</v>
      </c>
      <c r="F485" s="238">
        <v>33</v>
      </c>
      <c r="G485" s="229" t="s">
        <v>65</v>
      </c>
      <c r="H485" s="239">
        <f t="shared" si="203"/>
        <v>0.15305333146358258</v>
      </c>
      <c r="J485" s="238">
        <v>33</v>
      </c>
      <c r="K485" s="229" t="s">
        <v>65</v>
      </c>
      <c r="L485" s="239">
        <f t="shared" si="204"/>
        <v>6.6466403565171417E-2</v>
      </c>
      <c r="N485" s="238">
        <v>33</v>
      </c>
      <c r="O485" s="229" t="s">
        <v>65</v>
      </c>
      <c r="P485" s="239">
        <f t="shared" si="205"/>
        <v>5.0235520120050392E-2</v>
      </c>
      <c r="R485" s="238">
        <v>33</v>
      </c>
      <c r="S485" s="229" t="s">
        <v>65</v>
      </c>
      <c r="T485" s="239">
        <f t="shared" si="206"/>
        <v>1.7499994621661272E-2</v>
      </c>
      <c r="V485" s="238">
        <v>33</v>
      </c>
      <c r="W485" s="229" t="s">
        <v>65</v>
      </c>
      <c r="X485" s="239">
        <f t="shared" si="207"/>
        <v>1.1505897397650764E-2</v>
      </c>
      <c r="Z485" s="238">
        <v>33</v>
      </c>
      <c r="AA485" s="229" t="s">
        <v>65</v>
      </c>
      <c r="AB485" s="239">
        <f t="shared" si="208"/>
        <v>2.8721928752658998E-2</v>
      </c>
    </row>
    <row r="486" spans="2:28" x14ac:dyDescent="0.2">
      <c r="B486" s="238">
        <v>34</v>
      </c>
      <c r="C486" s="229" t="s">
        <v>66</v>
      </c>
      <c r="D486" s="239">
        <f t="shared" si="202"/>
        <v>0.7034997343902043</v>
      </c>
      <c r="F486" s="238">
        <v>34</v>
      </c>
      <c r="G486" s="229" t="s">
        <v>66</v>
      </c>
      <c r="H486" s="239">
        <f t="shared" si="203"/>
        <v>0.13222047749042568</v>
      </c>
      <c r="J486" s="238">
        <v>34</v>
      </c>
      <c r="K486" s="229" t="s">
        <v>66</v>
      </c>
      <c r="L486" s="239">
        <f t="shared" si="204"/>
        <v>7.4665688219943543E-2</v>
      </c>
      <c r="N486" s="238">
        <v>34</v>
      </c>
      <c r="O486" s="229" t="s">
        <v>66</v>
      </c>
      <c r="P486" s="239">
        <f t="shared" si="205"/>
        <v>1.8567655674152788E-2</v>
      </c>
      <c r="R486" s="238">
        <v>34</v>
      </c>
      <c r="S486" s="229" t="s">
        <v>66</v>
      </c>
      <c r="T486" s="239">
        <f t="shared" si="206"/>
        <v>2.2920071107155975E-2</v>
      </c>
      <c r="V486" s="238">
        <v>34</v>
      </c>
      <c r="W486" s="229" t="s">
        <v>66</v>
      </c>
      <c r="X486" s="239">
        <f t="shared" si="207"/>
        <v>3.4029866118317445E-2</v>
      </c>
      <c r="Z486" s="238">
        <v>34</v>
      </c>
      <c r="AA486" s="229" t="s">
        <v>66</v>
      </c>
      <c r="AB486" s="239">
        <f t="shared" si="208"/>
        <v>1.4096506999800308E-2</v>
      </c>
    </row>
    <row r="487" spans="2:28" x14ac:dyDescent="0.2">
      <c r="B487" s="238">
        <v>35</v>
      </c>
      <c r="C487" s="228" t="s">
        <v>67</v>
      </c>
      <c r="D487" s="239">
        <f t="shared" si="202"/>
        <v>0.46499096991993555</v>
      </c>
      <c r="F487" s="238">
        <v>35</v>
      </c>
      <c r="G487" s="228" t="s">
        <v>67</v>
      </c>
      <c r="H487" s="239">
        <f t="shared" si="203"/>
        <v>0.30136201468136115</v>
      </c>
      <c r="J487" s="238">
        <v>35</v>
      </c>
      <c r="K487" s="228" t="s">
        <v>67</v>
      </c>
      <c r="L487" s="239">
        <f t="shared" si="204"/>
        <v>6.9977299332437626E-2</v>
      </c>
      <c r="N487" s="238">
        <v>35</v>
      </c>
      <c r="O487" s="228" t="s">
        <v>67</v>
      </c>
      <c r="P487" s="239">
        <f t="shared" si="205"/>
        <v>8.8412728488858644E-2</v>
      </c>
      <c r="R487" s="238">
        <v>35</v>
      </c>
      <c r="S487" s="228" t="s">
        <v>67</v>
      </c>
      <c r="T487" s="239">
        <f t="shared" si="206"/>
        <v>9.3769498827750934E-3</v>
      </c>
      <c r="V487" s="238">
        <v>35</v>
      </c>
      <c r="W487" s="228" t="s">
        <v>67</v>
      </c>
      <c r="X487" s="239">
        <f t="shared" si="207"/>
        <v>0</v>
      </c>
      <c r="Z487" s="238">
        <v>35</v>
      </c>
      <c r="AA487" s="228" t="s">
        <v>67</v>
      </c>
      <c r="AB487" s="239">
        <f t="shared" si="208"/>
        <v>6.5880037694631979E-2</v>
      </c>
    </row>
    <row r="488" spans="2:28" x14ac:dyDescent="0.2">
      <c r="B488" s="238">
        <v>36</v>
      </c>
      <c r="C488" s="229" t="s">
        <v>68</v>
      </c>
      <c r="D488" s="239">
        <f t="shared" si="202"/>
        <v>0.48914831667786085</v>
      </c>
      <c r="F488" s="238">
        <v>36</v>
      </c>
      <c r="G488" s="229" t="s">
        <v>68</v>
      </c>
      <c r="H488" s="239">
        <f t="shared" si="203"/>
        <v>0.31476043275142351</v>
      </c>
      <c r="J488" s="238">
        <v>36</v>
      </c>
      <c r="K488" s="229" t="s">
        <v>68</v>
      </c>
      <c r="L488" s="239">
        <f t="shared" si="204"/>
        <v>9.2145641864650074E-2</v>
      </c>
      <c r="N488" s="238">
        <v>36</v>
      </c>
      <c r="O488" s="229" t="s">
        <v>68</v>
      </c>
      <c r="P488" s="239">
        <f t="shared" si="205"/>
        <v>3.167045467930444E-2</v>
      </c>
      <c r="R488" s="238">
        <v>36</v>
      </c>
      <c r="S488" s="229" t="s">
        <v>68</v>
      </c>
      <c r="T488" s="239">
        <f t="shared" si="206"/>
        <v>4.6422843549767719E-3</v>
      </c>
      <c r="V488" s="238">
        <v>36</v>
      </c>
      <c r="W488" s="229" t="s">
        <v>68</v>
      </c>
      <c r="X488" s="239">
        <f t="shared" si="207"/>
        <v>1.9322001697363898E-2</v>
      </c>
      <c r="Z488" s="238">
        <v>36</v>
      </c>
      <c r="AA488" s="229" t="s">
        <v>68</v>
      </c>
      <c r="AB488" s="239">
        <f t="shared" si="208"/>
        <v>4.8310867974420454E-2</v>
      </c>
    </row>
    <row r="489" spans="2:28" x14ac:dyDescent="0.2">
      <c r="B489" s="238">
        <v>39</v>
      </c>
      <c r="C489" s="229" t="s">
        <v>69</v>
      </c>
      <c r="D489" s="239">
        <f t="shared" si="202"/>
        <v>0.46672353916634524</v>
      </c>
      <c r="F489" s="238">
        <v>39</v>
      </c>
      <c r="G489" s="229" t="s">
        <v>69</v>
      </c>
      <c r="H489" s="239">
        <f t="shared" si="203"/>
        <v>0.37789335413186909</v>
      </c>
      <c r="J489" s="238">
        <v>39</v>
      </c>
      <c r="K489" s="229" t="s">
        <v>69</v>
      </c>
      <c r="L489" s="239">
        <f t="shared" si="204"/>
        <v>9.7412814196566361E-2</v>
      </c>
      <c r="N489" s="238">
        <v>39</v>
      </c>
      <c r="O489" s="229" t="s">
        <v>69</v>
      </c>
      <c r="P489" s="239">
        <f t="shared" si="205"/>
        <v>4.1108916007229025E-2</v>
      </c>
      <c r="R489" s="238">
        <v>39</v>
      </c>
      <c r="S489" s="229" t="s">
        <v>69</v>
      </c>
      <c r="T489" s="239">
        <f t="shared" si="206"/>
        <v>1.3211260297187773E-2</v>
      </c>
      <c r="V489" s="238">
        <v>39</v>
      </c>
      <c r="W489" s="229" t="s">
        <v>69</v>
      </c>
      <c r="X489" s="239">
        <f t="shared" si="207"/>
        <v>3.2771945201619502E-3</v>
      </c>
      <c r="Z489" s="238">
        <v>39</v>
      </c>
      <c r="AA489" s="229" t="s">
        <v>69</v>
      </c>
      <c r="AB489" s="239">
        <f t="shared" si="208"/>
        <v>3.7292168064053993E-4</v>
      </c>
    </row>
    <row r="490" spans="2:28" x14ac:dyDescent="0.2">
      <c r="B490" s="238">
        <v>40</v>
      </c>
      <c r="C490" s="229" t="s">
        <v>70</v>
      </c>
      <c r="D490" s="239">
        <f t="shared" si="202"/>
        <v>0.79879271966358301</v>
      </c>
      <c r="F490" s="238">
        <v>40</v>
      </c>
      <c r="G490" s="229" t="s">
        <v>70</v>
      </c>
      <c r="H490" s="239">
        <f t="shared" si="203"/>
        <v>0.13560521834757935</v>
      </c>
      <c r="J490" s="238">
        <v>40</v>
      </c>
      <c r="K490" s="229" t="s">
        <v>70</v>
      </c>
      <c r="L490" s="239">
        <f t="shared" si="204"/>
        <v>4.2545342422852697E-2</v>
      </c>
      <c r="N490" s="238">
        <v>40</v>
      </c>
      <c r="O490" s="229" t="s">
        <v>70</v>
      </c>
      <c r="P490" s="239">
        <f t="shared" si="205"/>
        <v>1.4281404866019158E-2</v>
      </c>
      <c r="R490" s="238">
        <v>40</v>
      </c>
      <c r="S490" s="229" t="s">
        <v>70</v>
      </c>
      <c r="T490" s="239">
        <f t="shared" si="206"/>
        <v>0</v>
      </c>
      <c r="V490" s="238">
        <v>40</v>
      </c>
      <c r="W490" s="229" t="s">
        <v>70</v>
      </c>
      <c r="X490" s="239">
        <f t="shared" si="207"/>
        <v>8.775314699965708E-3</v>
      </c>
      <c r="Z490" s="238">
        <v>40</v>
      </c>
      <c r="AA490" s="229" t="s">
        <v>70</v>
      </c>
      <c r="AB490" s="239">
        <f>+D210/(D30+D60+D90+D120+D150+D180+D210)</f>
        <v>0</v>
      </c>
    </row>
    <row r="491" spans="2:28" x14ac:dyDescent="0.2">
      <c r="B491" s="238">
        <v>45</v>
      </c>
      <c r="C491" s="229" t="s">
        <v>71</v>
      </c>
      <c r="D491" s="239">
        <v>1</v>
      </c>
      <c r="F491" s="238">
        <v>45</v>
      </c>
      <c r="G491" s="229" t="s">
        <v>71</v>
      </c>
      <c r="H491" s="239">
        <v>0</v>
      </c>
      <c r="J491" s="238">
        <v>45</v>
      </c>
      <c r="K491" s="229" t="s">
        <v>71</v>
      </c>
      <c r="L491" s="239">
        <v>0</v>
      </c>
      <c r="N491" s="238">
        <v>45</v>
      </c>
      <c r="O491" s="229" t="s">
        <v>71</v>
      </c>
      <c r="P491" s="239">
        <v>0</v>
      </c>
      <c r="R491" s="238">
        <v>45</v>
      </c>
      <c r="S491" s="229" t="s">
        <v>71</v>
      </c>
      <c r="T491" s="239">
        <v>0</v>
      </c>
      <c r="V491" s="238">
        <v>45</v>
      </c>
      <c r="W491" s="229" t="s">
        <v>71</v>
      </c>
      <c r="X491" s="239">
        <v>0</v>
      </c>
      <c r="Z491" s="238">
        <v>45</v>
      </c>
      <c r="AA491" s="229" t="s">
        <v>71</v>
      </c>
      <c r="AB491" s="239">
        <v>0</v>
      </c>
    </row>
    <row r="492" spans="2:28" ht="13.5" thickBot="1" x14ac:dyDescent="0.25">
      <c r="B492" s="224">
        <v>46</v>
      </c>
      <c r="C492" s="230" t="s">
        <v>72</v>
      </c>
      <c r="D492" s="239">
        <v>1</v>
      </c>
      <c r="F492" s="224">
        <v>46</v>
      </c>
      <c r="G492" s="230" t="s">
        <v>72</v>
      </c>
      <c r="H492" s="239">
        <v>0</v>
      </c>
      <c r="J492" s="224">
        <v>46</v>
      </c>
      <c r="K492" s="230" t="s">
        <v>72</v>
      </c>
      <c r="L492" s="239">
        <v>0</v>
      </c>
      <c r="N492" s="224">
        <v>46</v>
      </c>
      <c r="O492" s="230" t="s">
        <v>72</v>
      </c>
      <c r="P492" s="239">
        <v>0</v>
      </c>
      <c r="R492" s="224">
        <v>46</v>
      </c>
      <c r="S492" s="230" t="s">
        <v>72</v>
      </c>
      <c r="T492" s="239">
        <v>0</v>
      </c>
      <c r="V492" s="224">
        <v>46</v>
      </c>
      <c r="W492" s="230" t="s">
        <v>72</v>
      </c>
      <c r="X492" s="239">
        <v>0</v>
      </c>
      <c r="Z492" s="224">
        <v>46</v>
      </c>
      <c r="AA492" s="230" t="s">
        <v>72</v>
      </c>
      <c r="AB492" s="239">
        <v>0</v>
      </c>
    </row>
    <row r="493" spans="2:28" ht="13.5" thickBot="1" x14ac:dyDescent="0.25">
      <c r="B493" s="231"/>
      <c r="C493" s="232" t="s">
        <v>73</v>
      </c>
      <c r="D493" s="240">
        <f t="shared" ref="D493" si="209">+D33/(D33+D63+D93+D123+D153+D183+D213)</f>
        <v>0.63732495713456272</v>
      </c>
      <c r="F493" s="231"/>
      <c r="G493" s="232" t="s">
        <v>73</v>
      </c>
      <c r="H493" s="240">
        <f t="shared" ref="H493" si="210">+D63/(D33+D63+D93+D123+D153+D183+D213)</f>
        <v>0.16593429959559658</v>
      </c>
      <c r="J493" s="231"/>
      <c r="K493" s="232" t="s">
        <v>73</v>
      </c>
      <c r="L493" s="240">
        <f t="shared" ref="L493" si="211">+D93/(D33+D63+D93+D123+D153+D183+D213)</f>
        <v>6.9470133393153249E-2</v>
      </c>
      <c r="N493" s="231"/>
      <c r="O493" s="232" t="s">
        <v>73</v>
      </c>
      <c r="P493" s="240">
        <f t="shared" ref="P493" si="212">+D123/(D33+D63+D93+D123+D153+D183+D213)</f>
        <v>4.5382699447574316E-2</v>
      </c>
      <c r="R493" s="231"/>
      <c r="S493" s="232" t="s">
        <v>73</v>
      </c>
      <c r="T493" s="240">
        <f t="shared" ref="T493" si="213">+D153/(D33+D63+D93+D123+D153+D183+D213)</f>
        <v>2.4106148828264892E-2</v>
      </c>
      <c r="V493" s="231"/>
      <c r="W493" s="232" t="s">
        <v>73</v>
      </c>
      <c r="X493" s="240">
        <f t="shared" ref="X493" si="214">+D183/(D33+D63+D93+D123+D153+D183+D213)</f>
        <v>1.6745624096587523E-2</v>
      </c>
      <c r="Z493" s="231"/>
      <c r="AA493" s="232" t="s">
        <v>73</v>
      </c>
      <c r="AB493" s="240">
        <f t="shared" ref="AB493" si="215">+D213/(D33+D63+D93+D123+D153+D183+D213)</f>
        <v>4.1036137504260717E-2</v>
      </c>
    </row>
  </sheetData>
  <hyperlinks>
    <hyperlink ref="A1" location="Indice!A1" display="Índice" xr:uid="{5AE4F70A-E5E1-4F3B-91FB-184A3F74AA91}"/>
  </hyperlinks>
  <pageMargins left="0.7" right="0.7" top="0.75" bottom="0.75" header="0.3" footer="0.3"/>
  <pageSetup orientation="portrait" verticalDpi="1200" r:id="rId1"/>
  <ignoredErrors>
    <ignoredError sqref="D402:X402 D371:X371 D339:X339 D308:X308 D213:X213 D183:X183 D153:X153 D123:X123 D93:X93 D63:X63 D33:X33 AB33:AV33 AB63:AV63 AB93:AV93 AB123:AV123 AB153:AV153 AB183:AV183 AB213:AV213 AB308:AV308 AB339:AV339 AB371:AV371 AB402:AV402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BR336"/>
  <sheetViews>
    <sheetView showGridLines="0" topLeftCell="H259" zoomScale="85" zoomScaleNormal="85" workbookViewId="0">
      <selection activeCell="X336" activeCellId="1" sqref="T336 X336"/>
    </sheetView>
  </sheetViews>
  <sheetFormatPr baseColWidth="10" defaultColWidth="9.140625" defaultRowHeight="12.75" x14ac:dyDescent="0.2"/>
  <cols>
    <col min="1" max="1" width="10.140625" style="284" customWidth="1"/>
    <col min="2" max="2" width="7.5703125" style="284" bestFit="1" customWidth="1"/>
    <col min="3" max="3" width="18.7109375" style="284" bestFit="1" customWidth="1"/>
    <col min="4" max="4" width="13.42578125" style="284" bestFit="1" customWidth="1"/>
    <col min="5" max="24" width="13.5703125" style="284" bestFit="1" customWidth="1"/>
    <col min="25" max="26" width="9.140625" style="284"/>
    <col min="27" max="27" width="17.5703125" style="284" customWidth="1"/>
    <col min="28" max="48" width="12.42578125" style="284" customWidth="1"/>
    <col min="49" max="16384" width="9.140625" style="284"/>
  </cols>
  <sheetData>
    <row r="1" spans="1:70" ht="15.75" thickBot="1" x14ac:dyDescent="0.3">
      <c r="A1" s="283" t="s">
        <v>34</v>
      </c>
    </row>
    <row r="3" spans="1:70" ht="15.75" x14ac:dyDescent="0.25">
      <c r="B3" s="285" t="s">
        <v>81</v>
      </c>
      <c r="Z3" s="286" t="s">
        <v>82</v>
      </c>
    </row>
    <row r="6" spans="1:70" x14ac:dyDescent="0.2">
      <c r="B6" s="287" t="s">
        <v>180</v>
      </c>
      <c r="Z6" s="287" t="s">
        <v>181</v>
      </c>
    </row>
    <row r="7" spans="1:70" ht="13.5" thickBot="1" x14ac:dyDescent="0.25"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88"/>
    </row>
    <row r="8" spans="1:70" ht="13.5" thickBot="1" x14ac:dyDescent="0.25">
      <c r="B8" s="88" t="s">
        <v>37</v>
      </c>
      <c r="C8" s="89" t="s">
        <v>38</v>
      </c>
      <c r="D8" s="90">
        <v>2024</v>
      </c>
      <c r="E8" s="91">
        <f t="shared" ref="E8:X8" si="0">+D8+1</f>
        <v>2025</v>
      </c>
      <c r="F8" s="91">
        <f t="shared" si="0"/>
        <v>2026</v>
      </c>
      <c r="G8" s="91">
        <f t="shared" si="0"/>
        <v>2027</v>
      </c>
      <c r="H8" s="91">
        <f t="shared" si="0"/>
        <v>2028</v>
      </c>
      <c r="I8" s="91">
        <f t="shared" si="0"/>
        <v>2029</v>
      </c>
      <c r="J8" s="91">
        <f t="shared" si="0"/>
        <v>2030</v>
      </c>
      <c r="K8" s="91">
        <f t="shared" si="0"/>
        <v>2031</v>
      </c>
      <c r="L8" s="91">
        <f t="shared" si="0"/>
        <v>2032</v>
      </c>
      <c r="M8" s="91">
        <f t="shared" si="0"/>
        <v>2033</v>
      </c>
      <c r="N8" s="91">
        <f t="shared" si="0"/>
        <v>2034</v>
      </c>
      <c r="O8" s="91">
        <f t="shared" si="0"/>
        <v>2035</v>
      </c>
      <c r="P8" s="91">
        <f t="shared" si="0"/>
        <v>2036</v>
      </c>
      <c r="Q8" s="91">
        <f t="shared" si="0"/>
        <v>2037</v>
      </c>
      <c r="R8" s="91">
        <f t="shared" si="0"/>
        <v>2038</v>
      </c>
      <c r="S8" s="91">
        <f t="shared" si="0"/>
        <v>2039</v>
      </c>
      <c r="T8" s="91">
        <f t="shared" si="0"/>
        <v>2040</v>
      </c>
      <c r="U8" s="91">
        <f t="shared" si="0"/>
        <v>2041</v>
      </c>
      <c r="V8" s="91">
        <f t="shared" si="0"/>
        <v>2042</v>
      </c>
      <c r="W8" s="91">
        <f t="shared" si="0"/>
        <v>2043</v>
      </c>
      <c r="X8" s="91">
        <f t="shared" si="0"/>
        <v>2044</v>
      </c>
      <c r="Z8" s="88" t="s">
        <v>37</v>
      </c>
      <c r="AA8" s="89" t="s">
        <v>38</v>
      </c>
      <c r="AB8" s="90">
        <f t="shared" ref="AB8:AV8" si="1">+D8</f>
        <v>2024</v>
      </c>
      <c r="AC8" s="91">
        <f t="shared" si="1"/>
        <v>2025</v>
      </c>
      <c r="AD8" s="91">
        <f t="shared" si="1"/>
        <v>2026</v>
      </c>
      <c r="AE8" s="91">
        <f t="shared" si="1"/>
        <v>2027</v>
      </c>
      <c r="AF8" s="91">
        <f t="shared" si="1"/>
        <v>2028</v>
      </c>
      <c r="AG8" s="91">
        <f t="shared" si="1"/>
        <v>2029</v>
      </c>
      <c r="AH8" s="91">
        <f t="shared" si="1"/>
        <v>2030</v>
      </c>
      <c r="AI8" s="91">
        <f t="shared" si="1"/>
        <v>2031</v>
      </c>
      <c r="AJ8" s="91">
        <f t="shared" si="1"/>
        <v>2032</v>
      </c>
      <c r="AK8" s="91">
        <f t="shared" si="1"/>
        <v>2033</v>
      </c>
      <c r="AL8" s="91">
        <f t="shared" si="1"/>
        <v>2034</v>
      </c>
      <c r="AM8" s="91">
        <f t="shared" si="1"/>
        <v>2035</v>
      </c>
      <c r="AN8" s="91">
        <f t="shared" si="1"/>
        <v>2036</v>
      </c>
      <c r="AO8" s="91">
        <f t="shared" si="1"/>
        <v>2037</v>
      </c>
      <c r="AP8" s="91">
        <f t="shared" si="1"/>
        <v>2038</v>
      </c>
      <c r="AQ8" s="91">
        <f t="shared" si="1"/>
        <v>2039</v>
      </c>
      <c r="AR8" s="91">
        <f t="shared" si="1"/>
        <v>2040</v>
      </c>
      <c r="AS8" s="91">
        <f t="shared" si="1"/>
        <v>2041</v>
      </c>
      <c r="AT8" s="91">
        <f t="shared" si="1"/>
        <v>2042</v>
      </c>
      <c r="AU8" s="91">
        <f t="shared" si="1"/>
        <v>2043</v>
      </c>
      <c r="AV8" s="91">
        <f t="shared" si="1"/>
        <v>2044</v>
      </c>
    </row>
    <row r="9" spans="1:70" x14ac:dyDescent="0.2">
      <c r="B9" s="289">
        <v>6</v>
      </c>
      <c r="C9" s="199" t="s">
        <v>46</v>
      </c>
      <c r="D9" s="290">
        <v>1557411.9004318784</v>
      </c>
      <c r="E9" s="291">
        <v>1574393.2545735037</v>
      </c>
      <c r="F9" s="291">
        <v>1591920.4861710609</v>
      </c>
      <c r="G9" s="291">
        <v>1608831.4497909476</v>
      </c>
      <c r="H9" s="291">
        <v>1625682.073658094</v>
      </c>
      <c r="I9" s="291">
        <v>1642754.8509299364</v>
      </c>
      <c r="J9" s="291">
        <v>1660139.6276250759</v>
      </c>
      <c r="K9" s="291">
        <v>1677874.3256143976</v>
      </c>
      <c r="L9" s="291">
        <v>1695976.2015197205</v>
      </c>
      <c r="M9" s="291">
        <v>1714456.4806666826</v>
      </c>
      <c r="N9" s="291">
        <v>1733324.2510816238</v>
      </c>
      <c r="O9" s="291">
        <v>1752588.046274967</v>
      </c>
      <c r="P9" s="291">
        <v>1772256.3141293111</v>
      </c>
      <c r="Q9" s="291">
        <v>1792337.591291731</v>
      </c>
      <c r="R9" s="291">
        <v>1812840.5742638919</v>
      </c>
      <c r="S9" s="291">
        <v>1833774.0913307348</v>
      </c>
      <c r="T9" s="291">
        <v>1855147.3127608672</v>
      </c>
      <c r="U9" s="291">
        <v>1876968.9757582524</v>
      </c>
      <c r="V9" s="291">
        <v>1899250.4391225672</v>
      </c>
      <c r="W9" s="291">
        <v>1921993.7744805354</v>
      </c>
      <c r="X9" s="291">
        <v>1945238.8245179253</v>
      </c>
      <c r="Z9" s="289">
        <v>6</v>
      </c>
      <c r="AA9" s="199" t="s">
        <v>46</v>
      </c>
      <c r="AB9" s="292">
        <v>1584915.7945935039</v>
      </c>
      <c r="AC9" s="293">
        <v>1602197.0394492722</v>
      </c>
      <c r="AD9" s="293">
        <v>1620033.8019568457</v>
      </c>
      <c r="AE9" s="293">
        <v>1637243.413194254</v>
      </c>
      <c r="AF9" s="293">
        <v>1654391.6190788969</v>
      </c>
      <c r="AG9" s="293">
        <v>1671765.9015973599</v>
      </c>
      <c r="AH9" s="293">
        <v>1689457.6934489352</v>
      </c>
      <c r="AI9" s="293">
        <v>1707505.5862047474</v>
      </c>
      <c r="AJ9" s="293">
        <v>1725927.1412385572</v>
      </c>
      <c r="AK9" s="293">
        <v>1744733.7821152578</v>
      </c>
      <c r="AL9" s="293">
        <v>1763934.7573557284</v>
      </c>
      <c r="AM9" s="293">
        <v>1783538.7511721822</v>
      </c>
      <c r="AN9" s="293">
        <v>1803554.3606368348</v>
      </c>
      <c r="AO9" s="293">
        <v>1823990.2731539414</v>
      </c>
      <c r="AP9" s="293">
        <v>1844855.3388053922</v>
      </c>
      <c r="AQ9" s="293">
        <v>1866158.541783632</v>
      </c>
      <c r="AR9" s="293">
        <v>1887909.2143042227</v>
      </c>
      <c r="AS9" s="293">
        <v>1910116.2478701428</v>
      </c>
      <c r="AT9" s="293">
        <v>1932791.2018774741</v>
      </c>
      <c r="AU9" s="293">
        <v>1955936.184537862</v>
      </c>
      <c r="AV9" s="293">
        <v>1979591.7421589117</v>
      </c>
      <c r="AX9" s="294"/>
      <c r="AY9" s="294"/>
      <c r="AZ9" s="294"/>
      <c r="BA9" s="294"/>
      <c r="BB9" s="294"/>
      <c r="BC9" s="294"/>
      <c r="BD9" s="294"/>
      <c r="BE9" s="294"/>
      <c r="BF9" s="294"/>
      <c r="BG9" s="294"/>
      <c r="BH9" s="294"/>
      <c r="BI9" s="294"/>
      <c r="BJ9" s="294"/>
      <c r="BK9" s="294"/>
      <c r="BL9" s="294"/>
      <c r="BM9" s="294"/>
      <c r="BN9" s="294"/>
      <c r="BO9" s="294"/>
      <c r="BP9" s="294"/>
      <c r="BQ9" s="294"/>
      <c r="BR9" s="294"/>
    </row>
    <row r="10" spans="1:70" x14ac:dyDescent="0.2">
      <c r="B10" s="289">
        <v>8</v>
      </c>
      <c r="C10" s="3" t="s">
        <v>48</v>
      </c>
      <c r="D10" s="290">
        <v>19333.876976807067</v>
      </c>
      <c r="E10" s="291">
        <v>20173.779210925481</v>
      </c>
      <c r="F10" s="291">
        <v>20995.825609375737</v>
      </c>
      <c r="G10" s="291">
        <v>21780.21654775961</v>
      </c>
      <c r="H10" s="291">
        <v>22564.649354775171</v>
      </c>
      <c r="I10" s="291">
        <v>23349.082184318555</v>
      </c>
      <c r="J10" s="291">
        <v>24133.515013874039</v>
      </c>
      <c r="K10" s="291">
        <v>24917.947843429549</v>
      </c>
      <c r="L10" s="291">
        <v>25702.380672985058</v>
      </c>
      <c r="M10" s="291">
        <v>26486.813502540565</v>
      </c>
      <c r="N10" s="291">
        <v>27271.246332096067</v>
      </c>
      <c r="O10" s="291">
        <v>28055.679161651547</v>
      </c>
      <c r="P10" s="291">
        <v>28840.111991207046</v>
      </c>
      <c r="Q10" s="291">
        <v>29624.54482076257</v>
      </c>
      <c r="R10" s="291">
        <v>30408.977650318069</v>
      </c>
      <c r="S10" s="291">
        <v>31193.410479873557</v>
      </c>
      <c r="T10" s="291">
        <v>31977.843309429063</v>
      </c>
      <c r="U10" s="291">
        <v>32762.276138984565</v>
      </c>
      <c r="V10" s="291">
        <v>33546.708968540064</v>
      </c>
      <c r="W10" s="291">
        <v>34331.141798095581</v>
      </c>
      <c r="X10" s="291">
        <v>35115.574627651069</v>
      </c>
      <c r="Z10" s="289">
        <v>8</v>
      </c>
      <c r="AA10" s="3" t="s">
        <v>48</v>
      </c>
      <c r="AB10" s="292">
        <v>19675.313244217479</v>
      </c>
      <c r="AC10" s="293">
        <v>20530.048151790423</v>
      </c>
      <c r="AD10" s="293">
        <v>21366.611889637315</v>
      </c>
      <c r="AE10" s="293">
        <v>22164.855171993047</v>
      </c>
      <c r="AF10" s="293">
        <v>22963.141062380499</v>
      </c>
      <c r="AG10" s="293">
        <v>23761.426975693623</v>
      </c>
      <c r="AH10" s="293">
        <v>24559.712889019058</v>
      </c>
      <c r="AI10" s="293">
        <v>25357.998802344515</v>
      </c>
      <c r="AJ10" s="293">
        <v>26156.284715669972</v>
      </c>
      <c r="AK10" s="293">
        <v>26954.570628995432</v>
      </c>
      <c r="AL10" s="293">
        <v>27752.856542320889</v>
      </c>
      <c r="AM10" s="293">
        <v>28551.142455646317</v>
      </c>
      <c r="AN10" s="293">
        <v>29349.428368971763</v>
      </c>
      <c r="AO10" s="293">
        <v>30147.714282297238</v>
      </c>
      <c r="AP10" s="293">
        <v>30946.000195622692</v>
      </c>
      <c r="AQ10" s="293">
        <v>31744.286108948123</v>
      </c>
      <c r="AR10" s="293">
        <v>32542.572022273576</v>
      </c>
      <c r="AS10" s="293">
        <v>33340.857935599037</v>
      </c>
      <c r="AT10" s="293">
        <v>34139.143848924476</v>
      </c>
      <c r="AU10" s="293">
        <v>34937.429762249943</v>
      </c>
      <c r="AV10" s="293">
        <v>35735.715675575382</v>
      </c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</row>
    <row r="11" spans="1:70" x14ac:dyDescent="0.2">
      <c r="B11" s="289">
        <v>9</v>
      </c>
      <c r="C11" s="3" t="s">
        <v>49</v>
      </c>
      <c r="D11" s="290">
        <v>114852.99330332624</v>
      </c>
      <c r="E11" s="291">
        <v>117274.66514010495</v>
      </c>
      <c r="F11" s="291">
        <v>120084.77982170509</v>
      </c>
      <c r="G11" s="291">
        <v>123012.0580370399</v>
      </c>
      <c r="H11" s="291">
        <v>125999.15827514071</v>
      </c>
      <c r="I11" s="291">
        <v>129049.66913146729</v>
      </c>
      <c r="J11" s="291">
        <v>132164.08027694767</v>
      </c>
      <c r="K11" s="291">
        <v>135343.93571704399</v>
      </c>
      <c r="L11" s="291">
        <v>138590.55749868363</v>
      </c>
      <c r="M11" s="291">
        <v>141905.36105462609</v>
      </c>
      <c r="N11" s="291">
        <v>145289.7747951319</v>
      </c>
      <c r="O11" s="291">
        <v>148745.26138222674</v>
      </c>
      <c r="P11" s="291">
        <v>152273.31321938577</v>
      </c>
      <c r="Q11" s="291">
        <v>155875.45385549057</v>
      </c>
      <c r="R11" s="291">
        <v>159553.240617445</v>
      </c>
      <c r="S11" s="291">
        <v>163308.25631488461</v>
      </c>
      <c r="T11" s="291">
        <v>167142.14524753421</v>
      </c>
      <c r="U11" s="291">
        <v>171056.47594077626</v>
      </c>
      <c r="V11" s="291">
        <v>175053.28056346191</v>
      </c>
      <c r="W11" s="291">
        <v>179132.95148059126</v>
      </c>
      <c r="X11" s="291">
        <v>183302.55342920724</v>
      </c>
      <c r="Y11" s="287"/>
      <c r="Z11" s="289">
        <v>9</v>
      </c>
      <c r="AA11" s="3" t="s">
        <v>49</v>
      </c>
      <c r="AB11" s="292">
        <v>116881.29716506289</v>
      </c>
      <c r="AC11" s="293">
        <v>119345.73572647927</v>
      </c>
      <c r="AD11" s="293">
        <v>122205.4770333565</v>
      </c>
      <c r="AE11" s="293">
        <v>125184.45098197406</v>
      </c>
      <c r="AF11" s="293">
        <v>128224.3034102797</v>
      </c>
      <c r="AG11" s="293">
        <v>131328.68628832905</v>
      </c>
      <c r="AH11" s="293">
        <v>134498.09793463882</v>
      </c>
      <c r="AI11" s="293">
        <v>137734.10962180721</v>
      </c>
      <c r="AJ11" s="293">
        <v>141038.0667441104</v>
      </c>
      <c r="AK11" s="293">
        <v>144411.40973085095</v>
      </c>
      <c r="AL11" s="293">
        <v>147855.59221801395</v>
      </c>
      <c r="AM11" s="293">
        <v>151372.10269823711</v>
      </c>
      <c r="AN11" s="293">
        <v>154962.45993084012</v>
      </c>
      <c r="AO11" s="293">
        <v>158628.21437057867</v>
      </c>
      <c r="AP11" s="293">
        <v>162370.95084674907</v>
      </c>
      <c r="AQ11" s="293">
        <v>166192.28012140549</v>
      </c>
      <c r="AR11" s="293">
        <v>170093.87553260557</v>
      </c>
      <c r="AS11" s="293">
        <v>174077.33330589041</v>
      </c>
      <c r="AT11" s="293">
        <v>178144.72149821263</v>
      </c>
      <c r="AU11" s="293">
        <v>182296.43940373839</v>
      </c>
      <c r="AV11" s="293">
        <v>186539.67652276697</v>
      </c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</row>
    <row r="12" spans="1:70" x14ac:dyDescent="0.2">
      <c r="B12" s="289">
        <v>10</v>
      </c>
      <c r="C12" s="3" t="s">
        <v>50</v>
      </c>
      <c r="D12" s="290">
        <v>6100242.030095404</v>
      </c>
      <c r="E12" s="291">
        <v>6160128.3162905844</v>
      </c>
      <c r="F12" s="291">
        <v>6227314.962341452</v>
      </c>
      <c r="G12" s="291">
        <v>6296794.1340526342</v>
      </c>
      <c r="H12" s="291">
        <v>6367670.6048068348</v>
      </c>
      <c r="I12" s="291">
        <v>6440050.5379198026</v>
      </c>
      <c r="J12" s="291">
        <v>6513946.6037395708</v>
      </c>
      <c r="K12" s="291">
        <v>6589395.470236443</v>
      </c>
      <c r="L12" s="291">
        <v>6666428.5114984876</v>
      </c>
      <c r="M12" s="291">
        <v>6745079.3108998863</v>
      </c>
      <c r="N12" s="291">
        <v>6825381.760762698</v>
      </c>
      <c r="O12" s="291">
        <v>6907370.5658059409</v>
      </c>
      <c r="P12" s="291">
        <v>6991081.1365281707</v>
      </c>
      <c r="Q12" s="291">
        <v>7076549.6222963184</v>
      </c>
      <c r="R12" s="291">
        <v>7163812.9743441818</v>
      </c>
      <c r="S12" s="291">
        <v>7252908.7469513118</v>
      </c>
      <c r="T12" s="291">
        <v>7343875.9595681913</v>
      </c>
      <c r="U12" s="291">
        <v>7436751.809587284</v>
      </c>
      <c r="V12" s="291">
        <v>7531584.5896193022</v>
      </c>
      <c r="W12" s="291">
        <v>7628383.3161773719</v>
      </c>
      <c r="X12" s="291">
        <v>7727316.77396743</v>
      </c>
      <c r="Z12" s="289">
        <v>10</v>
      </c>
      <c r="AA12" s="3" t="s">
        <v>50</v>
      </c>
      <c r="AB12" s="292">
        <v>6218209.0215585148</v>
      </c>
      <c r="AC12" s="293">
        <v>6279253.4057440767</v>
      </c>
      <c r="AD12" s="293">
        <v>6347739.384047877</v>
      </c>
      <c r="AE12" s="293">
        <v>6418562.2234949432</v>
      </c>
      <c r="AF12" s="293">
        <v>6490809.384554469</v>
      </c>
      <c r="AG12" s="293">
        <v>6564589.083648121</v>
      </c>
      <c r="AH12" s="293">
        <v>6639914.236158018</v>
      </c>
      <c r="AI12" s="293">
        <v>6716822.219181628</v>
      </c>
      <c r="AJ12" s="293">
        <v>6795345.0135549605</v>
      </c>
      <c r="AK12" s="293">
        <v>6875516.8521259828</v>
      </c>
      <c r="AL12" s="293">
        <v>6957372.2826652983</v>
      </c>
      <c r="AM12" s="293">
        <v>7040946.6810513856</v>
      </c>
      <c r="AN12" s="293">
        <v>7126276.1425916357</v>
      </c>
      <c r="AO12" s="293">
        <v>7213397.5157507658</v>
      </c>
      <c r="AP12" s="293">
        <v>7302348.466367879</v>
      </c>
      <c r="AQ12" s="293">
        <v>7393167.2749900781</v>
      </c>
      <c r="AR12" s="293">
        <v>7485893.715670703</v>
      </c>
      <c r="AS12" s="293">
        <v>7580565.7051679539</v>
      </c>
      <c r="AT12" s="293">
        <v>7677232.4700301709</v>
      </c>
      <c r="AU12" s="293">
        <v>7775903.2011428485</v>
      </c>
      <c r="AV12" s="293">
        <v>7876749.9473608388</v>
      </c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</row>
    <row r="13" spans="1:70" x14ac:dyDescent="0.2">
      <c r="B13" s="289">
        <v>13</v>
      </c>
      <c r="C13" s="3" t="s">
        <v>52</v>
      </c>
      <c r="D13" s="290">
        <v>15452.192574008461</v>
      </c>
      <c r="E13" s="291">
        <v>15902.571864793012</v>
      </c>
      <c r="F13" s="291">
        <v>16250.642447089587</v>
      </c>
      <c r="G13" s="291">
        <v>16599.0702661061</v>
      </c>
      <c r="H13" s="291">
        <v>16947.498655930911</v>
      </c>
      <c r="I13" s="291">
        <v>17295.927046667799</v>
      </c>
      <c r="J13" s="291">
        <v>17644.35543740615</v>
      </c>
      <c r="K13" s="291">
        <v>17992.7838281445</v>
      </c>
      <c r="L13" s="291">
        <v>18341.212218882829</v>
      </c>
      <c r="M13" s="291">
        <v>18689.640609621183</v>
      </c>
      <c r="N13" s="291">
        <v>19038.069000359537</v>
      </c>
      <c r="O13" s="291">
        <v>19386.497391097877</v>
      </c>
      <c r="P13" s="291">
        <v>19734.925781836217</v>
      </c>
      <c r="Q13" s="291">
        <v>20083.354172574571</v>
      </c>
      <c r="R13" s="291">
        <v>20431.782563312903</v>
      </c>
      <c r="S13" s="291">
        <v>20780.210954051254</v>
      </c>
      <c r="T13" s="291">
        <v>21128.639344789612</v>
      </c>
      <c r="U13" s="291">
        <v>21477.06773552794</v>
      </c>
      <c r="V13" s="291">
        <v>21825.496126266295</v>
      </c>
      <c r="W13" s="291">
        <v>22173.924517004642</v>
      </c>
      <c r="X13" s="291">
        <v>22522.352907742981</v>
      </c>
      <c r="Z13" s="289">
        <v>13</v>
      </c>
      <c r="AA13" s="3" t="s">
        <v>52</v>
      </c>
      <c r="AB13" s="292">
        <v>15744.128700316098</v>
      </c>
      <c r="AC13" s="293">
        <v>16203.028009380007</v>
      </c>
      <c r="AD13" s="293">
        <v>16557.830877856377</v>
      </c>
      <c r="AE13" s="293">
        <v>16912.997291853164</v>
      </c>
      <c r="AF13" s="293">
        <v>17268.164286738727</v>
      </c>
      <c r="AG13" s="293">
        <v>17623.331282552466</v>
      </c>
      <c r="AH13" s="293">
        <v>17978.498278367701</v>
      </c>
      <c r="AI13" s="293">
        <v>18333.665274182924</v>
      </c>
      <c r="AJ13" s="293">
        <v>18688.83226999814</v>
      </c>
      <c r="AK13" s="293">
        <v>19043.999265813374</v>
      </c>
      <c r="AL13" s="293">
        <v>19399.166261628598</v>
      </c>
      <c r="AM13" s="293">
        <v>19754.333257443817</v>
      </c>
      <c r="AN13" s="293">
        <v>20109.500253259044</v>
      </c>
      <c r="AO13" s="293">
        <v>20464.667249074275</v>
      </c>
      <c r="AP13" s="293">
        <v>20819.834244889491</v>
      </c>
      <c r="AQ13" s="293">
        <v>21175.001240704711</v>
      </c>
      <c r="AR13" s="293">
        <v>21530.168236519949</v>
      </c>
      <c r="AS13" s="293">
        <v>21885.335232335165</v>
      </c>
      <c r="AT13" s="293">
        <v>22240.502228150403</v>
      </c>
      <c r="AU13" s="293">
        <v>22595.669223965622</v>
      </c>
      <c r="AV13" s="293">
        <v>22950.836219780835</v>
      </c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294"/>
      <c r="BI13" s="294"/>
      <c r="BJ13" s="294"/>
      <c r="BK13" s="294"/>
      <c r="BL13" s="294"/>
      <c r="BM13" s="294"/>
      <c r="BN13" s="294"/>
      <c r="BO13" s="294"/>
      <c r="BP13" s="294"/>
      <c r="BQ13" s="294"/>
      <c r="BR13" s="294"/>
    </row>
    <row r="14" spans="1:70" x14ac:dyDescent="0.2">
      <c r="B14" s="289">
        <v>14</v>
      </c>
      <c r="C14" s="3" t="s">
        <v>53</v>
      </c>
      <c r="D14" s="290">
        <v>163815.30627329688</v>
      </c>
      <c r="E14" s="291">
        <v>165553.24255335494</v>
      </c>
      <c r="F14" s="291">
        <v>167294.82929768806</v>
      </c>
      <c r="G14" s="291">
        <v>169096.11881430587</v>
      </c>
      <c r="H14" s="291">
        <v>170933.63864600146</v>
      </c>
      <c r="I14" s="291">
        <v>172810.13527048007</v>
      </c>
      <c r="J14" s="291">
        <v>174725.93899464561</v>
      </c>
      <c r="K14" s="291">
        <v>176681.99999303787</v>
      </c>
      <c r="L14" s="291">
        <v>178679.13177854923</v>
      </c>
      <c r="M14" s="291">
        <v>180718.20499157341</v>
      </c>
      <c r="N14" s="291">
        <v>182800.09832038911</v>
      </c>
      <c r="O14" s="291">
        <v>184925.71150561297</v>
      </c>
      <c r="P14" s="291">
        <v>187095.96258737677</v>
      </c>
      <c r="Q14" s="291">
        <v>189311.78876386763</v>
      </c>
      <c r="R14" s="291">
        <v>191574.14801045053</v>
      </c>
      <c r="S14" s="291">
        <v>193884.01398327079</v>
      </c>
      <c r="T14" s="291">
        <v>196242.39814261181</v>
      </c>
      <c r="U14" s="291">
        <v>198650.26541886025</v>
      </c>
      <c r="V14" s="291">
        <v>201108.86562791656</v>
      </c>
      <c r="W14" s="291">
        <v>203618.44112723687</v>
      </c>
      <c r="X14" s="291">
        <v>206183.33420427016</v>
      </c>
      <c r="Z14" s="289">
        <v>14</v>
      </c>
      <c r="AA14" s="3" t="s">
        <v>53</v>
      </c>
      <c r="AB14" s="292">
        <v>166983.49429662246</v>
      </c>
      <c r="AC14" s="293">
        <v>168755.04226433687</v>
      </c>
      <c r="AD14" s="293">
        <v>170530.3112963053</v>
      </c>
      <c r="AE14" s="293">
        <v>172366.43775217453</v>
      </c>
      <c r="AF14" s="293">
        <v>174239.49521741518</v>
      </c>
      <c r="AG14" s="293">
        <v>176152.28328661114</v>
      </c>
      <c r="AH14" s="293">
        <v>178105.13865480208</v>
      </c>
      <c r="AI14" s="293">
        <v>180099.02987290322</v>
      </c>
      <c r="AJ14" s="293">
        <v>182134.78618714644</v>
      </c>
      <c r="AK14" s="293">
        <v>184213.2950761104</v>
      </c>
      <c r="AL14" s="293">
        <v>186335.45222190543</v>
      </c>
      <c r="AM14" s="293">
        <v>188502.17476613156</v>
      </c>
      <c r="AN14" s="293">
        <v>190714.39850381663</v>
      </c>
      <c r="AO14" s="293">
        <v>192973.07875856079</v>
      </c>
      <c r="AP14" s="293">
        <v>195279.19203297261</v>
      </c>
      <c r="AQ14" s="293">
        <v>197633.73081370725</v>
      </c>
      <c r="AR14" s="293">
        <v>200037.72612268996</v>
      </c>
      <c r="AS14" s="293">
        <v>202492.16155206101</v>
      </c>
      <c r="AT14" s="293">
        <v>204998.31108916044</v>
      </c>
      <c r="AU14" s="293">
        <v>207556.42177863762</v>
      </c>
      <c r="AV14" s="293">
        <v>210170.91988778062</v>
      </c>
      <c r="AX14" s="294"/>
      <c r="AY14" s="294"/>
      <c r="AZ14" s="294"/>
      <c r="BA14" s="294"/>
      <c r="BB14" s="294"/>
      <c r="BC14" s="294"/>
      <c r="BD14" s="294"/>
      <c r="BE14" s="294"/>
      <c r="BF14" s="294"/>
      <c r="BG14" s="294"/>
      <c r="BH14" s="294"/>
      <c r="BI14" s="294"/>
      <c r="BJ14" s="294"/>
      <c r="BK14" s="294"/>
      <c r="BL14" s="294"/>
      <c r="BM14" s="294"/>
      <c r="BN14" s="294"/>
      <c r="BO14" s="294"/>
      <c r="BP14" s="294"/>
      <c r="BQ14" s="294"/>
      <c r="BR14" s="294"/>
    </row>
    <row r="15" spans="1:70" x14ac:dyDescent="0.2">
      <c r="B15" s="289">
        <v>18</v>
      </c>
      <c r="C15" s="3" t="s">
        <v>55</v>
      </c>
      <c r="D15" s="290">
        <v>8744666.592638433</v>
      </c>
      <c r="E15" s="291">
        <v>9015539.520538643</v>
      </c>
      <c r="F15" s="291">
        <v>9275023.327946974</v>
      </c>
      <c r="G15" s="291">
        <v>9547956.3505235668</v>
      </c>
      <c r="H15" s="291">
        <v>9816901.0077895131</v>
      </c>
      <c r="I15" s="291">
        <v>10089333.372759772</v>
      </c>
      <c r="J15" s="291">
        <v>10363319.871979536</v>
      </c>
      <c r="K15" s="291">
        <v>10638914.121123238</v>
      </c>
      <c r="L15" s="291">
        <v>10916538.119464563</v>
      </c>
      <c r="M15" s="291">
        <v>11195931.730392378</v>
      </c>
      <c r="N15" s="291">
        <v>11477284.748246728</v>
      </c>
      <c r="O15" s="291">
        <v>11760583.07747547</v>
      </c>
      <c r="P15" s="291">
        <v>12045878.748593375</v>
      </c>
      <c r="Q15" s="291">
        <v>12333216.4110805</v>
      </c>
      <c r="R15" s="291">
        <v>12622634.619413925</v>
      </c>
      <c r="S15" s="291">
        <v>12914179.700637965</v>
      </c>
      <c r="T15" s="291">
        <v>13207895.695736965</v>
      </c>
      <c r="U15" s="291">
        <v>13503826.125040723</v>
      </c>
      <c r="V15" s="291">
        <v>13802027.049500732</v>
      </c>
      <c r="W15" s="291">
        <v>14102508.595097996</v>
      </c>
      <c r="X15" s="291">
        <v>14405467.726072486</v>
      </c>
      <c r="Z15" s="289">
        <v>18</v>
      </c>
      <c r="AA15" s="3" t="s">
        <v>55</v>
      </c>
      <c r="AB15" s="292">
        <v>9017676.2382205781</v>
      </c>
      <c r="AC15" s="293">
        <v>9298207.4063287191</v>
      </c>
      <c r="AD15" s="293">
        <v>9566907.73503609</v>
      </c>
      <c r="AE15" s="293">
        <v>9849599.5192487892</v>
      </c>
      <c r="AF15" s="293">
        <v>10128131.72879578</v>
      </c>
      <c r="AG15" s="293">
        <v>10410271.651884887</v>
      </c>
      <c r="AH15" s="293">
        <v>10694008.330751501</v>
      </c>
      <c r="AI15" s="293">
        <v>10979397.027067589</v>
      </c>
      <c r="AJ15" s="293">
        <v>11266876.146563053</v>
      </c>
      <c r="AK15" s="293">
        <v>11556174.763485445</v>
      </c>
      <c r="AL15" s="293">
        <v>11847489.800112758</v>
      </c>
      <c r="AM15" s="293">
        <v>12140806.157568529</v>
      </c>
      <c r="AN15" s="293">
        <v>12436177.487862432</v>
      </c>
      <c r="AO15" s="293">
        <v>12733649.758574473</v>
      </c>
      <c r="AP15" s="293">
        <v>13033262.589308746</v>
      </c>
      <c r="AQ15" s="293">
        <v>13335063.674135063</v>
      </c>
      <c r="AR15" s="293">
        <v>13639098.311370118</v>
      </c>
      <c r="AS15" s="293">
        <v>13945411.281074369</v>
      </c>
      <c r="AT15" s="293">
        <v>14254060.26239823</v>
      </c>
      <c r="AU15" s="293">
        <v>14565055.669054715</v>
      </c>
      <c r="AV15" s="293">
        <v>14878600.164646523</v>
      </c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  <c r="BR15" s="294"/>
    </row>
    <row r="16" spans="1:70" x14ac:dyDescent="0.2">
      <c r="B16" s="289">
        <v>20</v>
      </c>
      <c r="C16" s="3" t="s">
        <v>56</v>
      </c>
      <c r="D16" s="290">
        <v>875.49881450290616</v>
      </c>
      <c r="E16" s="291">
        <v>907.89227063951364</v>
      </c>
      <c r="F16" s="291">
        <v>941.48428465317556</v>
      </c>
      <c r="G16" s="291">
        <v>976.31920318534299</v>
      </c>
      <c r="H16" s="291">
        <v>1012.4430137032006</v>
      </c>
      <c r="I16" s="291">
        <v>1049.9034052102188</v>
      </c>
      <c r="J16" s="291">
        <v>1088.7498312029968</v>
      </c>
      <c r="K16" s="291">
        <v>1129.0335749575077</v>
      </c>
      <c r="L16" s="291">
        <v>1170.8078172309354</v>
      </c>
      <c r="M16" s="291">
        <v>1214.1277064684798</v>
      </c>
      <c r="N16" s="291">
        <v>1259.0504316078134</v>
      </c>
      <c r="O16" s="291">
        <v>1305.6352975773025</v>
      </c>
      <c r="P16" s="291">
        <v>1353.9438035876626</v>
      </c>
      <c r="Q16" s="291">
        <v>1404.0397243204061</v>
      </c>
      <c r="R16" s="291">
        <v>1455.9891941202611</v>
      </c>
      <c r="S16" s="291">
        <v>1509.8607943027107</v>
      </c>
      <c r="T16" s="291">
        <v>1565.7256436919108</v>
      </c>
      <c r="U16" s="291">
        <v>1623.6574925085115</v>
      </c>
      <c r="V16" s="291">
        <v>1683.7328197313263</v>
      </c>
      <c r="W16" s="291">
        <v>1746.0309340613853</v>
      </c>
      <c r="X16" s="291">
        <v>1810.6340786216565</v>
      </c>
      <c r="Z16" s="289">
        <v>20</v>
      </c>
      <c r="AA16" s="3" t="s">
        <v>56</v>
      </c>
      <c r="AB16" s="295">
        <v>885.63709077484975</v>
      </c>
      <c r="AC16" s="296">
        <v>918.40566313351917</v>
      </c>
      <c r="AD16" s="296">
        <v>952.38667266945924</v>
      </c>
      <c r="AE16" s="296">
        <v>987.62497955822914</v>
      </c>
      <c r="AF16" s="296">
        <v>1024.1671038018835</v>
      </c>
      <c r="AG16" s="296">
        <v>1062.0612866425531</v>
      </c>
      <c r="AH16" s="296">
        <v>1101.3575542483275</v>
      </c>
      <c r="AI16" s="296">
        <v>1142.1077837555156</v>
      </c>
      <c r="AJ16" s="296">
        <v>1184.3657717544695</v>
      </c>
      <c r="AK16" s="296">
        <v>1228.1873053093848</v>
      </c>
      <c r="AL16" s="296">
        <v>1273.6302356058318</v>
      </c>
      <c r="AM16" s="296">
        <v>1320.7545543232475</v>
      </c>
      <c r="AN16" s="296">
        <v>1369.6224728332077</v>
      </c>
      <c r="AO16" s="296">
        <v>1420.2985043280362</v>
      </c>
      <c r="AP16" s="296">
        <v>1472.8495489881736</v>
      </c>
      <c r="AQ16" s="296">
        <v>1527.3449823007359</v>
      </c>
      <c r="AR16" s="296">
        <v>1583.856746645863</v>
      </c>
      <c r="AS16" s="296">
        <v>1642.45944627176</v>
      </c>
      <c r="AT16" s="296">
        <v>1703.230445783815</v>
      </c>
      <c r="AU16" s="296">
        <v>1766.2499722778161</v>
      </c>
      <c r="AV16" s="296">
        <v>1831.6012212520952</v>
      </c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</row>
    <row r="17" spans="2:70" x14ac:dyDescent="0.2">
      <c r="B17" s="289">
        <v>21</v>
      </c>
      <c r="C17" s="3" t="s">
        <v>57</v>
      </c>
      <c r="D17" s="290">
        <v>94230.619153283333</v>
      </c>
      <c r="E17" s="291">
        <v>98818.166661771495</v>
      </c>
      <c r="F17" s="291">
        <v>103199.601485052</v>
      </c>
      <c r="G17" s="291">
        <v>107581.0357319225</v>
      </c>
      <c r="H17" s="291">
        <v>111962.46997879133</v>
      </c>
      <c r="I17" s="291">
        <v>116343.90422565991</v>
      </c>
      <c r="J17" s="291">
        <v>120725.33847252879</v>
      </c>
      <c r="K17" s="291">
        <v>125106.77271939775</v>
      </c>
      <c r="L17" s="291">
        <v>129488.20696626669</v>
      </c>
      <c r="M17" s="291">
        <v>133869.64121313559</v>
      </c>
      <c r="N17" s="291">
        <v>138251.07546000433</v>
      </c>
      <c r="O17" s="291">
        <v>142632.50970687292</v>
      </c>
      <c r="P17" s="291">
        <v>147013.94395374178</v>
      </c>
      <c r="Q17" s="291">
        <v>151395.37820061081</v>
      </c>
      <c r="R17" s="291">
        <v>155776.81244747981</v>
      </c>
      <c r="S17" s="291">
        <v>160158.24669434867</v>
      </c>
      <c r="T17" s="291">
        <v>164539.68094121729</v>
      </c>
      <c r="U17" s="291">
        <v>168921.11518808609</v>
      </c>
      <c r="V17" s="291">
        <v>173302.54943495482</v>
      </c>
      <c r="W17" s="291">
        <v>177683.98368182383</v>
      </c>
      <c r="X17" s="291">
        <v>182065.41792869283</v>
      </c>
      <c r="Z17" s="289">
        <v>21</v>
      </c>
      <c r="AA17" s="3" t="s">
        <v>57</v>
      </c>
      <c r="AB17" s="292">
        <v>97983.824714158574</v>
      </c>
      <c r="AC17" s="293">
        <v>102754.09423990981</v>
      </c>
      <c r="AD17" s="293">
        <v>107310.0416122016</v>
      </c>
      <c r="AE17" s="293">
        <v>111865.98838512499</v>
      </c>
      <c r="AF17" s="293">
        <v>116421.93515804656</v>
      </c>
      <c r="AG17" s="293">
        <v>120977.88193096798</v>
      </c>
      <c r="AH17" s="293">
        <v>125533.82870388961</v>
      </c>
      <c r="AI17" s="293">
        <v>130089.77547681137</v>
      </c>
      <c r="AJ17" s="293">
        <v>134645.72224973305</v>
      </c>
      <c r="AK17" s="293">
        <v>139201.66902265474</v>
      </c>
      <c r="AL17" s="293">
        <v>143757.61579557622</v>
      </c>
      <c r="AM17" s="293">
        <v>148313.56256849773</v>
      </c>
      <c r="AN17" s="293">
        <v>152869.50934141933</v>
      </c>
      <c r="AO17" s="293">
        <v>157425.45611434104</v>
      </c>
      <c r="AP17" s="293">
        <v>161981.40288726287</v>
      </c>
      <c r="AQ17" s="293">
        <v>166537.3496601845</v>
      </c>
      <c r="AR17" s="293">
        <v>171093.29643310606</v>
      </c>
      <c r="AS17" s="293">
        <v>175649.24320602752</v>
      </c>
      <c r="AT17" s="293">
        <v>180205.18997894917</v>
      </c>
      <c r="AU17" s="293">
        <v>184761.13675187077</v>
      </c>
      <c r="AV17" s="293">
        <v>189317.08352479254</v>
      </c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</row>
    <row r="18" spans="2:70" x14ac:dyDescent="0.2">
      <c r="B18" s="289">
        <v>22</v>
      </c>
      <c r="C18" s="3" t="s">
        <v>58</v>
      </c>
      <c r="D18" s="290">
        <v>885580.73085083021</v>
      </c>
      <c r="E18" s="291">
        <v>914367.04885020154</v>
      </c>
      <c r="F18" s="291">
        <v>944705.89821999206</v>
      </c>
      <c r="G18" s="291">
        <v>975376.28673843283</v>
      </c>
      <c r="H18" s="291">
        <v>1006244.1278323036</v>
      </c>
      <c r="I18" s="291">
        <v>1037324.3634222106</v>
      </c>
      <c r="J18" s="291">
        <v>1068618.7788650296</v>
      </c>
      <c r="K18" s="291">
        <v>1100132.5551181582</v>
      </c>
      <c r="L18" s="291">
        <v>1131870.1240806093</v>
      </c>
      <c r="M18" s="291">
        <v>1163836.230062332</v>
      </c>
      <c r="N18" s="291">
        <v>1196035.6609381668</v>
      </c>
      <c r="O18" s="291">
        <v>1228473.3193692467</v>
      </c>
      <c r="P18" s="291">
        <v>1261154.2077133129</v>
      </c>
      <c r="Q18" s="291">
        <v>1294083.432715809</v>
      </c>
      <c r="R18" s="291">
        <v>1327266.2143680339</v>
      </c>
      <c r="S18" s="291">
        <v>1360707.8579759789</v>
      </c>
      <c r="T18" s="291">
        <v>1394413.8753442012</v>
      </c>
      <c r="U18" s="291">
        <v>1428389.5227638676</v>
      </c>
      <c r="V18" s="291">
        <v>1462641.6165638615</v>
      </c>
      <c r="W18" s="291">
        <v>1497171.4533676072</v>
      </c>
      <c r="X18" s="291">
        <v>1532002.7871471383</v>
      </c>
      <c r="Z18" s="289">
        <v>22</v>
      </c>
      <c r="AA18" s="3" t="s">
        <v>58</v>
      </c>
      <c r="AB18" s="292">
        <v>920853.41136061947</v>
      </c>
      <c r="AC18" s="293">
        <v>950786.28840590746</v>
      </c>
      <c r="AD18" s="293">
        <v>982333.53414609272</v>
      </c>
      <c r="AE18" s="293">
        <v>1014225.5242392254</v>
      </c>
      <c r="AF18" s="293">
        <v>1046322.831443866</v>
      </c>
      <c r="AG18" s="293">
        <v>1078640.9928173164</v>
      </c>
      <c r="AH18" s="293">
        <v>1111181.8648272199</v>
      </c>
      <c r="AI18" s="293">
        <v>1143950.8347885134</v>
      </c>
      <c r="AJ18" s="293">
        <v>1176952.5111227415</v>
      </c>
      <c r="AK18" s="293">
        <v>1210191.8271057131</v>
      </c>
      <c r="AL18" s="293">
        <v>1243673.7613133346</v>
      </c>
      <c r="AM18" s="293">
        <v>1277403.4116797242</v>
      </c>
      <c r="AN18" s="293">
        <v>1311385.9798065377</v>
      </c>
      <c r="AO18" s="293">
        <v>1345626.7758408785</v>
      </c>
      <c r="AP18" s="293">
        <v>1380131.2276863095</v>
      </c>
      <c r="AQ18" s="293">
        <v>1414904.8519591631</v>
      </c>
      <c r="AR18" s="293">
        <v>1449953.3799991615</v>
      </c>
      <c r="AS18" s="293">
        <v>1485282.2774555564</v>
      </c>
      <c r="AT18" s="293">
        <v>1520898.6321516053</v>
      </c>
      <c r="AU18" s="293">
        <v>1556803.7923552373</v>
      </c>
      <c r="AV18" s="293">
        <v>1593022.4581592113</v>
      </c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</row>
    <row r="19" spans="2:70" x14ac:dyDescent="0.2">
      <c r="B19" s="289">
        <v>23</v>
      </c>
      <c r="C19" s="3" t="s">
        <v>59</v>
      </c>
      <c r="D19" s="290">
        <v>1373371.5846397411</v>
      </c>
      <c r="E19" s="291">
        <v>1445133.4449990487</v>
      </c>
      <c r="F19" s="291">
        <v>1517948.8782748911</v>
      </c>
      <c r="G19" s="291">
        <v>1591149.9835703836</v>
      </c>
      <c r="H19" s="291">
        <v>1664584.7690950027</v>
      </c>
      <c r="I19" s="291">
        <v>1738271.0599152178</v>
      </c>
      <c r="J19" s="291">
        <v>1812210.960748855</v>
      </c>
      <c r="K19" s="291">
        <v>1886410.6090340635</v>
      </c>
      <c r="L19" s="291">
        <v>1960875.2519498386</v>
      </c>
      <c r="M19" s="291">
        <v>2035610.5074432343</v>
      </c>
      <c r="N19" s="291">
        <v>2110622.0448320173</v>
      </c>
      <c r="O19" s="291">
        <v>2185915.6694083</v>
      </c>
      <c r="P19" s="291">
        <v>2261497.3045016788</v>
      </c>
      <c r="Q19" s="291">
        <v>2337372.9970517568</v>
      </c>
      <c r="R19" s="291">
        <v>2413548.9280921961</v>
      </c>
      <c r="S19" s="291">
        <v>2490031.3796801581</v>
      </c>
      <c r="T19" s="291">
        <v>2566826.8783839387</v>
      </c>
      <c r="U19" s="291">
        <v>2643941.6482364573</v>
      </c>
      <c r="V19" s="291">
        <v>2721383.7604497876</v>
      </c>
      <c r="W19" s="291">
        <v>2799154.7505988916</v>
      </c>
      <c r="X19" s="291">
        <v>2877282.7412004555</v>
      </c>
      <c r="Z19" s="289">
        <v>23</v>
      </c>
      <c r="AA19" s="3" t="s">
        <v>59</v>
      </c>
      <c r="AB19" s="292">
        <v>1384444.5582509828</v>
      </c>
      <c r="AC19" s="293">
        <v>1456729.4542315265</v>
      </c>
      <c r="AD19" s="293">
        <v>1530075.7120159487</v>
      </c>
      <c r="AE19" s="293">
        <v>1603810.453369044</v>
      </c>
      <c r="AF19" s="293">
        <v>1677780.5784801377</v>
      </c>
      <c r="AG19" s="293">
        <v>1752004.0423604343</v>
      </c>
      <c r="AH19" s="293">
        <v>1826482.9650711459</v>
      </c>
      <c r="AI19" s="293">
        <v>1901223.5287923592</v>
      </c>
      <c r="AJ19" s="293">
        <v>1976231.0189549855</v>
      </c>
      <c r="AK19" s="293">
        <v>2051511.0944609307</v>
      </c>
      <c r="AL19" s="293">
        <v>2127069.4659572733</v>
      </c>
      <c r="AM19" s="293">
        <v>2202911.98105672</v>
      </c>
      <c r="AN19" s="293">
        <v>2279044.606269931</v>
      </c>
      <c r="AO19" s="293">
        <v>2355473.4326187004</v>
      </c>
      <c r="AP19" s="293">
        <v>2432204.6861964278</v>
      </c>
      <c r="AQ19" s="293">
        <v>2509244.6948564607</v>
      </c>
      <c r="AR19" s="293">
        <v>2586600.0327457907</v>
      </c>
      <c r="AS19" s="293">
        <v>2664276.9692705343</v>
      </c>
      <c r="AT19" s="293">
        <v>2742283.6344818999</v>
      </c>
      <c r="AU19" s="293">
        <v>2820621.5751491878</v>
      </c>
      <c r="AV19" s="293">
        <v>2899319.1188022448</v>
      </c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</row>
    <row r="20" spans="2:70" x14ac:dyDescent="0.2">
      <c r="B20" s="289">
        <v>26</v>
      </c>
      <c r="C20" s="3" t="s">
        <v>60</v>
      </c>
      <c r="D20" s="290">
        <v>41802.608302388493</v>
      </c>
      <c r="E20" s="291">
        <v>42587.261964006277</v>
      </c>
      <c r="F20" s="291">
        <v>43371.884853657706</v>
      </c>
      <c r="G20" s="291">
        <v>44156.999691297184</v>
      </c>
      <c r="H20" s="291">
        <v>44537.73328275785</v>
      </c>
      <c r="I20" s="291">
        <v>45958.444920960625</v>
      </c>
      <c r="J20" s="291">
        <v>46546.288615391226</v>
      </c>
      <c r="K20" s="291">
        <v>47480.463693410486</v>
      </c>
      <c r="L20" s="291">
        <v>48080.606087542386</v>
      </c>
      <c r="M20" s="291">
        <v>48864.737029205768</v>
      </c>
      <c r="N20" s="291">
        <v>49649.359918857204</v>
      </c>
      <c r="O20" s="291">
        <v>50434.474756496689</v>
      </c>
      <c r="P20" s="291">
        <v>51267.308548977227</v>
      </c>
      <c r="Q20" s="291">
        <v>52087.351693768411</v>
      </c>
      <c r="R20" s="291">
        <v>53245.165656523364</v>
      </c>
      <c r="S20" s="291">
        <v>54429.218618725863</v>
      </c>
      <c r="T20" s="291">
        <v>55619.223620684621</v>
      </c>
      <c r="U20" s="291">
        <v>56834.817696011422</v>
      </c>
      <c r="V20" s="291">
        <v>57223.884711447608</v>
      </c>
      <c r="W20" s="291">
        <v>57700.974074783102</v>
      </c>
      <c r="X20" s="291">
        <v>58182.180007156858</v>
      </c>
      <c r="Z20" s="289">
        <v>26</v>
      </c>
      <c r="AA20" s="3" t="s">
        <v>60</v>
      </c>
      <c r="AB20" s="295">
        <v>43024.498543067311</v>
      </c>
      <c r="AC20" s="296">
        <v>43832.087631214185</v>
      </c>
      <c r="AD20" s="296">
        <v>44639.645047930127</v>
      </c>
      <c r="AE20" s="296">
        <v>45447.708792273806</v>
      </c>
      <c r="AF20" s="296">
        <v>45839.571226612868</v>
      </c>
      <c r="AG20" s="296">
        <v>47301.810266000306</v>
      </c>
      <c r="AH20" s="296">
        <v>47906.836631619117</v>
      </c>
      <c r="AI20" s="296">
        <v>48868.317647168878</v>
      </c>
      <c r="AJ20" s="296">
        <v>49486.002203481257</v>
      </c>
      <c r="AK20" s="296">
        <v>50293.053292569457</v>
      </c>
      <c r="AL20" s="296">
        <v>51100.610709285407</v>
      </c>
      <c r="AM20" s="296">
        <v>51908.674453629093</v>
      </c>
      <c r="AN20" s="296">
        <v>52765.851977863837</v>
      </c>
      <c r="AO20" s="296">
        <v>53609.864983777268</v>
      </c>
      <c r="AP20" s="296">
        <v>54801.521848663549</v>
      </c>
      <c r="AQ20" s="296">
        <v>56020.184678951227</v>
      </c>
      <c r="AR20" s="296">
        <v>57244.973527117239</v>
      </c>
      <c r="AS20" s="296">
        <v>58496.099417265839</v>
      </c>
      <c r="AT20" s="296">
        <v>58896.538861563226</v>
      </c>
      <c r="AU20" s="296">
        <v>59387.573546989021</v>
      </c>
      <c r="AV20" s="296">
        <v>59882.845128766057</v>
      </c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</row>
    <row r="21" spans="2:70" x14ac:dyDescent="0.2">
      <c r="B21" s="289">
        <v>28</v>
      </c>
      <c r="C21" s="3" t="s">
        <v>61</v>
      </c>
      <c r="D21" s="290">
        <v>20356.862833133157</v>
      </c>
      <c r="E21" s="291">
        <v>20660.596512646465</v>
      </c>
      <c r="F21" s="291">
        <v>20664.286585320082</v>
      </c>
      <c r="G21" s="291">
        <v>20664.331416161236</v>
      </c>
      <c r="H21" s="291">
        <v>20664.331960812924</v>
      </c>
      <c r="I21" s="291">
        <v>20664.331967429909</v>
      </c>
      <c r="J21" s="291">
        <v>20664.331967510294</v>
      </c>
      <c r="K21" s="291">
        <v>20664.331967511291</v>
      </c>
      <c r="L21" s="291">
        <v>20664.331967511298</v>
      </c>
      <c r="M21" s="291">
        <v>20664.331967511298</v>
      </c>
      <c r="N21" s="291">
        <v>20664.331967511298</v>
      </c>
      <c r="O21" s="291">
        <v>20664.331967511298</v>
      </c>
      <c r="P21" s="291">
        <v>20664.331967511298</v>
      </c>
      <c r="Q21" s="291">
        <v>20664.331967511298</v>
      </c>
      <c r="R21" s="291">
        <v>20664.331967511298</v>
      </c>
      <c r="S21" s="291">
        <v>20664.331967511298</v>
      </c>
      <c r="T21" s="291">
        <v>20664.331967511298</v>
      </c>
      <c r="U21" s="291">
        <v>20664.331967511298</v>
      </c>
      <c r="V21" s="291">
        <v>20664.331967511298</v>
      </c>
      <c r="W21" s="291">
        <v>20664.331967511298</v>
      </c>
      <c r="X21" s="291">
        <v>20664.331967511298</v>
      </c>
      <c r="Z21" s="289">
        <v>28</v>
      </c>
      <c r="AA21" s="3" t="s">
        <v>61</v>
      </c>
      <c r="AB21" s="292">
        <v>20716.365030766294</v>
      </c>
      <c r="AC21" s="293">
        <v>21025.46264705979</v>
      </c>
      <c r="AD21" s="293">
        <v>21029.217886416845</v>
      </c>
      <c r="AE21" s="293">
        <v>21029.263508970638</v>
      </c>
      <c r="AF21" s="293">
        <v>21029.264063240877</v>
      </c>
      <c r="AG21" s="293">
        <v>21029.264069974717</v>
      </c>
      <c r="AH21" s="293">
        <v>21029.264070056539</v>
      </c>
      <c r="AI21" s="293">
        <v>21029.264070057525</v>
      </c>
      <c r="AJ21" s="293">
        <v>21029.264070057532</v>
      </c>
      <c r="AK21" s="293">
        <v>21029.264070057532</v>
      </c>
      <c r="AL21" s="293">
        <v>21029.264070057532</v>
      </c>
      <c r="AM21" s="293">
        <v>21029.264070057532</v>
      </c>
      <c r="AN21" s="293">
        <v>21029.264070057532</v>
      </c>
      <c r="AO21" s="293">
        <v>21029.264070057532</v>
      </c>
      <c r="AP21" s="293">
        <v>21029.264070057532</v>
      </c>
      <c r="AQ21" s="293">
        <v>21029.264070057532</v>
      </c>
      <c r="AR21" s="293">
        <v>21029.264070057532</v>
      </c>
      <c r="AS21" s="293">
        <v>21029.264070057532</v>
      </c>
      <c r="AT21" s="293">
        <v>21029.264070057532</v>
      </c>
      <c r="AU21" s="293">
        <v>21029.264070057532</v>
      </c>
      <c r="AV21" s="293">
        <v>21029.264070057532</v>
      </c>
      <c r="AX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</row>
    <row r="22" spans="2:70" x14ac:dyDescent="0.2">
      <c r="B22" s="289">
        <v>29</v>
      </c>
      <c r="C22" s="3" t="s">
        <v>62</v>
      </c>
      <c r="D22" s="290">
        <v>44021.395488118374</v>
      </c>
      <c r="E22" s="291">
        <v>44755.196249433917</v>
      </c>
      <c r="F22" s="291">
        <v>45834.71289990058</v>
      </c>
      <c r="G22" s="291">
        <v>46777.663465819285</v>
      </c>
      <c r="H22" s="291">
        <v>47774.565266732709</v>
      </c>
      <c r="I22" s="291">
        <v>48750.153317423901</v>
      </c>
      <c r="J22" s="291">
        <v>49734.161489520164</v>
      </c>
      <c r="K22" s="291">
        <v>50714.843243518451</v>
      </c>
      <c r="L22" s="291">
        <v>51696.83911839818</v>
      </c>
      <c r="M22" s="291">
        <v>52678.315842154916</v>
      </c>
      <c r="N22" s="291">
        <v>53659.997659592409</v>
      </c>
      <c r="O22" s="291">
        <v>54641.598453574436</v>
      </c>
      <c r="P22" s="291">
        <v>55623.23125634536</v>
      </c>
      <c r="Q22" s="291">
        <v>56604.851413857476</v>
      </c>
      <c r="R22" s="291">
        <v>57586.476566952799</v>
      </c>
      <c r="S22" s="291">
        <v>58568.099746513908</v>
      </c>
      <c r="T22" s="291">
        <v>59549.72370573115</v>
      </c>
      <c r="U22" s="291">
        <v>60531.347356940729</v>
      </c>
      <c r="V22" s="291">
        <v>61512.971129830599</v>
      </c>
      <c r="W22" s="291">
        <v>62494.594854649942</v>
      </c>
      <c r="X22" s="291">
        <v>63476.218598459731</v>
      </c>
      <c r="Z22" s="289">
        <v>29</v>
      </c>
      <c r="AA22" s="3" t="s">
        <v>62</v>
      </c>
      <c r="AB22" s="292">
        <v>45774.76767041014</v>
      </c>
      <c r="AC22" s="293">
        <v>46537.795716048866</v>
      </c>
      <c r="AD22" s="293">
        <v>47660.309514703622</v>
      </c>
      <c r="AE22" s="293">
        <v>48640.817801662874</v>
      </c>
      <c r="AF22" s="293">
        <v>49677.426201306684</v>
      </c>
      <c r="AG22" s="293">
        <v>50691.871924056883</v>
      </c>
      <c r="AH22" s="293">
        <v>51715.073141647765</v>
      </c>
      <c r="AI22" s="293">
        <v>52734.815449907801</v>
      </c>
      <c r="AJ22" s="293">
        <v>53755.924220483954</v>
      </c>
      <c r="AK22" s="293">
        <v>54776.493162147963</v>
      </c>
      <c r="AL22" s="293">
        <v>55797.275366373971</v>
      </c>
      <c r="AM22" s="293">
        <v>56817.973319980294</v>
      </c>
      <c r="AN22" s="293">
        <v>57838.704557285586</v>
      </c>
      <c r="AO22" s="293">
        <v>58859.422645671424</v>
      </c>
      <c r="AP22" s="293">
        <v>59880.14592861454</v>
      </c>
      <c r="AQ22" s="293">
        <v>60900.867159417583</v>
      </c>
      <c r="AR22" s="293">
        <v>61921.589200930437</v>
      </c>
      <c r="AS22" s="293">
        <v>62942.3109221677</v>
      </c>
      <c r="AT22" s="293">
        <v>63963.032769931749</v>
      </c>
      <c r="AU22" s="293">
        <v>64983.754567710668</v>
      </c>
      <c r="AV22" s="293">
        <v>66004.476385236383</v>
      </c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</row>
    <row r="23" spans="2:70" x14ac:dyDescent="0.2">
      <c r="B23" s="289">
        <v>31</v>
      </c>
      <c r="C23" s="3" t="s">
        <v>63</v>
      </c>
      <c r="D23" s="290">
        <v>82568.820973806301</v>
      </c>
      <c r="E23" s="291">
        <v>84767.648100783583</v>
      </c>
      <c r="F23" s="291">
        <v>86777.144107652799</v>
      </c>
      <c r="G23" s="291">
        <v>88716.245621389811</v>
      </c>
      <c r="H23" s="291">
        <v>90649.351480189755</v>
      </c>
      <c r="I23" s="291">
        <v>92608.420718401481</v>
      </c>
      <c r="J23" s="291">
        <v>94603.483875268299</v>
      </c>
      <c r="K23" s="291">
        <v>96638.785126291143</v>
      </c>
      <c r="L23" s="291">
        <v>98716.256455502124</v>
      </c>
      <c r="M23" s="291">
        <v>100837.16770626949</v>
      </c>
      <c r="N23" s="291">
        <v>103002.55445963271</v>
      </c>
      <c r="O23" s="291">
        <v>105213.39329948853</v>
      </c>
      <c r="P23" s="291">
        <v>107470.65270489109</v>
      </c>
      <c r="Q23" s="291">
        <v>109775.31198653717</v>
      </c>
      <c r="R23" s="291">
        <v>112128.36914545544</v>
      </c>
      <c r="S23" s="291">
        <v>114530.83701476967</v>
      </c>
      <c r="T23" s="291">
        <v>116983.76921039452</v>
      </c>
      <c r="U23" s="291">
        <v>119488.16379905793</v>
      </c>
      <c r="V23" s="291">
        <v>122045.34260821363</v>
      </c>
      <c r="W23" s="291">
        <v>124655.4722315759</v>
      </c>
      <c r="X23" s="291">
        <v>127323.40179432106</v>
      </c>
      <c r="Z23" s="289">
        <v>31</v>
      </c>
      <c r="AA23" s="3" t="s">
        <v>63</v>
      </c>
      <c r="AB23" s="292">
        <v>85857.537113193044</v>
      </c>
      <c r="AC23" s="293">
        <v>88143.943524637783</v>
      </c>
      <c r="AD23" s="293">
        <v>90233.477757460583</v>
      </c>
      <c r="AE23" s="293">
        <v>92249.813684489753</v>
      </c>
      <c r="AF23" s="293">
        <v>94259.915149645705</v>
      </c>
      <c r="AG23" s="293">
        <v>96297.014115615384</v>
      </c>
      <c r="AH23" s="293">
        <v>98371.540638020175</v>
      </c>
      <c r="AI23" s="293">
        <v>100487.90793787136</v>
      </c>
      <c r="AJ23" s="293">
        <v>102648.12495012471</v>
      </c>
      <c r="AK23" s="293">
        <v>104853.51209601032</v>
      </c>
      <c r="AL23" s="293">
        <v>107105.14620375997</v>
      </c>
      <c r="AM23" s="293">
        <v>109404.04275460716</v>
      </c>
      <c r="AN23" s="293">
        <v>111751.20880212683</v>
      </c>
      <c r="AO23" s="293">
        <v>114147.66266296114</v>
      </c>
      <c r="AP23" s="293">
        <v>116594.44208851893</v>
      </c>
      <c r="AQ23" s="293">
        <v>119092.60025306794</v>
      </c>
      <c r="AR23" s="293">
        <v>121643.23273804456</v>
      </c>
      <c r="AS23" s="293">
        <v>124247.37736317427</v>
      </c>
      <c r="AT23" s="293">
        <v>126906.40860429859</v>
      </c>
      <c r="AU23" s="293">
        <v>129620.49969055968</v>
      </c>
      <c r="AV23" s="293">
        <v>132394.69288778878</v>
      </c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</row>
    <row r="24" spans="2:70" x14ac:dyDescent="0.2">
      <c r="B24" s="289">
        <v>32</v>
      </c>
      <c r="C24" s="3" t="s">
        <v>64</v>
      </c>
      <c r="D24" s="290">
        <v>62387.310704412965</v>
      </c>
      <c r="E24" s="291">
        <v>64443.258545918623</v>
      </c>
      <c r="F24" s="291">
        <v>66340.879322364723</v>
      </c>
      <c r="G24" s="291">
        <v>68298.637942121524</v>
      </c>
      <c r="H24" s="291">
        <v>70295.689864439861</v>
      </c>
      <c r="I24" s="291">
        <v>72335.129947066293</v>
      </c>
      <c r="J24" s="291">
        <v>74417.283281980388</v>
      </c>
      <c r="K24" s="291">
        <v>76543.191236156621</v>
      </c>
      <c r="L24" s="291">
        <v>78713.735740123913</v>
      </c>
      <c r="M24" s="291">
        <v>80929.863600165016</v>
      </c>
      <c r="N24" s="291">
        <v>83192.529657492603</v>
      </c>
      <c r="O24" s="291">
        <v>85502.711812420661</v>
      </c>
      <c r="P24" s="291">
        <v>87861.407820436376</v>
      </c>
      <c r="Q24" s="291">
        <v>90269.636218749525</v>
      </c>
      <c r="R24" s="291">
        <v>92728.438324716626</v>
      </c>
      <c r="S24" s="291">
        <v>95238.871710890831</v>
      </c>
      <c r="T24" s="291">
        <v>97802.038111852977</v>
      </c>
      <c r="U24" s="291">
        <v>100418.97668507216</v>
      </c>
      <c r="V24" s="291">
        <v>103091.08309602764</v>
      </c>
      <c r="W24" s="291">
        <v>105818.47495621799</v>
      </c>
      <c r="X24" s="291">
        <v>108606.44125072379</v>
      </c>
      <c r="Z24" s="289">
        <v>32</v>
      </c>
      <c r="AA24" s="3" t="s">
        <v>64</v>
      </c>
      <c r="AB24" s="292">
        <v>64872.197289769749</v>
      </c>
      <c r="AC24" s="293">
        <v>67010.03353380246</v>
      </c>
      <c r="AD24" s="293">
        <v>68983.236545774533</v>
      </c>
      <c r="AE24" s="293">
        <v>71018.972691356248</v>
      </c>
      <c r="AF24" s="293">
        <v>73095.567191740483</v>
      </c>
      <c r="AG24" s="293">
        <v>75216.238172858008</v>
      </c>
      <c r="AH24" s="293">
        <v>77381.323675101725</v>
      </c>
      <c r="AI24" s="293">
        <v>79591.906543092671</v>
      </c>
      <c r="AJ24" s="293">
        <v>81848.903834653072</v>
      </c>
      <c r="AK24" s="293">
        <v>84153.30006735948</v>
      </c>
      <c r="AL24" s="293">
        <v>86506.08811375052</v>
      </c>
      <c r="AM24" s="293">
        <v>88908.284823909344</v>
      </c>
      <c r="AN24" s="293">
        <v>91360.927693924343</v>
      </c>
      <c r="AO24" s="293">
        <v>93865.075829342313</v>
      </c>
      <c r="AP24" s="293">
        <v>96421.812023190156</v>
      </c>
      <c r="AQ24" s="293">
        <v>99032.235971135713</v>
      </c>
      <c r="AR24" s="293">
        <v>101697.49328984811</v>
      </c>
      <c r="AS24" s="293">
        <v>104418.6645264386</v>
      </c>
      <c r="AT24" s="293">
        <v>107197.20093574229</v>
      </c>
      <c r="AU24" s="293">
        <v>110033.2248137242</v>
      </c>
      <c r="AV24" s="293">
        <v>112932.23580574017</v>
      </c>
      <c r="AX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</row>
    <row r="25" spans="2:70" x14ac:dyDescent="0.2">
      <c r="B25" s="289">
        <v>33</v>
      </c>
      <c r="C25" s="3" t="s">
        <v>65</v>
      </c>
      <c r="D25" s="290">
        <v>207736.44822386</v>
      </c>
      <c r="E25" s="291">
        <v>219773.25377495569</v>
      </c>
      <c r="F25" s="291">
        <v>231212.01890863891</v>
      </c>
      <c r="G25" s="291">
        <v>242553.97044854079</v>
      </c>
      <c r="H25" s="291">
        <v>253888.59679421643</v>
      </c>
      <c r="I25" s="291">
        <v>265234.72710623749</v>
      </c>
      <c r="J25" s="291">
        <v>276595.6833404355</v>
      </c>
      <c r="K25" s="291">
        <v>287972.41992892942</v>
      </c>
      <c r="L25" s="291">
        <v>299365.36205773405</v>
      </c>
      <c r="M25" s="291">
        <v>310774.87266639125</v>
      </c>
      <c r="N25" s="291">
        <v>322201.30232161842</v>
      </c>
      <c r="O25" s="291">
        <v>333645.00716356095</v>
      </c>
      <c r="P25" s="291">
        <v>345106.35005373944</v>
      </c>
      <c r="Q25" s="291">
        <v>356585.70132809994</v>
      </c>
      <c r="R25" s="291">
        <v>368083.43954440678</v>
      </c>
      <c r="S25" s="291">
        <v>379599.94934066985</v>
      </c>
      <c r="T25" s="291">
        <v>391135.63073327328</v>
      </c>
      <c r="U25" s="291">
        <v>402690.8636304891</v>
      </c>
      <c r="V25" s="291">
        <v>414266.1472352001</v>
      </c>
      <c r="W25" s="291">
        <v>425861.55639776931</v>
      </c>
      <c r="X25" s="291">
        <v>437478.88831277733</v>
      </c>
      <c r="Z25" s="289">
        <v>33</v>
      </c>
      <c r="AA25" s="3" t="s">
        <v>65</v>
      </c>
      <c r="AB25" s="292">
        <v>216010.59095661668</v>
      </c>
      <c r="AC25" s="293">
        <v>228526.8224728122</v>
      </c>
      <c r="AD25" s="293">
        <v>240421.19362176987</v>
      </c>
      <c r="AE25" s="293">
        <v>252214.89509150584</v>
      </c>
      <c r="AF25" s="293">
        <v>264000.97960453038</v>
      </c>
      <c r="AG25" s="293">
        <v>275799.02628687787</v>
      </c>
      <c r="AH25" s="293">
        <v>287612.48940788489</v>
      </c>
      <c r="AI25" s="293">
        <v>299442.36141469795</v>
      </c>
      <c r="AJ25" s="293">
        <v>311289.08442849451</v>
      </c>
      <c r="AK25" s="293">
        <v>323153.03584469261</v>
      </c>
      <c r="AL25" s="293">
        <v>335034.58019308845</v>
      </c>
      <c r="AM25" s="293">
        <v>346934.08779888565</v>
      </c>
      <c r="AN25" s="293">
        <v>358851.93597638054</v>
      </c>
      <c r="AO25" s="293">
        <v>370788.50981199823</v>
      </c>
      <c r="AP25" s="293">
        <v>382744.20294146199</v>
      </c>
      <c r="AQ25" s="293">
        <v>394719.41532290954</v>
      </c>
      <c r="AR25" s="293">
        <v>406714.56290537992</v>
      </c>
      <c r="AS25" s="293">
        <v>418730.0407288908</v>
      </c>
      <c r="AT25" s="293">
        <v>430766.36787957809</v>
      </c>
      <c r="AU25" s="293">
        <v>442823.62218909408</v>
      </c>
      <c r="AV25" s="293">
        <v>454903.67243427393</v>
      </c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</row>
    <row r="26" spans="2:70" x14ac:dyDescent="0.2">
      <c r="B26" s="289">
        <v>34</v>
      </c>
      <c r="C26" s="3" t="s">
        <v>66</v>
      </c>
      <c r="D26" s="290">
        <v>48943.56578866858</v>
      </c>
      <c r="E26" s="291">
        <v>51440.219220836058</v>
      </c>
      <c r="F26" s="291">
        <v>54227.427906127305</v>
      </c>
      <c r="G26" s="291">
        <v>57067.366252992695</v>
      </c>
      <c r="H26" s="291">
        <v>59947.834285423305</v>
      </c>
      <c r="I26" s="291">
        <v>62868.654930249213</v>
      </c>
      <c r="J26" s="291">
        <v>65829.415830326223</v>
      </c>
      <c r="K26" s="291">
        <v>68829.996248903917</v>
      </c>
      <c r="L26" s="291">
        <v>71870.277593142731</v>
      </c>
      <c r="M26" s="291">
        <v>74950.196753747572</v>
      </c>
      <c r="N26" s="291">
        <v>78069.727030833514</v>
      </c>
      <c r="O26" s="291">
        <v>81228.879932915821</v>
      </c>
      <c r="P26" s="291">
        <v>84427.702197173145</v>
      </c>
      <c r="Q26" s="291">
        <v>87666.274239454229</v>
      </c>
      <c r="R26" s="291">
        <v>90944.709090984878</v>
      </c>
      <c r="S26" s="291">
        <v>94263.149192967292</v>
      </c>
      <c r="T26" s="291">
        <v>97621.772840752456</v>
      </c>
      <c r="U26" s="291">
        <v>101020.76339735941</v>
      </c>
      <c r="V26" s="291">
        <v>104460.42561356192</v>
      </c>
      <c r="W26" s="291">
        <v>107940.72405204849</v>
      </c>
      <c r="X26" s="291">
        <v>111463.11434141494</v>
      </c>
      <c r="Z26" s="289">
        <v>34</v>
      </c>
      <c r="AA26" s="3" t="s">
        <v>66</v>
      </c>
      <c r="AB26" s="292">
        <v>50892.988014031253</v>
      </c>
      <c r="AC26" s="293">
        <v>53489.083152401974</v>
      </c>
      <c r="AD26" s="293">
        <v>56387.306359628383</v>
      </c>
      <c r="AE26" s="293">
        <v>59340.35945084945</v>
      </c>
      <c r="AF26" s="293">
        <v>62335.556525011794</v>
      </c>
      <c r="AG26" s="293">
        <v>65372.713456121041</v>
      </c>
      <c r="AH26" s="293">
        <v>68451.401462848022</v>
      </c>
      <c r="AI26" s="293">
        <v>71571.494999497838</v>
      </c>
      <c r="AJ26" s="293">
        <v>74732.870749677619</v>
      </c>
      <c r="AK26" s="293">
        <v>77935.463090449382</v>
      </c>
      <c r="AL26" s="293">
        <v>81179.244258471634</v>
      </c>
      <c r="AM26" s="293">
        <v>84464.226220643832</v>
      </c>
      <c r="AN26" s="293">
        <v>87790.457575686596</v>
      </c>
      <c r="AO26" s="293">
        <v>91158.021942411651</v>
      </c>
      <c r="AP26" s="293">
        <v>94567.036854078833</v>
      </c>
      <c r="AQ26" s="293">
        <v>98017.65042532314</v>
      </c>
      <c r="AR26" s="293">
        <v>101510.04805299955</v>
      </c>
      <c r="AS26" s="293">
        <v>105044.42040347621</v>
      </c>
      <c r="AT26" s="293">
        <v>108621.08436574999</v>
      </c>
      <c r="AU26" s="293">
        <v>112240.00309104155</v>
      </c>
      <c r="AV26" s="293">
        <v>115902.69018563358</v>
      </c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</row>
    <row r="27" spans="2:70" x14ac:dyDescent="0.2">
      <c r="B27" s="289">
        <v>35</v>
      </c>
      <c r="C27" s="3" t="s">
        <v>67</v>
      </c>
      <c r="D27" s="290">
        <v>28326.439560715375</v>
      </c>
      <c r="E27" s="291">
        <v>29456.758026221934</v>
      </c>
      <c r="F27" s="291">
        <v>30467.552539926575</v>
      </c>
      <c r="G27" s="291">
        <v>31633.318546917639</v>
      </c>
      <c r="H27" s="291">
        <v>32842.786563759066</v>
      </c>
      <c r="I27" s="291">
        <v>34081.221057163886</v>
      </c>
      <c r="J27" s="291">
        <v>35350.644885709655</v>
      </c>
      <c r="K27" s="291">
        <v>36651.426546479168</v>
      </c>
      <c r="L27" s="291">
        <v>37984.369322404724</v>
      </c>
      <c r="M27" s="291">
        <v>39350.186986521054</v>
      </c>
      <c r="N27" s="291">
        <v>40749.638743547199</v>
      </c>
      <c r="O27" s="291">
        <v>42183.495069426855</v>
      </c>
      <c r="P27" s="291">
        <v>43652.546945228984</v>
      </c>
      <c r="Q27" s="291">
        <v>45157.604048156623</v>
      </c>
      <c r="R27" s="291">
        <v>46699.495480826452</v>
      </c>
      <c r="S27" s="291">
        <v>48279.071084507537</v>
      </c>
      <c r="T27" s="291">
        <v>49897.197840462148</v>
      </c>
      <c r="U27" s="291">
        <v>51554.776256237645</v>
      </c>
      <c r="V27" s="291">
        <v>53252.67836095165</v>
      </c>
      <c r="W27" s="291">
        <v>54991.992894591327</v>
      </c>
      <c r="X27" s="291">
        <v>56773.066770310536</v>
      </c>
      <c r="Z27" s="289">
        <v>35</v>
      </c>
      <c r="AA27" s="3" t="s">
        <v>67</v>
      </c>
      <c r="AB27" s="292">
        <v>28774.847098961498</v>
      </c>
      <c r="AC27" s="293">
        <v>29923.058505777029</v>
      </c>
      <c r="AD27" s="293">
        <v>30949.853896633613</v>
      </c>
      <c r="AE27" s="293">
        <v>32134.073979515346</v>
      </c>
      <c r="AF27" s="293">
        <v>33362.68787506337</v>
      </c>
      <c r="AG27" s="293">
        <v>34620.726786498788</v>
      </c>
      <c r="AH27" s="293">
        <v>35910.245594250438</v>
      </c>
      <c r="AI27" s="293">
        <v>37231.618628709934</v>
      </c>
      <c r="AJ27" s="293">
        <v>38585.661888778392</v>
      </c>
      <c r="AK27" s="293">
        <v>39973.100446517681</v>
      </c>
      <c r="AL27" s="293">
        <v>41394.705524857549</v>
      </c>
      <c r="AM27" s="293">
        <v>42851.259796375882</v>
      </c>
      <c r="AN27" s="293">
        <v>44343.566763371957</v>
      </c>
      <c r="AO27" s="293">
        <v>45872.448920238945</v>
      </c>
      <c r="AP27" s="293">
        <v>47438.748494287938</v>
      </c>
      <c r="AQ27" s="293">
        <v>49043.328779775293</v>
      </c>
      <c r="AR27" s="293">
        <v>50687.070482276664</v>
      </c>
      <c r="AS27" s="293">
        <v>52370.888364373888</v>
      </c>
      <c r="AT27" s="293">
        <v>54095.668259405516</v>
      </c>
      <c r="AU27" s="293">
        <v>55862.516142112705</v>
      </c>
      <c r="AV27" s="293">
        <v>57671.784417284551</v>
      </c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</row>
    <row r="28" spans="2:70" x14ac:dyDescent="0.2">
      <c r="B28" s="289">
        <v>36</v>
      </c>
      <c r="C28" s="3" t="s">
        <v>68</v>
      </c>
      <c r="D28" s="290">
        <v>29024.525812686265</v>
      </c>
      <c r="E28" s="291">
        <v>31013.046385735019</v>
      </c>
      <c r="F28" s="291">
        <v>32937.375849121381</v>
      </c>
      <c r="G28" s="291">
        <v>34839.717803166161</v>
      </c>
      <c r="H28" s="291">
        <v>36728.181715722487</v>
      </c>
      <c r="I28" s="291">
        <v>38601.691522436093</v>
      </c>
      <c r="J28" s="291">
        <v>40460.12746635823</v>
      </c>
      <c r="K28" s="291">
        <v>42303.123356806384</v>
      </c>
      <c r="L28" s="291">
        <v>44130.367644358099</v>
      </c>
      <c r="M28" s="291">
        <v>45941.526300299229</v>
      </c>
      <c r="N28" s="291">
        <v>47736.262354768267</v>
      </c>
      <c r="O28" s="291">
        <v>49514.230727135444</v>
      </c>
      <c r="P28" s="291">
        <v>51275.079325798739</v>
      </c>
      <c r="Q28" s="291">
        <v>53018.448717525585</v>
      </c>
      <c r="R28" s="291">
        <v>54743.971468335883</v>
      </c>
      <c r="S28" s="291">
        <v>56451.274258070996</v>
      </c>
      <c r="T28" s="291">
        <v>58139.968768318242</v>
      </c>
      <c r="U28" s="291">
        <v>59809.68647585401</v>
      </c>
      <c r="V28" s="291">
        <v>61459.941983153745</v>
      </c>
      <c r="W28" s="291">
        <v>63090.666013960683</v>
      </c>
      <c r="X28" s="291">
        <v>64700.100474463718</v>
      </c>
      <c r="Z28" s="289">
        <v>36</v>
      </c>
      <c r="AA28" s="3" t="s">
        <v>68</v>
      </c>
      <c r="AB28" s="292">
        <v>29236.11460586077</v>
      </c>
      <c r="AC28" s="293">
        <v>31239.131493887005</v>
      </c>
      <c r="AD28" s="293">
        <v>33177.489319061468</v>
      </c>
      <c r="AE28" s="293">
        <v>35093.699345951238</v>
      </c>
      <c r="AF28" s="293">
        <v>36995.9301604301</v>
      </c>
      <c r="AG28" s="293">
        <v>38883.097853634659</v>
      </c>
      <c r="AH28" s="293">
        <v>40755.08179558799</v>
      </c>
      <c r="AI28" s="293">
        <v>42611.513126077523</v>
      </c>
      <c r="AJ28" s="293">
        <v>44452.078024485498</v>
      </c>
      <c r="AK28" s="293">
        <v>46276.44002702841</v>
      </c>
      <c r="AL28" s="293">
        <v>48084.259707334502</v>
      </c>
      <c r="AM28" s="293">
        <v>49875.189469136276</v>
      </c>
      <c r="AN28" s="293">
        <v>51648.874654083847</v>
      </c>
      <c r="AO28" s="293">
        <v>53404.953208676336</v>
      </c>
      <c r="AP28" s="293">
        <v>55143.055020340085</v>
      </c>
      <c r="AQ28" s="293">
        <v>56862.804047412334</v>
      </c>
      <c r="AR28" s="293">
        <v>58563.809140639241</v>
      </c>
      <c r="AS28" s="293">
        <v>60245.699090262999</v>
      </c>
      <c r="AT28" s="293">
        <v>61907.984960210939</v>
      </c>
      <c r="AU28" s="293">
        <v>63550.596969202488</v>
      </c>
      <c r="AV28" s="293">
        <v>65171.764206922569</v>
      </c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</row>
    <row r="29" spans="2:70" x14ac:dyDescent="0.2">
      <c r="B29" s="289">
        <v>39</v>
      </c>
      <c r="C29" s="3" t="s">
        <v>69</v>
      </c>
      <c r="D29" s="290">
        <v>81486.662632713895</v>
      </c>
      <c r="E29" s="291">
        <v>86408.319498006371</v>
      </c>
      <c r="F29" s="291">
        <v>91099.484488729548</v>
      </c>
      <c r="G29" s="291">
        <v>95758.758784444624</v>
      </c>
      <c r="H29" s="291">
        <v>100404.78369658013</v>
      </c>
      <c r="I29" s="291">
        <v>105036.55103852459</v>
      </c>
      <c r="J29" s="291">
        <v>109653.94198292898</v>
      </c>
      <c r="K29" s="291">
        <v>114256.60848645905</v>
      </c>
      <c r="L29" s="291">
        <v>118844.25313253475</v>
      </c>
      <c r="M29" s="291">
        <v>123416.55744593605</v>
      </c>
      <c r="N29" s="291">
        <v>127973.20004967073</v>
      </c>
      <c r="O29" s="291">
        <v>132513.85185632139</v>
      </c>
      <c r="P29" s="291">
        <v>137038.17708694152</v>
      </c>
      <c r="Q29" s="291">
        <v>141545.83295901594</v>
      </c>
      <c r="R29" s="291">
        <v>146036.46907405942</v>
      </c>
      <c r="S29" s="291">
        <v>150509.72936362922</v>
      </c>
      <c r="T29" s="291">
        <v>154965.24367692519</v>
      </c>
      <c r="U29" s="291">
        <v>159402.65987800219</v>
      </c>
      <c r="V29" s="291">
        <v>163821.51774339771</v>
      </c>
      <c r="W29" s="291">
        <v>168221.74072274845</v>
      </c>
      <c r="X29" s="291">
        <v>172601.6921192749</v>
      </c>
      <c r="Z29" s="289">
        <v>39</v>
      </c>
      <c r="AA29" s="3" t="s">
        <v>69</v>
      </c>
      <c r="AB29" s="292">
        <v>82080.70040330643</v>
      </c>
      <c r="AC29" s="293">
        <v>87038.236147146818</v>
      </c>
      <c r="AD29" s="293">
        <v>91763.59973065235</v>
      </c>
      <c r="AE29" s="293">
        <v>96456.840135983191</v>
      </c>
      <c r="AF29" s="293">
        <v>101136.73456972821</v>
      </c>
      <c r="AG29" s="293">
        <v>105802.26749559536</v>
      </c>
      <c r="AH29" s="293">
        <v>110453.31921998458</v>
      </c>
      <c r="AI29" s="293">
        <v>115089.53916232548</v>
      </c>
      <c r="AJ29" s="293">
        <v>119710.62773787101</v>
      </c>
      <c r="AK29" s="293">
        <v>124316.26414971708</v>
      </c>
      <c r="AL29" s="293">
        <v>128906.12467803276</v>
      </c>
      <c r="AM29" s="293">
        <v>133479.87783635399</v>
      </c>
      <c r="AN29" s="293">
        <v>138037.18539790536</v>
      </c>
      <c r="AO29" s="293">
        <v>142577.70208128713</v>
      </c>
      <c r="AP29" s="293">
        <v>147101.0749336094</v>
      </c>
      <c r="AQ29" s="293">
        <v>151606.9452906902</v>
      </c>
      <c r="AR29" s="293">
        <v>156094.94030333022</v>
      </c>
      <c r="AS29" s="293">
        <v>160564.70526851283</v>
      </c>
      <c r="AT29" s="293">
        <v>165015.77660774681</v>
      </c>
      <c r="AU29" s="293">
        <v>169448.07721261706</v>
      </c>
      <c r="AV29" s="293">
        <v>173859.95845482431</v>
      </c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</row>
    <row r="30" spans="2:70" x14ac:dyDescent="0.2">
      <c r="B30" s="289">
        <v>40</v>
      </c>
      <c r="C30" s="3" t="s">
        <v>70</v>
      </c>
      <c r="D30" s="290">
        <v>116615.91442619469</v>
      </c>
      <c r="E30" s="291">
        <v>123927.83023785843</v>
      </c>
      <c r="F30" s="291">
        <v>131215.23337979877</v>
      </c>
      <c r="G30" s="291">
        <v>138513.05599406976</v>
      </c>
      <c r="H30" s="291">
        <v>145814.70814949158</v>
      </c>
      <c r="I30" s="291">
        <v>153118.67803587756</v>
      </c>
      <c r="J30" s="291">
        <v>160425.14265630589</v>
      </c>
      <c r="K30" s="291">
        <v>167734.12284165379</v>
      </c>
      <c r="L30" s="291">
        <v>175045.67948130477</v>
      </c>
      <c r="M30" s="291">
        <v>182359.86461936848</v>
      </c>
      <c r="N30" s="291">
        <v>189676.73398139596</v>
      </c>
      <c r="O30" s="291">
        <v>196996.34380152344</v>
      </c>
      <c r="P30" s="291">
        <v>204318.75166287206</v>
      </c>
      <c r="Q30" s="291">
        <v>211644.01631932223</v>
      </c>
      <c r="R30" s="291">
        <v>218972.1977508633</v>
      </c>
      <c r="S30" s="291">
        <v>226303.35726758008</v>
      </c>
      <c r="T30" s="291">
        <v>233637.55718156652</v>
      </c>
      <c r="U30" s="291">
        <v>240974.86223044296</v>
      </c>
      <c r="V30" s="291">
        <v>248315.33415015478</v>
      </c>
      <c r="W30" s="291">
        <v>255659.05300210457</v>
      </c>
      <c r="X30" s="291">
        <v>263006.03400791582</v>
      </c>
      <c r="Z30" s="289">
        <v>40</v>
      </c>
      <c r="AA30" s="3" t="s">
        <v>70</v>
      </c>
      <c r="AB30" s="292">
        <v>117466.04444236158</v>
      </c>
      <c r="AC30" s="293">
        <v>124831.26412029244</v>
      </c>
      <c r="AD30" s="293">
        <v>132171.79243113747</v>
      </c>
      <c r="AE30" s="293">
        <v>139522.81617226664</v>
      </c>
      <c r="AF30" s="293">
        <v>146877.69737190116</v>
      </c>
      <c r="AG30" s="293">
        <v>154234.91319875905</v>
      </c>
      <c r="AH30" s="293">
        <v>161594.64194627022</v>
      </c>
      <c r="AI30" s="293">
        <v>168956.90459716937</v>
      </c>
      <c r="AJ30" s="293">
        <v>176321.76248472356</v>
      </c>
      <c r="AK30" s="293">
        <v>183689.26803244368</v>
      </c>
      <c r="AL30" s="293">
        <v>191059.47737212048</v>
      </c>
      <c r="AM30" s="293">
        <v>198432.44714783647</v>
      </c>
      <c r="AN30" s="293">
        <v>205808.23536249463</v>
      </c>
      <c r="AO30" s="293">
        <v>213186.90119829008</v>
      </c>
      <c r="AP30" s="293">
        <v>220568.505072467</v>
      </c>
      <c r="AQ30" s="293">
        <v>227953.10874206093</v>
      </c>
      <c r="AR30" s="293">
        <v>235340.77497342008</v>
      </c>
      <c r="AS30" s="293">
        <v>242731.56897610295</v>
      </c>
      <c r="AT30" s="293">
        <v>250125.5529361091</v>
      </c>
      <c r="AU30" s="293">
        <v>257522.80749849</v>
      </c>
      <c r="AV30" s="293">
        <v>264923.34799583332</v>
      </c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</row>
    <row r="31" spans="2:70" s="297" customFormat="1" x14ac:dyDescent="0.2">
      <c r="B31" s="289">
        <v>45</v>
      </c>
      <c r="C31" s="3" t="s">
        <v>71</v>
      </c>
      <c r="D31" s="295">
        <v>758.80458279909624</v>
      </c>
      <c r="E31" s="296">
        <v>768.45424459090202</v>
      </c>
      <c r="F31" s="296">
        <v>778.14383367421362</v>
      </c>
      <c r="G31" s="296">
        <v>788.72456592326216</v>
      </c>
      <c r="H31" s="296">
        <v>798.49740765694753</v>
      </c>
      <c r="I31" s="296">
        <v>809.16139255636972</v>
      </c>
      <c r="J31" s="296">
        <v>819.86870281465997</v>
      </c>
      <c r="K31" s="296">
        <v>830.61848891497766</v>
      </c>
      <c r="L31" s="296">
        <v>841.41160037416353</v>
      </c>
      <c r="M31" s="296">
        <v>852.24888670905796</v>
      </c>
      <c r="N31" s="296">
        <v>863.13034791966095</v>
      </c>
      <c r="O31" s="296">
        <v>874.90719988020351</v>
      </c>
      <c r="P31" s="296">
        <v>885.87955939274536</v>
      </c>
      <c r="Q31" s="296">
        <v>897.74646013838628</v>
      </c>
      <c r="R31" s="296">
        <v>908.81141698654801</v>
      </c>
      <c r="S31" s="296">
        <v>920.77261410148992</v>
      </c>
      <c r="T31" s="296">
        <v>932.78053464266202</v>
      </c>
      <c r="U31" s="296">
        <v>944.83687764374554</v>
      </c>
      <c r="V31" s="296">
        <v>957.79200946213064</v>
      </c>
      <c r="W31" s="296">
        <v>969.94604689987739</v>
      </c>
      <c r="X31" s="296">
        <v>982.99887315492583</v>
      </c>
      <c r="Z31" s="289">
        <v>45</v>
      </c>
      <c r="AA31" s="3" t="s">
        <v>71</v>
      </c>
      <c r="AB31" s="295">
        <v>781.48525177896124</v>
      </c>
      <c r="AC31" s="296">
        <v>791.42334196172408</v>
      </c>
      <c r="AD31" s="296">
        <v>801.40255286273589</v>
      </c>
      <c r="AE31" s="296">
        <v>812.29954319870842</v>
      </c>
      <c r="AF31" s="296">
        <v>822.3644951718137</v>
      </c>
      <c r="AG31" s="296">
        <v>833.34722657987959</v>
      </c>
      <c r="AH31" s="296">
        <v>844.37457834179008</v>
      </c>
      <c r="AI31" s="296">
        <v>855.44567554864636</v>
      </c>
      <c r="AJ31" s="296">
        <v>866.56139310934725</v>
      </c>
      <c r="AK31" s="296">
        <v>877.72260593279168</v>
      </c>
      <c r="AL31" s="296">
        <v>888.92931401897954</v>
      </c>
      <c r="AM31" s="296">
        <v>901.0581760846228</v>
      </c>
      <c r="AN31" s="296">
        <v>912.35849942299444</v>
      </c>
      <c r="AO31" s="296">
        <v>924.58010183192266</v>
      </c>
      <c r="AP31" s="296">
        <v>935.97579024027596</v>
      </c>
      <c r="AQ31" s="296">
        <v>948.29450753698347</v>
      </c>
      <c r="AR31" s="296">
        <v>960.66134482313112</v>
      </c>
      <c r="AS31" s="296">
        <v>973.0780519165171</v>
      </c>
      <c r="AT31" s="296">
        <v>986.42041262495366</v>
      </c>
      <c r="AU31" s="296">
        <v>998.93773424171468</v>
      </c>
      <c r="AV31" s="296">
        <v>1012.3807094735265</v>
      </c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</row>
    <row r="32" spans="2:70" ht="13.5" thickBot="1" x14ac:dyDescent="0.25">
      <c r="B32" s="289">
        <v>46</v>
      </c>
      <c r="C32" s="76" t="s">
        <v>72</v>
      </c>
      <c r="D32" s="290">
        <v>68.52</v>
      </c>
      <c r="E32" s="291">
        <v>123.94</v>
      </c>
      <c r="F32" s="291">
        <v>140.25775761805068</v>
      </c>
      <c r="G32" s="291">
        <v>149.27673024734435</v>
      </c>
      <c r="H32" s="291">
        <v>159.3143614794138</v>
      </c>
      <c r="I32" s="291">
        <v>169.97664185469489</v>
      </c>
      <c r="J32" s="291">
        <v>188.1106869814686</v>
      </c>
      <c r="K32" s="291">
        <v>214.08167635884323</v>
      </c>
      <c r="L32" s="291">
        <v>269.93011475536957</v>
      </c>
      <c r="M32" s="291">
        <v>280.47982072872605</v>
      </c>
      <c r="N32" s="291">
        <v>291.44184192754426</v>
      </c>
      <c r="O32" s="291">
        <v>302.83229290947889</v>
      </c>
      <c r="P32" s="291">
        <v>314.66791803907114</v>
      </c>
      <c r="Q32" s="291">
        <v>326.96611610255491</v>
      </c>
      <c r="R32" s="291">
        <v>339.74496588468605</v>
      </c>
      <c r="S32" s="291">
        <v>353.02325274519342</v>
      </c>
      <c r="T32" s="291">
        <v>366.82049623391987</v>
      </c>
      <c r="U32" s="291">
        <v>381.15697878524884</v>
      </c>
      <c r="V32" s="291">
        <v>396.05377553399791</v>
      </c>
      <c r="W32" s="291">
        <v>411.53278529661014</v>
      </c>
      <c r="X32" s="291">
        <v>427.61676276318633</v>
      </c>
      <c r="Z32" s="289">
        <v>46</v>
      </c>
      <c r="AA32" s="76" t="s">
        <v>72</v>
      </c>
      <c r="AB32" s="290">
        <v>69.313461599999997</v>
      </c>
      <c r="AC32" s="291">
        <v>125.37522519999999</v>
      </c>
      <c r="AD32" s="291">
        <v>141.88194245126769</v>
      </c>
      <c r="AE32" s="291">
        <v>151.0053547836086</v>
      </c>
      <c r="AF32" s="291">
        <v>161.15922178534541</v>
      </c>
      <c r="AG32" s="291">
        <v>171.94497136737223</v>
      </c>
      <c r="AH32" s="291">
        <v>190.28900873671401</v>
      </c>
      <c r="AI32" s="291">
        <v>216.5607421710786</v>
      </c>
      <c r="AJ32" s="291">
        <v>273.05590548423675</v>
      </c>
      <c r="AK32" s="291">
        <v>283.72777705276468</v>
      </c>
      <c r="AL32" s="291">
        <v>294.81673845706518</v>
      </c>
      <c r="AM32" s="291">
        <v>306.33909086137066</v>
      </c>
      <c r="AN32" s="291">
        <v>318.31177252996355</v>
      </c>
      <c r="AO32" s="291">
        <v>330.75238372702245</v>
      </c>
      <c r="AP32" s="291">
        <v>343.67921258963071</v>
      </c>
      <c r="AQ32" s="291">
        <v>357.11126201198272</v>
      </c>
      <c r="AR32" s="291">
        <v>371.06827758030863</v>
      </c>
      <c r="AS32" s="291">
        <v>385.57077659958202</v>
      </c>
      <c r="AT32" s="291">
        <v>400.64007825468155</v>
      </c>
      <c r="AU32" s="291">
        <v>416.29833495034484</v>
      </c>
      <c r="AV32" s="291">
        <v>432.56856487598401</v>
      </c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</row>
    <row r="33" spans="2:70" ht="13.5" thickBot="1" x14ac:dyDescent="0.25">
      <c r="B33" s="298"/>
      <c r="C33" s="299" t="s">
        <v>73</v>
      </c>
      <c r="D33" s="300">
        <f t="shared" ref="D33:X33" si="2">+SUM(D9:D32)</f>
        <v>19833931.205081012</v>
      </c>
      <c r="E33" s="300">
        <f t="shared" si="2"/>
        <v>20328317.685714565</v>
      </c>
      <c r="F33" s="300">
        <f t="shared" si="2"/>
        <v>20820747.118332461</v>
      </c>
      <c r="G33" s="300">
        <f t="shared" si="2"/>
        <v>21329071.090539373</v>
      </c>
      <c r="H33" s="300">
        <f t="shared" si="2"/>
        <v>21835008.815935351</v>
      </c>
      <c r="I33" s="300">
        <f t="shared" si="2"/>
        <v>22347869.948806927</v>
      </c>
      <c r="J33" s="300">
        <f t="shared" si="2"/>
        <v>22864006.305766203</v>
      </c>
      <c r="K33" s="300">
        <f t="shared" si="2"/>
        <v>23384733.567643709</v>
      </c>
      <c r="L33" s="300">
        <f t="shared" si="2"/>
        <v>23909883.925781507</v>
      </c>
      <c r="M33" s="300">
        <f t="shared" si="2"/>
        <v>24439698.398167484</v>
      </c>
      <c r="N33" s="300">
        <f t="shared" si="2"/>
        <v>24974287.990535595</v>
      </c>
      <c r="O33" s="300">
        <f t="shared" si="2"/>
        <v>25513698.031112134</v>
      </c>
      <c r="P33" s="300">
        <f t="shared" si="2"/>
        <v>26058085.999850329</v>
      </c>
      <c r="Q33" s="300">
        <f t="shared" si="2"/>
        <v>26607498.687441979</v>
      </c>
      <c r="R33" s="300">
        <f t="shared" si="2"/>
        <v>27162385.881418865</v>
      </c>
      <c r="S33" s="300">
        <f t="shared" si="2"/>
        <v>27722547.461229552</v>
      </c>
      <c r="T33" s="300">
        <f t="shared" si="2"/>
        <v>28288072.213111788</v>
      </c>
      <c r="U33" s="300">
        <f t="shared" si="2"/>
        <v>28859086.182530735</v>
      </c>
      <c r="V33" s="300">
        <f t="shared" si="2"/>
        <v>29434875.593181565</v>
      </c>
      <c r="W33" s="300">
        <f t="shared" si="2"/>
        <v>30016379.423261371</v>
      </c>
      <c r="X33" s="300">
        <f t="shared" si="2"/>
        <v>30603994.805361863</v>
      </c>
      <c r="Z33" s="298"/>
      <c r="AA33" s="299" t="s">
        <v>73</v>
      </c>
      <c r="AB33" s="300">
        <f t="shared" ref="AB33" si="3">+SUM(AB9:AB32)</f>
        <v>20329810.16907708</v>
      </c>
      <c r="AC33" s="300">
        <f t="shared" ref="AC33" si="4">+SUM(AC9:AC32)</f>
        <v>20838193.665726773</v>
      </c>
      <c r="AD33" s="300">
        <f t="shared" ref="AD33" si="5">+SUM(AD9:AD32)</f>
        <v>21344373.233191364</v>
      </c>
      <c r="AE33" s="300">
        <f t="shared" ref="AE33" si="6">+SUM(AE9:AE32)</f>
        <v>21867036.053661749</v>
      </c>
      <c r="AF33" s="300">
        <f t="shared" ref="AF33" si="7">+SUM(AF9:AF32)</f>
        <v>22387172.202247974</v>
      </c>
      <c r="AG33" s="300">
        <f t="shared" ref="AG33" si="8">+SUM(AG9:AG32)</f>
        <v>22914431.579182856</v>
      </c>
      <c r="AH33" s="300">
        <f t="shared" ref="AH33" si="9">+SUM(AH9:AH32)</f>
        <v>23445037.60544214</v>
      </c>
      <c r="AI33" s="300">
        <f t="shared" ref="AI33" si="10">+SUM(AI9:AI32)</f>
        <v>23980343.532860938</v>
      </c>
      <c r="AJ33" s="300">
        <f t="shared" ref="AJ33" si="11">+SUM(AJ9:AJ32)</f>
        <v>24520179.811264124</v>
      </c>
      <c r="AK33" s="300">
        <f t="shared" ref="AK33" si="12">+SUM(AK9:AK32)</f>
        <v>25064792.094985038</v>
      </c>
      <c r="AL33" s="300">
        <f t="shared" ref="AL33" si="13">+SUM(AL9:AL32)</f>
        <v>25614294.902929049</v>
      </c>
      <c r="AM33" s="300">
        <f t="shared" ref="AM33" si="14">+SUM(AM9:AM32)</f>
        <v>26168733.777787179</v>
      </c>
      <c r="AN33" s="300">
        <f t="shared" ref="AN33" si="15">+SUM(AN9:AN32)</f>
        <v>26728270.37914164</v>
      </c>
      <c r="AO33" s="300">
        <f t="shared" ref="AO33" si="16">+SUM(AO9:AO32)</f>
        <v>27292952.345058206</v>
      </c>
      <c r="AP33" s="300">
        <f t="shared" ref="AP33" si="17">+SUM(AP9:AP32)</f>
        <v>27863242.002399351</v>
      </c>
      <c r="AQ33" s="300">
        <f t="shared" ref="AQ33" si="18">+SUM(AQ9:AQ32)</f>
        <v>28438932.841161996</v>
      </c>
      <c r="AR33" s="300">
        <f t="shared" ref="AR33" si="19">+SUM(AR9:AR32)</f>
        <v>29020115.637490276</v>
      </c>
      <c r="AS33" s="300">
        <f t="shared" ref="AS33" si="20">+SUM(AS9:AS32)</f>
        <v>29606919.559475988</v>
      </c>
      <c r="AT33" s="300">
        <f t="shared" ref="AT33" si="21">+SUM(AT9:AT32)</f>
        <v>30198609.240769833</v>
      </c>
      <c r="AU33" s="300">
        <f t="shared" ref="AU33" si="22">+SUM(AU9:AU32)</f>
        <v>30796150.944993377</v>
      </c>
      <c r="AV33" s="300">
        <f t="shared" ref="AV33" si="23">+SUM(AV9:AV32)</f>
        <v>31399950.94542639</v>
      </c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</row>
    <row r="34" spans="2:70" x14ac:dyDescent="0.2">
      <c r="D34" s="301"/>
      <c r="E34" s="301"/>
      <c r="F34" s="301"/>
      <c r="G34" s="301"/>
      <c r="H34" s="301"/>
      <c r="I34" s="301"/>
      <c r="J34" s="301"/>
      <c r="K34" s="301"/>
      <c r="L34" s="302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301"/>
      <c r="AB34" s="303"/>
      <c r="AC34" s="303"/>
      <c r="AD34" s="303"/>
      <c r="AE34" s="303"/>
      <c r="AF34" s="303"/>
      <c r="AG34" s="303"/>
      <c r="AH34" s="303"/>
      <c r="AI34" s="303"/>
      <c r="AJ34" s="303"/>
      <c r="AK34" s="303"/>
      <c r="AL34" s="303"/>
      <c r="AM34" s="303"/>
      <c r="AN34" s="303"/>
      <c r="AO34" s="303"/>
      <c r="AP34" s="303"/>
      <c r="AQ34" s="303"/>
      <c r="AR34" s="303"/>
      <c r="AS34" s="303"/>
      <c r="AT34" s="303"/>
      <c r="AU34" s="303"/>
      <c r="AV34" s="303"/>
    </row>
    <row r="35" spans="2:70" x14ac:dyDescent="0.2">
      <c r="D35" s="301"/>
      <c r="E35" s="301"/>
      <c r="F35" s="301"/>
      <c r="G35" s="301"/>
      <c r="H35" s="301"/>
      <c r="I35" s="301"/>
      <c r="J35" s="301"/>
      <c r="K35" s="301"/>
      <c r="L35" s="301"/>
      <c r="M35" s="301"/>
      <c r="N35" s="301"/>
      <c r="O35" s="301"/>
      <c r="P35" s="301"/>
      <c r="Q35" s="301"/>
      <c r="R35" s="301"/>
      <c r="S35" s="301"/>
      <c r="T35" s="301"/>
      <c r="U35" s="301"/>
      <c r="V35" s="301"/>
      <c r="W35" s="301"/>
      <c r="X35" s="301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</row>
    <row r="36" spans="2:70" x14ac:dyDescent="0.2">
      <c r="B36" s="287" t="s">
        <v>193</v>
      </c>
      <c r="Z36" s="287" t="s">
        <v>182</v>
      </c>
    </row>
    <row r="37" spans="2:70" ht="13.5" thickBot="1" x14ac:dyDescent="0.25"/>
    <row r="38" spans="2:70" ht="13.5" thickBot="1" x14ac:dyDescent="0.25">
      <c r="B38" s="88" t="s">
        <v>37</v>
      </c>
      <c r="C38" s="89" t="s">
        <v>38</v>
      </c>
      <c r="D38" s="90">
        <f>+D8</f>
        <v>2024</v>
      </c>
      <c r="E38" s="91">
        <f t="shared" ref="E38" si="24">+D38+1</f>
        <v>2025</v>
      </c>
      <c r="F38" s="91">
        <f t="shared" ref="F38" si="25">+E38+1</f>
        <v>2026</v>
      </c>
      <c r="G38" s="91">
        <f t="shared" ref="G38" si="26">+F38+1</f>
        <v>2027</v>
      </c>
      <c r="H38" s="91">
        <f t="shared" ref="H38" si="27">+G38+1</f>
        <v>2028</v>
      </c>
      <c r="I38" s="91">
        <f t="shared" ref="I38" si="28">+H38+1</f>
        <v>2029</v>
      </c>
      <c r="J38" s="91">
        <f t="shared" ref="J38" si="29">+I38+1</f>
        <v>2030</v>
      </c>
      <c r="K38" s="91">
        <f t="shared" ref="K38" si="30">+J38+1</f>
        <v>2031</v>
      </c>
      <c r="L38" s="91">
        <f t="shared" ref="L38" si="31">+K38+1</f>
        <v>2032</v>
      </c>
      <c r="M38" s="91">
        <f t="shared" ref="M38" si="32">+L38+1</f>
        <v>2033</v>
      </c>
      <c r="N38" s="91">
        <f t="shared" ref="N38" si="33">+M38+1</f>
        <v>2034</v>
      </c>
      <c r="O38" s="91">
        <f t="shared" ref="O38" si="34">+N38+1</f>
        <v>2035</v>
      </c>
      <c r="P38" s="91">
        <f t="shared" ref="P38" si="35">+O38+1</f>
        <v>2036</v>
      </c>
      <c r="Q38" s="91">
        <f t="shared" ref="Q38" si="36">+P38+1</f>
        <v>2037</v>
      </c>
      <c r="R38" s="91">
        <f t="shared" ref="R38" si="37">+Q38+1</f>
        <v>2038</v>
      </c>
      <c r="S38" s="91">
        <f t="shared" ref="S38" si="38">+R38+1</f>
        <v>2039</v>
      </c>
      <c r="T38" s="91">
        <f t="shared" ref="T38" si="39">+S38+1</f>
        <v>2040</v>
      </c>
      <c r="U38" s="91">
        <f t="shared" ref="U38" si="40">+T38+1</f>
        <v>2041</v>
      </c>
      <c r="V38" s="91">
        <f t="shared" ref="V38" si="41">+U38+1</f>
        <v>2042</v>
      </c>
      <c r="W38" s="91">
        <f t="shared" ref="W38" si="42">+V38+1</f>
        <v>2043</v>
      </c>
      <c r="X38" s="91">
        <f t="shared" ref="X38" si="43">+W38+1</f>
        <v>2044</v>
      </c>
      <c r="Z38" s="88" t="s">
        <v>37</v>
      </c>
      <c r="AA38" s="89" t="s">
        <v>38</v>
      </c>
      <c r="AB38" s="90">
        <f t="shared" ref="AB38" si="44">+D38</f>
        <v>2024</v>
      </c>
      <c r="AC38" s="91">
        <f t="shared" ref="AC38" si="45">+E38</f>
        <v>2025</v>
      </c>
      <c r="AD38" s="91">
        <f t="shared" ref="AD38" si="46">+F38</f>
        <v>2026</v>
      </c>
      <c r="AE38" s="91">
        <f t="shared" ref="AE38" si="47">+G38</f>
        <v>2027</v>
      </c>
      <c r="AF38" s="91">
        <f t="shared" ref="AF38" si="48">+H38</f>
        <v>2028</v>
      </c>
      <c r="AG38" s="91">
        <f t="shared" ref="AG38" si="49">+I38</f>
        <v>2029</v>
      </c>
      <c r="AH38" s="91">
        <f t="shared" ref="AH38" si="50">+J38</f>
        <v>2030</v>
      </c>
      <c r="AI38" s="91">
        <f t="shared" ref="AI38" si="51">+K38</f>
        <v>2031</v>
      </c>
      <c r="AJ38" s="91">
        <f t="shared" ref="AJ38" si="52">+L38</f>
        <v>2032</v>
      </c>
      <c r="AK38" s="91">
        <f t="shared" ref="AK38" si="53">+M38</f>
        <v>2033</v>
      </c>
      <c r="AL38" s="91">
        <f t="shared" ref="AL38" si="54">+N38</f>
        <v>2034</v>
      </c>
      <c r="AM38" s="91">
        <f t="shared" ref="AM38" si="55">+O38</f>
        <v>2035</v>
      </c>
      <c r="AN38" s="91">
        <f t="shared" ref="AN38" si="56">+P38</f>
        <v>2036</v>
      </c>
      <c r="AO38" s="91">
        <f t="shared" ref="AO38" si="57">+Q38</f>
        <v>2037</v>
      </c>
      <c r="AP38" s="91">
        <f t="shared" ref="AP38" si="58">+R38</f>
        <v>2038</v>
      </c>
      <c r="AQ38" s="91">
        <f t="shared" ref="AQ38" si="59">+S38</f>
        <v>2039</v>
      </c>
      <c r="AR38" s="91">
        <f t="shared" ref="AR38" si="60">+T38</f>
        <v>2040</v>
      </c>
      <c r="AS38" s="91">
        <f t="shared" ref="AS38" si="61">+U38</f>
        <v>2041</v>
      </c>
      <c r="AT38" s="91">
        <f t="shared" ref="AT38" si="62">+V38</f>
        <v>2042</v>
      </c>
      <c r="AU38" s="91">
        <f t="shared" ref="AU38" si="63">+W38</f>
        <v>2043</v>
      </c>
      <c r="AV38" s="91">
        <f t="shared" ref="AV38" si="64">+X38</f>
        <v>2044</v>
      </c>
    </row>
    <row r="39" spans="2:70" x14ac:dyDescent="0.2">
      <c r="B39" s="289">
        <v>6</v>
      </c>
      <c r="C39" s="199" t="s">
        <v>46</v>
      </c>
      <c r="D39" s="290">
        <v>346270.17301287438</v>
      </c>
      <c r="E39" s="291">
        <v>350341.65619832219</v>
      </c>
      <c r="F39" s="291">
        <v>354358.99524385371</v>
      </c>
      <c r="G39" s="291">
        <v>358159.58223783685</v>
      </c>
      <c r="H39" s="291">
        <v>361918.85799383023</v>
      </c>
      <c r="I39" s="291">
        <v>365718.08352720604</v>
      </c>
      <c r="J39" s="291">
        <v>369583.4764481773</v>
      </c>
      <c r="K39" s="291">
        <v>373525.56755184534</v>
      </c>
      <c r="L39" s="291">
        <v>377548.90280133352</v>
      </c>
      <c r="M39" s="291">
        <v>381656.2164051978</v>
      </c>
      <c r="N39" s="291">
        <v>385849.60901997308</v>
      </c>
      <c r="O39" s="291">
        <v>390131.00447005662</v>
      </c>
      <c r="P39" s="291">
        <v>394502.2894929031</v>
      </c>
      <c r="Q39" s="291">
        <v>398965.36448510725</v>
      </c>
      <c r="R39" s="291">
        <v>403522.16321079078</v>
      </c>
      <c r="S39" s="291">
        <v>408174.64844235015</v>
      </c>
      <c r="T39" s="291">
        <v>412924.85711298737</v>
      </c>
      <c r="U39" s="291">
        <v>417774.73611875885</v>
      </c>
      <c r="V39" s="291">
        <v>422726.79041818128</v>
      </c>
      <c r="W39" s="291">
        <v>427781.55681158166</v>
      </c>
      <c r="X39" s="291">
        <v>432947.59022762807</v>
      </c>
      <c r="Z39" s="289">
        <v>6</v>
      </c>
      <c r="AA39" s="199" t="s">
        <v>46</v>
      </c>
      <c r="AB39" s="290">
        <v>352385.30426828185</v>
      </c>
      <c r="AC39" s="291">
        <v>356528.68984678475</v>
      </c>
      <c r="AD39" s="291">
        <v>360616.97509986028</v>
      </c>
      <c r="AE39" s="291">
        <v>364484.68046015722</v>
      </c>
      <c r="AF39" s="291">
        <v>368310.34502600133</v>
      </c>
      <c r="AG39" s="291">
        <v>372176.66488229641</v>
      </c>
      <c r="AH39" s="291">
        <v>376110.3206422521</v>
      </c>
      <c r="AI39" s="291">
        <v>380122.0290748112</v>
      </c>
      <c r="AJ39" s="291">
        <v>384216.4164248053</v>
      </c>
      <c r="AK39" s="291">
        <v>388396.26518691343</v>
      </c>
      <c r="AL39" s="291">
        <v>392663.71311526548</v>
      </c>
      <c r="AM39" s="291">
        <v>397020.71800899773</v>
      </c>
      <c r="AN39" s="291">
        <v>401469.19992534735</v>
      </c>
      <c r="AO39" s="291">
        <v>406011.0928219143</v>
      </c>
      <c r="AP39" s="291">
        <v>410648.3646130932</v>
      </c>
      <c r="AQ39" s="291">
        <v>415383.0127338423</v>
      </c>
      <c r="AR39" s="291">
        <v>420217.11008960207</v>
      </c>
      <c r="AS39" s="291">
        <v>425152.63795861637</v>
      </c>
      <c r="AT39" s="291">
        <v>430192.1455369668</v>
      </c>
      <c r="AU39" s="291">
        <v>435336.17910487426</v>
      </c>
      <c r="AV39" s="291">
        <v>440593.44467104774</v>
      </c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</row>
    <row r="40" spans="2:70" x14ac:dyDescent="0.2">
      <c r="B40" s="289">
        <v>8</v>
      </c>
      <c r="C40" s="3" t="s">
        <v>48</v>
      </c>
      <c r="D40" s="290">
        <v>1821.399155951211</v>
      </c>
      <c r="E40" s="291">
        <v>1901.9929773641502</v>
      </c>
      <c r="F40" s="291">
        <v>1979.940013363904</v>
      </c>
      <c r="G40" s="291">
        <v>2053.9878079185</v>
      </c>
      <c r="H40" s="291">
        <v>2128.0398770793154</v>
      </c>
      <c r="I40" s="291">
        <v>2202.091948540125</v>
      </c>
      <c r="J40" s="291">
        <v>2276.1440200021693</v>
      </c>
      <c r="K40" s="291">
        <v>2350.1960914642168</v>
      </c>
      <c r="L40" s="291">
        <v>2424.2481629262638</v>
      </c>
      <c r="M40" s="291">
        <v>2498.3002343883109</v>
      </c>
      <c r="N40" s="291">
        <v>2572.3523058503579</v>
      </c>
      <c r="O40" s="291">
        <v>2646.4043773124022</v>
      </c>
      <c r="P40" s="291">
        <v>2720.4564487744487</v>
      </c>
      <c r="Q40" s="291">
        <v>2794.5085202364971</v>
      </c>
      <c r="R40" s="291">
        <v>2868.5605916985437</v>
      </c>
      <c r="S40" s="291">
        <v>2942.6126631605885</v>
      </c>
      <c r="T40" s="291">
        <v>3016.6647346226355</v>
      </c>
      <c r="U40" s="291">
        <v>3090.7168060846825</v>
      </c>
      <c r="V40" s="291">
        <v>3164.7688775467286</v>
      </c>
      <c r="W40" s="291">
        <v>3238.8209490087752</v>
      </c>
      <c r="X40" s="291">
        <v>3312.8730204708199</v>
      </c>
      <c r="Z40" s="289">
        <v>8</v>
      </c>
      <c r="AA40" s="3" t="s">
        <v>48</v>
      </c>
      <c r="AB40" s="290">
        <v>1853.565065045309</v>
      </c>
      <c r="AC40" s="291">
        <v>1935.5821733444009</v>
      </c>
      <c r="AD40" s="291">
        <v>2014.9057539999112</v>
      </c>
      <c r="AE40" s="291">
        <v>2090.2612326063404</v>
      </c>
      <c r="AF40" s="291">
        <v>2165.6210613085364</v>
      </c>
      <c r="AG40" s="291">
        <v>2240.9808923513442</v>
      </c>
      <c r="AH40" s="291">
        <v>2316.3407233954076</v>
      </c>
      <c r="AI40" s="291">
        <v>2391.7005544394742</v>
      </c>
      <c r="AJ40" s="291">
        <v>2467.0603854835413</v>
      </c>
      <c r="AK40" s="291">
        <v>2542.4202165276088</v>
      </c>
      <c r="AL40" s="291">
        <v>2617.7800475716754</v>
      </c>
      <c r="AM40" s="291">
        <v>2693.1398786157397</v>
      </c>
      <c r="AN40" s="291">
        <v>2768.4997096598054</v>
      </c>
      <c r="AO40" s="291">
        <v>2843.8595407038742</v>
      </c>
      <c r="AP40" s="291">
        <v>2919.2193717479399</v>
      </c>
      <c r="AQ40" s="291">
        <v>2994.5792027920043</v>
      </c>
      <c r="AR40" s="291">
        <v>3069.9390338360708</v>
      </c>
      <c r="AS40" s="291">
        <v>3145.2988648801379</v>
      </c>
      <c r="AT40" s="291">
        <v>3220.658695924204</v>
      </c>
      <c r="AU40" s="291">
        <v>3296.0185269682706</v>
      </c>
      <c r="AV40" s="291">
        <v>3371.3783580123359</v>
      </c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</row>
    <row r="41" spans="2:70" x14ac:dyDescent="0.2">
      <c r="B41" s="289">
        <v>9</v>
      </c>
      <c r="C41" s="3" t="s">
        <v>49</v>
      </c>
      <c r="D41" s="290">
        <v>33723.617597755801</v>
      </c>
      <c r="E41" s="291">
        <v>34433.994353982809</v>
      </c>
      <c r="F41" s="291">
        <v>35258.299503366121</v>
      </c>
      <c r="G41" s="291">
        <v>36117.653347583837</v>
      </c>
      <c r="H41" s="291">
        <v>36994.573105920601</v>
      </c>
      <c r="I41" s="291">
        <v>37890.109719264765</v>
      </c>
      <c r="J41" s="291">
        <v>38804.405269417613</v>
      </c>
      <c r="K41" s="291">
        <v>39737.913322433218</v>
      </c>
      <c r="L41" s="291">
        <v>40691.021909466966</v>
      </c>
      <c r="M41" s="291">
        <v>41664.146578691805</v>
      </c>
      <c r="N41" s="291">
        <v>42657.706662265366</v>
      </c>
      <c r="O41" s="291">
        <v>43672.131554339845</v>
      </c>
      <c r="P41" s="291">
        <v>44707.85937811606</v>
      </c>
      <c r="Q41" s="291">
        <v>45765.337402260186</v>
      </c>
      <c r="R41" s="291">
        <v>46845.022804910899</v>
      </c>
      <c r="S41" s="291">
        <v>47947.380270951049</v>
      </c>
      <c r="T41" s="291">
        <v>49072.892436352289</v>
      </c>
      <c r="U41" s="291">
        <v>50222.020084208212</v>
      </c>
      <c r="V41" s="291">
        <v>51395.358578764863</v>
      </c>
      <c r="W41" s="291">
        <v>52593.027865362092</v>
      </c>
      <c r="X41" s="291">
        <v>53817.082521039854</v>
      </c>
      <c r="Z41" s="289">
        <v>9</v>
      </c>
      <c r="AA41" s="3" t="s">
        <v>49</v>
      </c>
      <c r="AB41" s="290">
        <v>34319.176684532184</v>
      </c>
      <c r="AC41" s="291">
        <v>35042.098694274137</v>
      </c>
      <c r="AD41" s="291">
        <v>35880.96107259555</v>
      </c>
      <c r="AE41" s="291">
        <v>36755.491105702167</v>
      </c>
      <c r="AF41" s="291">
        <v>37647.897266971137</v>
      </c>
      <c r="AG41" s="291">
        <v>38559.249056906971</v>
      </c>
      <c r="AH41" s="291">
        <v>39489.691066475556</v>
      </c>
      <c r="AI41" s="291">
        <v>40439.68487170741</v>
      </c>
      <c r="AJ41" s="291">
        <v>41409.62535638814</v>
      </c>
      <c r="AK41" s="291">
        <v>42399.935407271514</v>
      </c>
      <c r="AL41" s="291">
        <v>43411.041761920969</v>
      </c>
      <c r="AM41" s="291">
        <v>44443.381397589466</v>
      </c>
      <c r="AN41" s="291">
        <v>45497.400174733601</v>
      </c>
      <c r="AO41" s="291">
        <v>46573.553260784109</v>
      </c>
      <c r="AP41" s="291">
        <v>47672.305907645612</v>
      </c>
      <c r="AQ41" s="291">
        <v>48794.131006536045</v>
      </c>
      <c r="AR41" s="291">
        <v>49939.519716778275</v>
      </c>
      <c r="AS41" s="291">
        <v>51108.940958895328</v>
      </c>
      <c r="AT41" s="291">
        <v>52303.000611265838</v>
      </c>
      <c r="AU41" s="291">
        <v>53521.82073746439</v>
      </c>
      <c r="AV41" s="291">
        <v>54767.49219836144</v>
      </c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</row>
    <row r="42" spans="2:70" x14ac:dyDescent="0.2">
      <c r="B42" s="289">
        <v>10</v>
      </c>
      <c r="C42" s="3" t="s">
        <v>50</v>
      </c>
      <c r="D42" s="290">
        <v>1487350.165437836</v>
      </c>
      <c r="E42" s="291">
        <v>1501881.479412616</v>
      </c>
      <c r="F42" s="291">
        <v>1518282.7882460922</v>
      </c>
      <c r="G42" s="291">
        <v>1535255.5615407564</v>
      </c>
      <c r="H42" s="291">
        <v>1552569.3140827471</v>
      </c>
      <c r="I42" s="291">
        <v>1570250.4140908958</v>
      </c>
      <c r="J42" s="291">
        <v>1588301.8571495148</v>
      </c>
      <c r="K42" s="291">
        <v>1606732.62597387</v>
      </c>
      <c r="L42" s="291">
        <v>1625550.3781778621</v>
      </c>
      <c r="M42" s="291">
        <v>1644763.319223074</v>
      </c>
      <c r="N42" s="291">
        <v>1664379.7279540114</v>
      </c>
      <c r="O42" s="291">
        <v>1684408.0822028068</v>
      </c>
      <c r="P42" s="291">
        <v>1704857.0320739434</v>
      </c>
      <c r="Q42" s="291">
        <v>1725735.4081985385</v>
      </c>
      <c r="R42" s="291">
        <v>1747052.2370812665</v>
      </c>
      <c r="S42" s="291">
        <v>1768816.6925366756</v>
      </c>
      <c r="T42" s="291">
        <v>1791038.3063165825</v>
      </c>
      <c r="U42" s="291">
        <v>1813726.1649757554</v>
      </c>
      <c r="V42" s="291">
        <v>1836892.0658610081</v>
      </c>
      <c r="W42" s="291">
        <v>1860538.2102048749</v>
      </c>
      <c r="X42" s="291">
        <v>1884705.801429512</v>
      </c>
      <c r="Z42" s="289">
        <v>10</v>
      </c>
      <c r="AA42" s="3" t="s">
        <v>50</v>
      </c>
      <c r="AB42" s="290">
        <v>1516112.3495225986</v>
      </c>
      <c r="AC42" s="291">
        <v>1530924.6713845313</v>
      </c>
      <c r="AD42" s="291">
        <v>1547643.165937009</v>
      </c>
      <c r="AE42" s="291">
        <v>1564944.1765526815</v>
      </c>
      <c r="AF42" s="291">
        <v>1582592.7606303457</v>
      </c>
      <c r="AG42" s="291">
        <v>1600615.7963254268</v>
      </c>
      <c r="AH42" s="291">
        <v>1619016.3371539398</v>
      </c>
      <c r="AI42" s="291">
        <v>1637803.539548354</v>
      </c>
      <c r="AJ42" s="291">
        <v>1656985.2092135509</v>
      </c>
      <c r="AK42" s="291">
        <v>1676569.7102969401</v>
      </c>
      <c r="AL42" s="291">
        <v>1696565.4817480312</v>
      </c>
      <c r="AM42" s="291">
        <v>1716981.1653521755</v>
      </c>
      <c r="AN42" s="291">
        <v>1737825.5784986599</v>
      </c>
      <c r="AO42" s="291">
        <v>1759107.722594636</v>
      </c>
      <c r="AP42" s="291">
        <v>1780836.7987087956</v>
      </c>
      <c r="AQ42" s="291">
        <v>1803022.1580685563</v>
      </c>
      <c r="AR42" s="291">
        <v>1825673.5167607607</v>
      </c>
      <c r="AS42" s="291">
        <v>1848800.1370655363</v>
      </c>
      <c r="AT42" s="291">
        <v>1872414.044479101</v>
      </c>
      <c r="AU42" s="291">
        <v>1896517.4828040879</v>
      </c>
      <c r="AV42" s="291">
        <v>1921152.4522962859</v>
      </c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</row>
    <row r="43" spans="2:70" x14ac:dyDescent="0.2">
      <c r="B43" s="289">
        <v>13</v>
      </c>
      <c r="C43" s="3" t="s">
        <v>52</v>
      </c>
      <c r="D43" s="290">
        <v>1693.8529131529747</v>
      </c>
      <c r="E43" s="291">
        <v>1742.4370504489787</v>
      </c>
      <c r="F43" s="291">
        <v>1779.4408489842915</v>
      </c>
      <c r="G43" s="291">
        <v>1816.4852483773534</v>
      </c>
      <c r="H43" s="291">
        <v>1853.5297126442229</v>
      </c>
      <c r="I43" s="291">
        <v>1890.5741770147524</v>
      </c>
      <c r="J43" s="291">
        <v>1927.6186413854487</v>
      </c>
      <c r="K43" s="291">
        <v>1964.6631057561438</v>
      </c>
      <c r="L43" s="291">
        <v>2001.7075701268382</v>
      </c>
      <c r="M43" s="291">
        <v>2038.7520344975346</v>
      </c>
      <c r="N43" s="291">
        <v>2075.7964988682306</v>
      </c>
      <c r="O43" s="291">
        <v>2112.8409632389253</v>
      </c>
      <c r="P43" s="291">
        <v>2149.8854276096204</v>
      </c>
      <c r="Q43" s="291">
        <v>2186.9298919803168</v>
      </c>
      <c r="R43" s="291">
        <v>2223.974356351011</v>
      </c>
      <c r="S43" s="291">
        <v>2261.0188207217066</v>
      </c>
      <c r="T43" s="291">
        <v>2298.0632850924026</v>
      </c>
      <c r="U43" s="291">
        <v>2335.1077494630968</v>
      </c>
      <c r="V43" s="291">
        <v>2372.1522138337932</v>
      </c>
      <c r="W43" s="291">
        <v>2409.1966782044883</v>
      </c>
      <c r="X43" s="291">
        <v>2446.2411425751829</v>
      </c>
      <c r="Z43" s="289">
        <v>13</v>
      </c>
      <c r="AA43" s="3" t="s">
        <v>52</v>
      </c>
      <c r="AB43" s="290">
        <v>1725.7917705330633</v>
      </c>
      <c r="AC43" s="291">
        <v>1775.2941141179283</v>
      </c>
      <c r="AD43" s="291">
        <v>1813.0136344355178</v>
      </c>
      <c r="AE43" s="291">
        <v>1850.7744726220033</v>
      </c>
      <c r="AF43" s="291">
        <v>1888.535376827969</v>
      </c>
      <c r="AG43" s="291">
        <v>1926.296281139425</v>
      </c>
      <c r="AH43" s="291">
        <v>1964.0571854510501</v>
      </c>
      <c r="AI43" s="291">
        <v>2001.8180897626748</v>
      </c>
      <c r="AJ43" s="291">
        <v>2039.5789940742984</v>
      </c>
      <c r="AK43" s="291">
        <v>2077.3398983859238</v>
      </c>
      <c r="AL43" s="291">
        <v>2115.1008026975492</v>
      </c>
      <c r="AM43" s="291">
        <v>2152.8617070091723</v>
      </c>
      <c r="AN43" s="291">
        <v>2190.6226113207972</v>
      </c>
      <c r="AO43" s="291">
        <v>2228.383515632423</v>
      </c>
      <c r="AP43" s="291">
        <v>2266.1444199440466</v>
      </c>
      <c r="AQ43" s="291">
        <v>2303.9053242556706</v>
      </c>
      <c r="AR43" s="291">
        <v>2341.6662285672969</v>
      </c>
      <c r="AS43" s="291">
        <v>2379.42713287892</v>
      </c>
      <c r="AT43" s="291">
        <v>2417.1880371905459</v>
      </c>
      <c r="AU43" s="291">
        <v>2454.9489415021708</v>
      </c>
      <c r="AV43" s="291">
        <v>2492.7098458137934</v>
      </c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</row>
    <row r="44" spans="2:70" x14ac:dyDescent="0.2">
      <c r="B44" s="289">
        <v>14</v>
      </c>
      <c r="C44" s="3" t="s">
        <v>53</v>
      </c>
      <c r="D44" s="290">
        <v>24710.714022412438</v>
      </c>
      <c r="E44" s="291">
        <v>24971.145505425546</v>
      </c>
      <c r="F44" s="291">
        <v>25234.541214059413</v>
      </c>
      <c r="G44" s="291">
        <v>25507.081825722096</v>
      </c>
      <c r="H44" s="291">
        <v>25785.099744790405</v>
      </c>
      <c r="I44" s="291">
        <v>26069.015905613614</v>
      </c>
      <c r="J44" s="291">
        <v>26358.879014781673</v>
      </c>
      <c r="K44" s="291">
        <v>26654.833158786641</v>
      </c>
      <c r="L44" s="291">
        <v>26957.001340127132</v>
      </c>
      <c r="M44" s="291">
        <v>27265.515308829647</v>
      </c>
      <c r="N44" s="291">
        <v>27580.508005945943</v>
      </c>
      <c r="O44" s="291">
        <v>27902.115564608801</v>
      </c>
      <c r="P44" s="291">
        <v>28230.476884830274</v>
      </c>
      <c r="Q44" s="291">
        <v>28565.73376614906</v>
      </c>
      <c r="R44" s="291">
        <v>28908.031149859082</v>
      </c>
      <c r="S44" s="291">
        <v>29257.516356586562</v>
      </c>
      <c r="T44" s="291">
        <v>29614.342400298676</v>
      </c>
      <c r="U44" s="291">
        <v>29978.655358153399</v>
      </c>
      <c r="V44" s="291">
        <v>30350.644008068026</v>
      </c>
      <c r="W44" s="291">
        <v>30730.346271363305</v>
      </c>
      <c r="X44" s="291">
        <v>31118.413979381567</v>
      </c>
      <c r="Z44" s="289">
        <v>14</v>
      </c>
      <c r="AA44" s="3" t="s">
        <v>53</v>
      </c>
      <c r="AB44" s="290">
        <v>25188.619231605895</v>
      </c>
      <c r="AC44" s="291">
        <v>25454.087459500468</v>
      </c>
      <c r="AD44" s="291">
        <v>25722.577241139323</v>
      </c>
      <c r="AE44" s="291">
        <v>26000.388788231554</v>
      </c>
      <c r="AF44" s="291">
        <v>26283.783573854656</v>
      </c>
      <c r="AG44" s="291">
        <v>26573.190673228182</v>
      </c>
      <c r="AH44" s="291">
        <v>26868.659734927547</v>
      </c>
      <c r="AI44" s="291">
        <v>27170.337632077575</v>
      </c>
      <c r="AJ44" s="291">
        <v>27478.349746045198</v>
      </c>
      <c r="AK44" s="291">
        <v>27792.830374902405</v>
      </c>
      <c r="AL44" s="291">
        <v>28113.915030780932</v>
      </c>
      <c r="AM44" s="291">
        <v>28441.742479628338</v>
      </c>
      <c r="AN44" s="291">
        <v>28776.454307782893</v>
      </c>
      <c r="AO44" s="291">
        <v>29118.195057186378</v>
      </c>
      <c r="AP44" s="291">
        <v>29467.112472297347</v>
      </c>
      <c r="AQ44" s="291">
        <v>29823.356722922937</v>
      </c>
      <c r="AR44" s="291">
        <v>30187.083782320453</v>
      </c>
      <c r="AS44" s="291">
        <v>30558.442552780074</v>
      </c>
      <c r="AT44" s="291">
        <v>30937.625463184057</v>
      </c>
      <c r="AU44" s="291">
        <v>31324.671168251469</v>
      </c>
      <c r="AV44" s="291">
        <v>31720.244105742808</v>
      </c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</row>
    <row r="45" spans="2:70" x14ac:dyDescent="0.2">
      <c r="B45" s="289">
        <v>18</v>
      </c>
      <c r="C45" s="3" t="s">
        <v>55</v>
      </c>
      <c r="D45" s="290">
        <v>2447355.9459531521</v>
      </c>
      <c r="E45" s="291">
        <v>2528975.1965164393</v>
      </c>
      <c r="F45" s="291">
        <v>2604416.0321512604</v>
      </c>
      <c r="G45" s="291">
        <v>2686399.5588678666</v>
      </c>
      <c r="H45" s="291">
        <v>2766001.4553558622</v>
      </c>
      <c r="I45" s="291">
        <v>2846969.8764560465</v>
      </c>
      <c r="J45" s="291">
        <v>2928290.0181016591</v>
      </c>
      <c r="K45" s="291">
        <v>3009994.794021395</v>
      </c>
      <c r="L45" s="291">
        <v>3092283.4767610594</v>
      </c>
      <c r="M45" s="291">
        <v>3175016.0789513499</v>
      </c>
      <c r="N45" s="291">
        <v>3258279.5467932192</v>
      </c>
      <c r="O45" s="291">
        <v>3342056.578411933</v>
      </c>
      <c r="P45" s="291">
        <v>3426363.9183917241</v>
      </c>
      <c r="Q45" s="291">
        <v>3511213.9429713665</v>
      </c>
      <c r="R45" s="291">
        <v>3596615.8874500841</v>
      </c>
      <c r="S45" s="291">
        <v>3682582.7140755039</v>
      </c>
      <c r="T45" s="291">
        <v>3769125.8024956584</v>
      </c>
      <c r="U45" s="291">
        <v>3856256.8442558977</v>
      </c>
      <c r="V45" s="291">
        <v>3943990.552278955</v>
      </c>
      <c r="W45" s="291">
        <v>4032330.2215585266</v>
      </c>
      <c r="X45" s="291">
        <v>4121325.7528298916</v>
      </c>
      <c r="Z45" s="289">
        <v>18</v>
      </c>
      <c r="AA45" s="3" t="s">
        <v>55</v>
      </c>
      <c r="AB45" s="290">
        <v>2527562.1080811443</v>
      </c>
      <c r="AC45" s="291">
        <v>2612179.6994220684</v>
      </c>
      <c r="AD45" s="291">
        <v>2690370.2233980503</v>
      </c>
      <c r="AE45" s="291">
        <v>2775367.6572727929</v>
      </c>
      <c r="AF45" s="291">
        <v>2857886.0561725651</v>
      </c>
      <c r="AG45" s="291">
        <v>2941821.2060170271</v>
      </c>
      <c r="AH45" s="291">
        <v>3026117.7822740641</v>
      </c>
      <c r="AI45" s="291">
        <v>3110809.8987889253</v>
      </c>
      <c r="AJ45" s="291">
        <v>3196104.675141234</v>
      </c>
      <c r="AK45" s="291">
        <v>3281856.4527140618</v>
      </c>
      <c r="AL45" s="291">
        <v>3368155.5444021085</v>
      </c>
      <c r="AM45" s="291">
        <v>3454983.8605255745</v>
      </c>
      <c r="AN45" s="291">
        <v>3542358.7119275052</v>
      </c>
      <c r="AO45" s="291">
        <v>3630292.8650127053</v>
      </c>
      <c r="AP45" s="291">
        <v>3718795.8178677764</v>
      </c>
      <c r="AQ45" s="291">
        <v>3807880.9422383625</v>
      </c>
      <c r="AR45" s="291">
        <v>3897559.9601447242</v>
      </c>
      <c r="AS45" s="291">
        <v>3987844.9228154556</v>
      </c>
      <c r="AT45" s="291">
        <v>4078750.9927936913</v>
      </c>
      <c r="AU45" s="291">
        <v>4170281.5671286187</v>
      </c>
      <c r="AV45" s="291">
        <v>4262488.0680538407</v>
      </c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</row>
    <row r="46" spans="2:70" x14ac:dyDescent="0.2">
      <c r="B46" s="289">
        <v>20</v>
      </c>
      <c r="C46" s="3" t="s">
        <v>56</v>
      </c>
      <c r="D46" s="290">
        <v>548.18236208068572</v>
      </c>
      <c r="E46" s="291">
        <v>568.46510947767104</v>
      </c>
      <c r="F46" s="291">
        <v>589.49831852834484</v>
      </c>
      <c r="G46" s="291">
        <v>611.30975631389356</v>
      </c>
      <c r="H46" s="291">
        <v>633.92821729750756</v>
      </c>
      <c r="I46" s="291">
        <v>657.38356133751529</v>
      </c>
      <c r="J46" s="291">
        <v>681.70675310700335</v>
      </c>
      <c r="K46" s="291">
        <v>706.92990297196241</v>
      </c>
      <c r="L46" s="291">
        <v>733.08630938192493</v>
      </c>
      <c r="M46" s="291">
        <v>760.21050282905605</v>
      </c>
      <c r="N46" s="291">
        <v>788.33829143373111</v>
      </c>
      <c r="O46" s="291">
        <v>817.50680821677906</v>
      </c>
      <c r="P46" s="291">
        <v>847.75456012079985</v>
      </c>
      <c r="Q46" s="291">
        <v>879.12147884526939</v>
      </c>
      <c r="R46" s="291">
        <v>911.64897356254426</v>
      </c>
      <c r="S46" s="291">
        <v>945.37998558435834</v>
      </c>
      <c r="T46" s="291">
        <v>980.35904505097949</v>
      </c>
      <c r="U46" s="291">
        <v>1016.6323297178657</v>
      </c>
      <c r="V46" s="291">
        <v>1054.2477259174266</v>
      </c>
      <c r="W46" s="291">
        <v>1093.2548917763713</v>
      </c>
      <c r="X46" s="291">
        <v>1133.7053227720969</v>
      </c>
      <c r="Z46" s="289">
        <v>20</v>
      </c>
      <c r="AA46" s="3" t="s">
        <v>56</v>
      </c>
      <c r="AB46" s="290">
        <v>554.53031383358007</v>
      </c>
      <c r="AC46" s="291">
        <v>575.04793544542247</v>
      </c>
      <c r="AD46" s="291">
        <v>596.32470905690298</v>
      </c>
      <c r="AE46" s="291">
        <v>618.38872329200842</v>
      </c>
      <c r="AF46" s="291">
        <v>641.26910605381261</v>
      </c>
      <c r="AG46" s="291">
        <v>664.99606297780372</v>
      </c>
      <c r="AH46" s="291">
        <v>689.6009173079824</v>
      </c>
      <c r="AI46" s="291">
        <v>715.11615124837772</v>
      </c>
      <c r="AJ46" s="291">
        <v>741.57544884456752</v>
      </c>
      <c r="AK46" s="291">
        <v>769.01374045181649</v>
      </c>
      <c r="AL46" s="291">
        <v>797.4672488485337</v>
      </c>
      <c r="AM46" s="291">
        <v>826.97353705592934</v>
      </c>
      <c r="AN46" s="291">
        <v>857.57155792699859</v>
      </c>
      <c r="AO46" s="291">
        <v>889.3017055702976</v>
      </c>
      <c r="AP46" s="291">
        <v>922.2058686763985</v>
      </c>
      <c r="AQ46" s="291">
        <v>956.3274858174251</v>
      </c>
      <c r="AR46" s="291">
        <v>991.71160279266974</v>
      </c>
      <c r="AS46" s="291">
        <v>1028.4049320959984</v>
      </c>
      <c r="AT46" s="291">
        <v>1066.4559145835503</v>
      </c>
      <c r="AU46" s="291">
        <v>1105.9147834231417</v>
      </c>
      <c r="AV46" s="291">
        <v>1146.8336304097977</v>
      </c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</row>
    <row r="47" spans="2:70" x14ac:dyDescent="0.2">
      <c r="B47" s="289">
        <v>21</v>
      </c>
      <c r="C47" s="3" t="s">
        <v>57</v>
      </c>
      <c r="D47" s="290">
        <v>27161.766262206569</v>
      </c>
      <c r="E47" s="291">
        <v>28437.374325995213</v>
      </c>
      <c r="F47" s="291">
        <v>29612.013723560416</v>
      </c>
      <c r="G47" s="291">
        <v>30786.652838758957</v>
      </c>
      <c r="H47" s="291">
        <v>31961.291953956668</v>
      </c>
      <c r="I47" s="291">
        <v>33135.93106915438</v>
      </c>
      <c r="J47" s="291">
        <v>34310.570184352138</v>
      </c>
      <c r="K47" s="291">
        <v>35485.209299549904</v>
      </c>
      <c r="L47" s="291">
        <v>36659.848414747656</v>
      </c>
      <c r="M47" s="291">
        <v>37834.487529945422</v>
      </c>
      <c r="N47" s="291">
        <v>39009.1266451431</v>
      </c>
      <c r="O47" s="291">
        <v>40183.765760340815</v>
      </c>
      <c r="P47" s="291">
        <v>41358.404875538574</v>
      </c>
      <c r="Q47" s="291">
        <v>42533.043990736347</v>
      </c>
      <c r="R47" s="291">
        <v>43707.68310593412</v>
      </c>
      <c r="S47" s="291">
        <v>44882.322221131864</v>
      </c>
      <c r="T47" s="291">
        <v>46056.961336329543</v>
      </c>
      <c r="U47" s="291">
        <v>47231.600451527265</v>
      </c>
      <c r="V47" s="291">
        <v>48406.239566725017</v>
      </c>
      <c r="W47" s="291">
        <v>49580.878681922797</v>
      </c>
      <c r="X47" s="291">
        <v>50755.517797120556</v>
      </c>
      <c r="Z47" s="289">
        <v>21</v>
      </c>
      <c r="AA47" s="3" t="s">
        <v>57</v>
      </c>
      <c r="AB47" s="290">
        <v>28243.619412430264</v>
      </c>
      <c r="AC47" s="291">
        <v>29570.034945399606</v>
      </c>
      <c r="AD47" s="291">
        <v>30791.460230169832</v>
      </c>
      <c r="AE47" s="291">
        <v>32012.885221326731</v>
      </c>
      <c r="AF47" s="291">
        <v>33234.310212482764</v>
      </c>
      <c r="AG47" s="291">
        <v>34455.735203638797</v>
      </c>
      <c r="AH47" s="291">
        <v>35677.160194794888</v>
      </c>
      <c r="AI47" s="291">
        <v>36898.585185950986</v>
      </c>
      <c r="AJ47" s="291">
        <v>38120.010177107055</v>
      </c>
      <c r="AK47" s="291">
        <v>39341.435168263146</v>
      </c>
      <c r="AL47" s="291">
        <v>40562.860159419157</v>
      </c>
      <c r="AM47" s="291">
        <v>41784.285150575197</v>
      </c>
      <c r="AN47" s="291">
        <v>43005.710141731266</v>
      </c>
      <c r="AO47" s="291">
        <v>44227.135132887379</v>
      </c>
      <c r="AP47" s="291">
        <v>45448.560124043484</v>
      </c>
      <c r="AQ47" s="291">
        <v>46669.985115199561</v>
      </c>
      <c r="AR47" s="291">
        <v>47891.410106355543</v>
      </c>
      <c r="AS47" s="291">
        <v>49112.83509751159</v>
      </c>
      <c r="AT47" s="291">
        <v>50334.260088667674</v>
      </c>
      <c r="AU47" s="291">
        <v>51555.685079823779</v>
      </c>
      <c r="AV47" s="291">
        <v>52777.110070979892</v>
      </c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</row>
    <row r="48" spans="2:70" x14ac:dyDescent="0.2">
      <c r="B48" s="289">
        <v>22</v>
      </c>
      <c r="C48" s="3" t="s">
        <v>58</v>
      </c>
      <c r="D48" s="290">
        <v>189175.04046551793</v>
      </c>
      <c r="E48" s="291">
        <v>195329.2434033035</v>
      </c>
      <c r="F48" s="291">
        <v>201824.87217914779</v>
      </c>
      <c r="G48" s="291">
        <v>208393.25985226224</v>
      </c>
      <c r="H48" s="291">
        <v>215003.92610103337</v>
      </c>
      <c r="I48" s="291">
        <v>221660.06749752886</v>
      </c>
      <c r="J48" s="291">
        <v>228362.06857830178</v>
      </c>
      <c r="K48" s="291">
        <v>235111.038076836</v>
      </c>
      <c r="L48" s="291">
        <v>241907.92508155887</v>
      </c>
      <c r="M48" s="291">
        <v>248753.7453841714</v>
      </c>
      <c r="N48" s="291">
        <v>255649.52415227026</v>
      </c>
      <c r="O48" s="291">
        <v>262596.31111940555</v>
      </c>
      <c r="P48" s="291">
        <v>269595.17736602842</v>
      </c>
      <c r="Q48" s="291">
        <v>276647.21633378987</v>
      </c>
      <c r="R48" s="291">
        <v>283753.54566940141</v>
      </c>
      <c r="S48" s="291">
        <v>290915.30145383143</v>
      </c>
      <c r="T48" s="291">
        <v>298133.6633304297</v>
      </c>
      <c r="U48" s="291">
        <v>305409.75877873646</v>
      </c>
      <c r="V48" s="291">
        <v>312745.03936844732</v>
      </c>
      <c r="W48" s="291">
        <v>320139.81362966244</v>
      </c>
      <c r="X48" s="291">
        <v>327599.04510128906</v>
      </c>
      <c r="Z48" s="289">
        <v>22</v>
      </c>
      <c r="AA48" s="3" t="s">
        <v>58</v>
      </c>
      <c r="AB48" s="290">
        <v>196709.88232725943</v>
      </c>
      <c r="AC48" s="291">
        <v>203109.20716805704</v>
      </c>
      <c r="AD48" s="291">
        <v>209863.55683804344</v>
      </c>
      <c r="AE48" s="291">
        <v>216693.56339217804</v>
      </c>
      <c r="AF48" s="291">
        <v>223567.53247763787</v>
      </c>
      <c r="AG48" s="291">
        <v>230488.78798595548</v>
      </c>
      <c r="AH48" s="291">
        <v>237457.72976977561</v>
      </c>
      <c r="AI48" s="291">
        <v>244475.51072343593</v>
      </c>
      <c r="AJ48" s="291">
        <v>251543.11773755748</v>
      </c>
      <c r="AK48" s="291">
        <v>258661.60706282285</v>
      </c>
      <c r="AL48" s="291">
        <v>265832.04469925538</v>
      </c>
      <c r="AM48" s="291">
        <v>273055.52219129156</v>
      </c>
      <c r="AN48" s="291">
        <v>280333.15328051697</v>
      </c>
      <c r="AO48" s="291">
        <v>287666.07496036461</v>
      </c>
      <c r="AP48" s="291">
        <v>295055.44939341344</v>
      </c>
      <c r="AQ48" s="291">
        <v>302502.45791073784</v>
      </c>
      <c r="AR48" s="291">
        <v>310008.32714088104</v>
      </c>
      <c r="AS48" s="291">
        <v>317574.22947089397</v>
      </c>
      <c r="AT48" s="291">
        <v>325201.67428649281</v>
      </c>
      <c r="AU48" s="291">
        <v>332890.98240653169</v>
      </c>
      <c r="AV48" s="291">
        <v>340647.31506767368</v>
      </c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</row>
    <row r="49" spans="2:70" x14ac:dyDescent="0.2">
      <c r="B49" s="289">
        <v>23</v>
      </c>
      <c r="C49" s="3" t="s">
        <v>59</v>
      </c>
      <c r="D49" s="290">
        <v>303058.12581679987</v>
      </c>
      <c r="E49" s="291">
        <v>318972.05492995505</v>
      </c>
      <c r="F49" s="291">
        <v>335116.19812348188</v>
      </c>
      <c r="G49" s="291">
        <v>351346.63373249897</v>
      </c>
      <c r="H49" s="291">
        <v>367628.89498349634</v>
      </c>
      <c r="I49" s="291">
        <v>383966.91152907268</v>
      </c>
      <c r="J49" s="291">
        <v>400361.15667741664</v>
      </c>
      <c r="K49" s="291">
        <v>416812.98943393567</v>
      </c>
      <c r="L49" s="291">
        <v>433323.5735747554</v>
      </c>
      <c r="M49" s="291">
        <v>449894.15452910442</v>
      </c>
      <c r="N49" s="291">
        <v>466525.98925566167</v>
      </c>
      <c r="O49" s="291">
        <v>483220.36482436577</v>
      </c>
      <c r="P49" s="291">
        <v>499978.59448177018</v>
      </c>
      <c r="Q49" s="291">
        <v>516802.01888650894</v>
      </c>
      <c r="R49" s="291">
        <v>533692.00839175447</v>
      </c>
      <c r="S49" s="291">
        <v>550649.95588756236</v>
      </c>
      <c r="T49" s="291">
        <v>567677.30792997894</v>
      </c>
      <c r="U49" s="291">
        <v>584775.44612454833</v>
      </c>
      <c r="V49" s="291">
        <v>601946.15331670223</v>
      </c>
      <c r="W49" s="291">
        <v>619189.79574356659</v>
      </c>
      <c r="X49" s="291">
        <v>636512.50777831511</v>
      </c>
      <c r="Z49" s="289">
        <v>23</v>
      </c>
      <c r="AA49" s="3" t="s">
        <v>59</v>
      </c>
      <c r="AB49" s="290">
        <v>305494.63653792982</v>
      </c>
      <c r="AC49" s="291">
        <v>321524.60499147524</v>
      </c>
      <c r="AD49" s="291">
        <v>337786.43898888311</v>
      </c>
      <c r="AE49" s="291">
        <v>354135.19447348954</v>
      </c>
      <c r="AF49" s="291">
        <v>370536.1534090073</v>
      </c>
      <c r="AG49" s="291">
        <v>386993.27409520064</v>
      </c>
      <c r="AH49" s="291">
        <v>403507.03329067584</v>
      </c>
      <c r="AI49" s="291">
        <v>420078.79990798986</v>
      </c>
      <c r="AJ49" s="291">
        <v>436709.74620719632</v>
      </c>
      <c r="AK49" s="291">
        <v>453401.12669670233</v>
      </c>
      <c r="AL49" s="291">
        <v>470154.20749841636</v>
      </c>
      <c r="AM49" s="291">
        <v>486970.28506501578</v>
      </c>
      <c r="AN49" s="291">
        <v>503850.68221662287</v>
      </c>
      <c r="AO49" s="291">
        <v>520796.74938527215</v>
      </c>
      <c r="AP49" s="291">
        <v>537809.86691401107</v>
      </c>
      <c r="AQ49" s="291">
        <v>554891.43784706364</v>
      </c>
      <c r="AR49" s="291">
        <v>572042.91928586969</v>
      </c>
      <c r="AS49" s="291">
        <v>589265.70290787681</v>
      </c>
      <c r="AT49" s="291">
        <v>606561.58455546165</v>
      </c>
      <c r="AU49" s="291">
        <v>623930.93313561869</v>
      </c>
      <c r="AV49" s="291">
        <v>641379.92774109961</v>
      </c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</row>
    <row r="50" spans="2:70" x14ac:dyDescent="0.2">
      <c r="B50" s="289">
        <v>26</v>
      </c>
      <c r="C50" s="3" t="s">
        <v>60</v>
      </c>
      <c r="D50" s="290">
        <v>19134.292180721171</v>
      </c>
      <c r="E50" s="291">
        <v>19493.451406228389</v>
      </c>
      <c r="F50" s="291">
        <v>19852.596546495013</v>
      </c>
      <c r="G50" s="291">
        <v>20211.96686592924</v>
      </c>
      <c r="H50" s="291">
        <v>20386.239909594977</v>
      </c>
      <c r="I50" s="291">
        <v>21036.541713570437</v>
      </c>
      <c r="J50" s="291">
        <v>21305.615186796436</v>
      </c>
      <c r="K50" s="291">
        <v>21733.21479401394</v>
      </c>
      <c r="L50" s="291">
        <v>22007.917746429976</v>
      </c>
      <c r="M50" s="291">
        <v>22366.837707529005</v>
      </c>
      <c r="N50" s="291">
        <v>22725.982847795633</v>
      </c>
      <c r="O50" s="291">
        <v>23085.353167229863</v>
      </c>
      <c r="P50" s="291">
        <v>23466.565865921446</v>
      </c>
      <c r="Q50" s="291">
        <v>23841.923906255386</v>
      </c>
      <c r="R50" s="291">
        <v>24371.889656096075</v>
      </c>
      <c r="S50" s="291">
        <v>24913.86577328818</v>
      </c>
      <c r="T50" s="291">
        <v>25458.566315399985</v>
      </c>
      <c r="U50" s="291">
        <v>26014.979734443208</v>
      </c>
      <c r="V50" s="291">
        <v>26193.06723313194</v>
      </c>
      <c r="W50" s="291">
        <v>26411.445168028746</v>
      </c>
      <c r="X50" s="291">
        <v>26631.707378523628</v>
      </c>
      <c r="Z50" s="289">
        <v>26</v>
      </c>
      <c r="AA50" s="3" t="s">
        <v>60</v>
      </c>
      <c r="AB50" s="290">
        <v>19693.587541163652</v>
      </c>
      <c r="AC50" s="291">
        <v>20063.244990832445</v>
      </c>
      <c r="AD50" s="291">
        <v>20432.887943549063</v>
      </c>
      <c r="AE50" s="291">
        <v>20802.762657420353</v>
      </c>
      <c r="AF50" s="291">
        <v>20982.129702152441</v>
      </c>
      <c r="AG50" s="291">
        <v>21651.439827858103</v>
      </c>
      <c r="AH50" s="291">
        <v>21928.378318706498</v>
      </c>
      <c r="AI50" s="291">
        <v>22368.476662442969</v>
      </c>
      <c r="AJ50" s="291">
        <v>22651.209182158127</v>
      </c>
      <c r="AK50" s="291">
        <v>23020.620373720078</v>
      </c>
      <c r="AL50" s="291">
        <v>23390.2633264367</v>
      </c>
      <c r="AM50" s="291">
        <v>23760.138040307993</v>
      </c>
      <c r="AN50" s="291">
        <v>24152.493586182332</v>
      </c>
      <c r="AO50" s="291">
        <v>24538.823342035234</v>
      </c>
      <c r="AP50" s="291">
        <v>25084.279990743766</v>
      </c>
      <c r="AQ50" s="291">
        <v>25642.098069841395</v>
      </c>
      <c r="AR50" s="291">
        <v>26202.720208799128</v>
      </c>
      <c r="AS50" s="291">
        <v>26775.397592080986</v>
      </c>
      <c r="AT50" s="291">
        <v>26958.690588356389</v>
      </c>
      <c r="AU50" s="291">
        <v>27183.451710290228</v>
      </c>
      <c r="AV50" s="291">
        <v>27410.152185197876</v>
      </c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</row>
    <row r="51" spans="2:70" x14ac:dyDescent="0.2">
      <c r="B51" s="289">
        <v>28</v>
      </c>
      <c r="C51" s="3" t="s">
        <v>61</v>
      </c>
      <c r="D51" s="290">
        <v>18411.945659282734</v>
      </c>
      <c r="E51" s="291">
        <v>18760.61490278643</v>
      </c>
      <c r="F51" s="291">
        <v>18764.850899432069</v>
      </c>
      <c r="G51" s="291">
        <v>18764.902362725476</v>
      </c>
      <c r="H51" s="291">
        <v>18764.902987955094</v>
      </c>
      <c r="I51" s="291">
        <v>18764.902995551034</v>
      </c>
      <c r="J51" s="291">
        <v>18764.902995643319</v>
      </c>
      <c r="K51" s="291">
        <v>18764.902995644439</v>
      </c>
      <c r="L51" s="291">
        <v>18764.90299564445</v>
      </c>
      <c r="M51" s="291">
        <v>18764.90299564445</v>
      </c>
      <c r="N51" s="291">
        <v>18764.90299564445</v>
      </c>
      <c r="O51" s="291">
        <v>18764.90299564445</v>
      </c>
      <c r="P51" s="291">
        <v>18764.90299564445</v>
      </c>
      <c r="Q51" s="291">
        <v>18764.90299564445</v>
      </c>
      <c r="R51" s="291">
        <v>18764.90299564445</v>
      </c>
      <c r="S51" s="291">
        <v>18764.90299564445</v>
      </c>
      <c r="T51" s="291">
        <v>18764.90299564445</v>
      </c>
      <c r="U51" s="291">
        <v>18764.90299564445</v>
      </c>
      <c r="V51" s="291">
        <v>18764.90299564445</v>
      </c>
      <c r="W51" s="291">
        <v>18764.90299564445</v>
      </c>
      <c r="X51" s="291">
        <v>18764.90299564445</v>
      </c>
      <c r="Z51" s="289">
        <v>28</v>
      </c>
      <c r="AA51" s="3" t="s">
        <v>61</v>
      </c>
      <c r="AB51" s="290">
        <v>18737.100619625668</v>
      </c>
      <c r="AC51" s="291">
        <v>19091.927361969636</v>
      </c>
      <c r="AD51" s="291">
        <v>19096.238166316034</v>
      </c>
      <c r="AE51" s="291">
        <v>19096.290538451205</v>
      </c>
      <c r="AF51" s="291">
        <v>19096.291174722381</v>
      </c>
      <c r="AG51" s="291">
        <v>19096.291182452467</v>
      </c>
      <c r="AH51" s="291">
        <v>19096.291182546382</v>
      </c>
      <c r="AI51" s="291">
        <v>19096.291182547517</v>
      </c>
      <c r="AJ51" s="291">
        <v>19096.291182547531</v>
      </c>
      <c r="AK51" s="291">
        <v>19096.291182547531</v>
      </c>
      <c r="AL51" s="291">
        <v>19096.291182547531</v>
      </c>
      <c r="AM51" s="291">
        <v>19096.291182547531</v>
      </c>
      <c r="AN51" s="291">
        <v>19096.291182547531</v>
      </c>
      <c r="AO51" s="291">
        <v>19096.291182547531</v>
      </c>
      <c r="AP51" s="291">
        <v>19096.291182547531</v>
      </c>
      <c r="AQ51" s="291">
        <v>19096.291182547531</v>
      </c>
      <c r="AR51" s="291">
        <v>19096.291182547531</v>
      </c>
      <c r="AS51" s="291">
        <v>19096.291182547531</v>
      </c>
      <c r="AT51" s="291">
        <v>19096.291182547531</v>
      </c>
      <c r="AU51" s="291">
        <v>19096.291182547531</v>
      </c>
      <c r="AV51" s="291">
        <v>19096.291182547531</v>
      </c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</row>
    <row r="52" spans="2:70" x14ac:dyDescent="0.2">
      <c r="B52" s="289">
        <v>29</v>
      </c>
      <c r="C52" s="3" t="s">
        <v>62</v>
      </c>
      <c r="D52" s="290">
        <v>21113.623015365512</v>
      </c>
      <c r="E52" s="291">
        <v>21394.274694620235</v>
      </c>
      <c r="F52" s="291">
        <v>21846.51405847635</v>
      </c>
      <c r="G52" s="291">
        <v>22230.975492360823</v>
      </c>
      <c r="H52" s="291">
        <v>22642.212998076415</v>
      </c>
      <c r="I52" s="291">
        <v>23042.872460361919</v>
      </c>
      <c r="J52" s="291">
        <v>23447.710840434327</v>
      </c>
      <c r="K52" s="291">
        <v>23850.898314648319</v>
      </c>
      <c r="L52" s="291">
        <v>24254.737988855777</v>
      </c>
      <c r="M52" s="291">
        <v>24658.320007649803</v>
      </c>
      <c r="N52" s="291">
        <v>25062.00381471853</v>
      </c>
      <c r="O52" s="291">
        <v>25465.647409735284</v>
      </c>
      <c r="P52" s="291">
        <v>25869.306890757834</v>
      </c>
      <c r="Q52" s="291">
        <v>26272.960095921138</v>
      </c>
      <c r="R52" s="291">
        <v>26676.615780399199</v>
      </c>
      <c r="S52" s="291">
        <v>27080.270485409575</v>
      </c>
      <c r="T52" s="291">
        <v>27483.925577364291</v>
      </c>
      <c r="U52" s="291">
        <v>27887.580516454429</v>
      </c>
      <c r="V52" s="291">
        <v>28291.235515934641</v>
      </c>
      <c r="W52" s="291">
        <v>28694.890491557395</v>
      </c>
      <c r="X52" s="291">
        <v>29098.545476605104</v>
      </c>
      <c r="Z52" s="289">
        <v>29</v>
      </c>
      <c r="AA52" s="3" t="s">
        <v>62</v>
      </c>
      <c r="AB52" s="290">
        <v>21954.578620067525</v>
      </c>
      <c r="AC52" s="291">
        <v>22246.408655706957</v>
      </c>
      <c r="AD52" s="291">
        <v>22716.660713425463</v>
      </c>
      <c r="AE52" s="291">
        <v>23116.435246221554</v>
      </c>
      <c r="AF52" s="291">
        <v>23544.052341789797</v>
      </c>
      <c r="AG52" s="291">
        <v>23960.670070458134</v>
      </c>
      <c r="AH52" s="291">
        <v>24381.633163208819</v>
      </c>
      <c r="AI52" s="291">
        <v>24800.87959452076</v>
      </c>
      <c r="AJ52" s="291">
        <v>25220.804202951902</v>
      </c>
      <c r="AK52" s="291">
        <v>25640.460893554497</v>
      </c>
      <c r="AL52" s="291">
        <v>26060.223426658769</v>
      </c>
      <c r="AM52" s="291">
        <v>26479.944146065041</v>
      </c>
      <c r="AN52" s="291">
        <v>26899.681384216721</v>
      </c>
      <c r="AO52" s="291">
        <v>27319.412096541684</v>
      </c>
      <c r="AP52" s="291">
        <v>27739.145386932501</v>
      </c>
      <c r="AQ52" s="291">
        <v>28158.877658843441</v>
      </c>
      <c r="AR52" s="291">
        <v>28578.610333110712</v>
      </c>
      <c r="AS52" s="291">
        <v>28998.342848424814</v>
      </c>
      <c r="AT52" s="291">
        <v>29418.075426534309</v>
      </c>
      <c r="AU52" s="291">
        <v>29837.807979836132</v>
      </c>
      <c r="AV52" s="291">
        <v>30257.540542938288</v>
      </c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</row>
    <row r="53" spans="2:70" x14ac:dyDescent="0.2">
      <c r="B53" s="289">
        <v>31</v>
      </c>
      <c r="C53" s="3" t="s">
        <v>63</v>
      </c>
      <c r="D53" s="290">
        <v>33271.126082825554</v>
      </c>
      <c r="E53" s="291">
        <v>34248.93259884532</v>
      </c>
      <c r="F53" s="291">
        <v>35049.703317076317</v>
      </c>
      <c r="G53" s="291">
        <v>35791.339685956766</v>
      </c>
      <c r="H53" s="291">
        <v>36518.917687940339</v>
      </c>
      <c r="I53" s="291">
        <v>37252.208264668108</v>
      </c>
      <c r="J53" s="291">
        <v>37997.610471462125</v>
      </c>
      <c r="K53" s="291">
        <v>38757.588060607508</v>
      </c>
      <c r="L53" s="291">
        <v>39533.158794096671</v>
      </c>
      <c r="M53" s="291">
        <v>40324.895349239028</v>
      </c>
      <c r="N53" s="291">
        <v>41133.217459722888</v>
      </c>
      <c r="O53" s="291">
        <v>41958.50073371188</v>
      </c>
      <c r="P53" s="291">
        <v>42801.11039874838</v>
      </c>
      <c r="Q53" s="291">
        <v>43661.413278916523</v>
      </c>
      <c r="R53" s="291">
        <v>44539.782255291298</v>
      </c>
      <c r="S53" s="291">
        <v>45436.595843783842</v>
      </c>
      <c r="T53" s="291">
        <v>46352.246229312135</v>
      </c>
      <c r="U53" s="291">
        <v>47287.110539139074</v>
      </c>
      <c r="V53" s="291">
        <v>48241.664453695514</v>
      </c>
      <c r="W53" s="291">
        <v>49216.039481092623</v>
      </c>
      <c r="X53" s="291">
        <v>50211.774184788395</v>
      </c>
      <c r="Z53" s="289">
        <v>31</v>
      </c>
      <c r="AA53" s="3" t="s">
        <v>63</v>
      </c>
      <c r="AB53" s="290">
        <v>34596.315034704508</v>
      </c>
      <c r="AC53" s="291">
        <v>35613.067584257311</v>
      </c>
      <c r="AD53" s="291">
        <v>36445.733000195476</v>
      </c>
      <c r="AE53" s="291">
        <v>37216.908745648434</v>
      </c>
      <c r="AF53" s="291">
        <v>37973.466179451003</v>
      </c>
      <c r="AG53" s="291">
        <v>38735.963719849839</v>
      </c>
      <c r="AH53" s="291">
        <v>39511.055296540471</v>
      </c>
      <c r="AI53" s="291">
        <v>40301.302793061506</v>
      </c>
      <c r="AJ53" s="291">
        <v>41107.764508865548</v>
      </c>
      <c r="AK53" s="291">
        <v>41931.03593099922</v>
      </c>
      <c r="AL53" s="291">
        <v>42771.553511143647</v>
      </c>
      <c r="AM53" s="291">
        <v>43629.707817935639</v>
      </c>
      <c r="AN53" s="291">
        <v>44505.878625930527</v>
      </c>
      <c r="AO53" s="291">
        <v>45400.447369815774</v>
      </c>
      <c r="AP53" s="291">
        <v>46313.801782519549</v>
      </c>
      <c r="AQ53" s="291">
        <v>47246.335456241759</v>
      </c>
      <c r="AR53" s="291">
        <v>48198.456196625652</v>
      </c>
      <c r="AS53" s="291">
        <v>49170.556151912991</v>
      </c>
      <c r="AT53" s="291">
        <v>50163.129948886199</v>
      </c>
      <c r="AU53" s="291">
        <v>51176.314333624563</v>
      </c>
      <c r="AV53" s="291">
        <v>52211.709150568517</v>
      </c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</row>
    <row r="54" spans="2:70" x14ac:dyDescent="0.2">
      <c r="B54" s="289">
        <v>32</v>
      </c>
      <c r="C54" s="3" t="s">
        <v>64</v>
      </c>
      <c r="D54" s="290">
        <v>21654.927508667384</v>
      </c>
      <c r="E54" s="291">
        <v>22403.352188557601</v>
      </c>
      <c r="F54" s="291">
        <v>22932.042329223725</v>
      </c>
      <c r="G54" s="291">
        <v>23480.579275808457</v>
      </c>
      <c r="H54" s="291">
        <v>24040.139338960878</v>
      </c>
      <c r="I54" s="291">
        <v>24611.569218985183</v>
      </c>
      <c r="J54" s="291">
        <v>25194.968723916343</v>
      </c>
      <c r="K54" s="291">
        <v>25790.62739184247</v>
      </c>
      <c r="L54" s="291">
        <v>26398.792904036585</v>
      </c>
      <c r="M54" s="291">
        <v>27019.730400161825</v>
      </c>
      <c r="N54" s="291">
        <v>27653.707454506501</v>
      </c>
      <c r="O54" s="291">
        <v>28300.998056978195</v>
      </c>
      <c r="P54" s="291">
        <v>28961.881766389615</v>
      </c>
      <c r="Q54" s="291">
        <v>29636.643985946819</v>
      </c>
      <c r="R54" s="291">
        <v>30325.57640637138</v>
      </c>
      <c r="S54" s="291">
        <v>31028.975647482977</v>
      </c>
      <c r="T54" s="291">
        <v>31747.149240360948</v>
      </c>
      <c r="U54" s="291">
        <v>32480.392891847132</v>
      </c>
      <c r="V54" s="291">
        <v>33229.079907458086</v>
      </c>
      <c r="W54" s="291">
        <v>33993.312556614903</v>
      </c>
      <c r="X54" s="291">
        <v>34774.299733332373</v>
      </c>
      <c r="Z54" s="289">
        <v>32</v>
      </c>
      <c r="AA54" s="3" t="s">
        <v>64</v>
      </c>
      <c r="AB54" s="290">
        <v>22517.443271337612</v>
      </c>
      <c r="AC54" s="291">
        <v>23295.677706227849</v>
      </c>
      <c r="AD54" s="291">
        <v>23845.425575196703</v>
      </c>
      <c r="AE54" s="291">
        <v>24415.810748363911</v>
      </c>
      <c r="AF54" s="291">
        <v>24997.658088831678</v>
      </c>
      <c r="AG54" s="291">
        <v>25591.848020977348</v>
      </c>
      <c r="AH54" s="291">
        <v>26198.484328189938</v>
      </c>
      <c r="AI54" s="291">
        <v>26817.868080859564</v>
      </c>
      <c r="AJ54" s="291">
        <v>27450.256825404365</v>
      </c>
      <c r="AK54" s="291">
        <v>28095.92626200027</v>
      </c>
      <c r="AL54" s="291">
        <v>28755.154622419486</v>
      </c>
      <c r="AM54" s="291">
        <v>29428.226809587642</v>
      </c>
      <c r="AN54" s="291">
        <v>30115.433517144927</v>
      </c>
      <c r="AO54" s="291">
        <v>30817.071515907071</v>
      </c>
      <c r="AP54" s="291">
        <v>31533.44411463715</v>
      </c>
      <c r="AQ54" s="291">
        <v>32264.85974752222</v>
      </c>
      <c r="AR54" s="291">
        <v>33011.638194604529</v>
      </c>
      <c r="AS54" s="291">
        <v>33774.086940729409</v>
      </c>
      <c r="AT54" s="291">
        <v>34552.594160172142</v>
      </c>
      <c r="AU54" s="291">
        <v>35347.266195744873</v>
      </c>
      <c r="AV54" s="291">
        <v>36159.360091711009</v>
      </c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</row>
    <row r="55" spans="2:70" x14ac:dyDescent="0.2">
      <c r="B55" s="289">
        <v>33</v>
      </c>
      <c r="C55" s="3" t="s">
        <v>65</v>
      </c>
      <c r="D55" s="290">
        <v>47276.616730925423</v>
      </c>
      <c r="E55" s="291">
        <v>49950.566235637394</v>
      </c>
      <c r="F55" s="291">
        <v>52437.437341311343</v>
      </c>
      <c r="G55" s="291">
        <v>54893.630219009494</v>
      </c>
      <c r="H55" s="291">
        <v>57346.403257102182</v>
      </c>
      <c r="I55" s="291">
        <v>59801.326572446873</v>
      </c>
      <c r="J55" s="291">
        <v>62259.395539238343</v>
      </c>
      <c r="K55" s="291">
        <v>64720.864730476555</v>
      </c>
      <c r="L55" s="291">
        <v>67185.835226693787</v>
      </c>
      <c r="M55" s="291">
        <v>69654.387023184463</v>
      </c>
      <c r="N55" s="291">
        <v>72126.59621054586</v>
      </c>
      <c r="O55" s="291">
        <v>74602.539824985884</v>
      </c>
      <c r="P55" s="291">
        <v>77082.296317070824</v>
      </c>
      <c r="Q55" s="291">
        <v>79565.945749371662</v>
      </c>
      <c r="R55" s="291">
        <v>82053.569939665002</v>
      </c>
      <c r="S55" s="291">
        <v>84545.252102136423</v>
      </c>
      <c r="T55" s="291">
        <v>87041.078453844675</v>
      </c>
      <c r="U55" s="291">
        <v>89541.132120185415</v>
      </c>
      <c r="V55" s="291">
        <v>92045.517113477414</v>
      </c>
      <c r="W55" s="291">
        <v>94554.264855260728</v>
      </c>
      <c r="X55" s="291">
        <v>97067.70436817978</v>
      </c>
      <c r="Z55" s="289">
        <v>33</v>
      </c>
      <c r="AA55" s="3" t="s">
        <v>65</v>
      </c>
      <c r="AB55" s="290">
        <v>49159.644375318167</v>
      </c>
      <c r="AC55" s="291">
        <v>51940.097288802805</v>
      </c>
      <c r="AD55" s="291">
        <v>54526.02047061576</v>
      </c>
      <c r="AE55" s="291">
        <v>57080.043510632662</v>
      </c>
      <c r="AF55" s="291">
        <v>59630.510498832555</v>
      </c>
      <c r="AG55" s="291">
        <v>62183.213409827425</v>
      </c>
      <c r="AH55" s="291">
        <v>64739.187263566229</v>
      </c>
      <c r="AI55" s="291">
        <v>67298.696772691415</v>
      </c>
      <c r="AJ55" s="291">
        <v>69861.847043773014</v>
      </c>
      <c r="AK55" s="291">
        <v>72428.721258317892</v>
      </c>
      <c r="AL55" s="291">
        <v>74999.398537611938</v>
      </c>
      <c r="AM55" s="291">
        <v>77573.958986215061</v>
      </c>
      <c r="AN55" s="291">
        <v>80152.484179379782</v>
      </c>
      <c r="AO55" s="291">
        <v>82735.057368569091</v>
      </c>
      <c r="AP55" s="291">
        <v>85321.763630361864</v>
      </c>
      <c r="AQ55" s="291">
        <v>87912.689493364567</v>
      </c>
      <c r="AR55" s="291">
        <v>90507.924608661255</v>
      </c>
      <c r="AS55" s="291">
        <v>93107.555412532427</v>
      </c>
      <c r="AT55" s="291">
        <v>95711.690060107241</v>
      </c>
      <c r="AU55" s="291">
        <v>98320.361224445762</v>
      </c>
      <c r="AV55" s="291">
        <v>100933.91103316433</v>
      </c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</row>
    <row r="56" spans="2:70" x14ac:dyDescent="0.2">
      <c r="B56" s="289">
        <v>34</v>
      </c>
      <c r="C56" s="3" t="s">
        <v>66</v>
      </c>
      <c r="D56" s="290">
        <v>9198.6015881199091</v>
      </c>
      <c r="E56" s="291">
        <v>9648.1469581776801</v>
      </c>
      <c r="F56" s="291">
        <v>10159.973865798047</v>
      </c>
      <c r="G56" s="291">
        <v>10681.63853288003</v>
      </c>
      <c r="H56" s="291">
        <v>11210.666188614357</v>
      </c>
      <c r="I56" s="291">
        <v>11747.013535580354</v>
      </c>
      <c r="J56" s="291">
        <v>12290.60963793725</v>
      </c>
      <c r="K56" s="291">
        <v>12841.43507623685</v>
      </c>
      <c r="L56" s="291">
        <v>13399.471237975094</v>
      </c>
      <c r="M56" s="291">
        <v>13964.709256014137</v>
      </c>
      <c r="N56" s="291">
        <v>14537.146736865749</v>
      </c>
      <c r="O56" s="291">
        <v>15116.788062632562</v>
      </c>
      <c r="P56" s="291">
        <v>15703.643879821262</v>
      </c>
      <c r="Q56" s="291">
        <v>16297.730834156435</v>
      </c>
      <c r="R56" s="291">
        <v>16899.071381230777</v>
      </c>
      <c r="S56" s="291">
        <v>17507.693261530978</v>
      </c>
      <c r="T56" s="291">
        <v>18123.63050565905</v>
      </c>
      <c r="U56" s="291">
        <v>18746.918545935037</v>
      </c>
      <c r="V56" s="291">
        <v>19377.612624145662</v>
      </c>
      <c r="W56" s="291">
        <v>20015.714693113547</v>
      </c>
      <c r="X56" s="291">
        <v>20661.463984741611</v>
      </c>
      <c r="Z56" s="289">
        <v>34</v>
      </c>
      <c r="AA56" s="3" t="s">
        <v>66</v>
      </c>
      <c r="AB56" s="290">
        <v>9564.981889374727</v>
      </c>
      <c r="AC56" s="291">
        <v>10032.432651521896</v>
      </c>
      <c r="AD56" s="291">
        <v>10564.645624872785</v>
      </c>
      <c r="AE56" s="291">
        <v>11107.088195644645</v>
      </c>
      <c r="AF56" s="291">
        <v>11657.187022906868</v>
      </c>
      <c r="AG56" s="291">
        <v>12214.897084702525</v>
      </c>
      <c r="AH56" s="291">
        <v>12780.14461981629</v>
      </c>
      <c r="AI56" s="291">
        <v>13352.909435323369</v>
      </c>
      <c r="AJ56" s="291">
        <v>13933.17217738364</v>
      </c>
      <c r="AK56" s="291">
        <v>14520.923625681175</v>
      </c>
      <c r="AL56" s="291">
        <v>15116.161291395116</v>
      </c>
      <c r="AM56" s="291">
        <v>15718.889731167214</v>
      </c>
      <c r="AN56" s="291">
        <v>16329.120015554554</v>
      </c>
      <c r="AO56" s="291">
        <v>16946.869453280888</v>
      </c>
      <c r="AP56" s="291">
        <v>17572.161394345196</v>
      </c>
      <c r="AQ56" s="291">
        <v>18205.024684137767</v>
      </c>
      <c r="AR56" s="291">
        <v>18845.494708699451</v>
      </c>
      <c r="AS56" s="291">
        <v>19493.608311619631</v>
      </c>
      <c r="AT56" s="291">
        <v>20149.42293496538</v>
      </c>
      <c r="AU56" s="291">
        <v>20812.940609340258</v>
      </c>
      <c r="AV56" s="291">
        <v>21484.410095253872</v>
      </c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</row>
    <row r="57" spans="2:70" x14ac:dyDescent="0.2">
      <c r="B57" s="289">
        <v>35</v>
      </c>
      <c r="C57" s="3" t="s">
        <v>67</v>
      </c>
      <c r="D57" s="290">
        <v>18354.159212036579</v>
      </c>
      <c r="E57" s="291">
        <v>19044.575901431872</v>
      </c>
      <c r="F57" s="291">
        <v>19682.788645019285</v>
      </c>
      <c r="G57" s="291">
        <v>20418.414515151024</v>
      </c>
      <c r="H57" s="291">
        <v>21182.521113564442</v>
      </c>
      <c r="I57" s="291">
        <v>21964.905652450154</v>
      </c>
      <c r="J57" s="291">
        <v>22766.808430521425</v>
      </c>
      <c r="K57" s="291">
        <v>23588.472550565792</v>
      </c>
      <c r="L57" s="291">
        <v>24430.402266078407</v>
      </c>
      <c r="M57" s="291">
        <v>25293.048700364197</v>
      </c>
      <c r="N57" s="291">
        <v>26176.890741404008</v>
      </c>
      <c r="O57" s="291">
        <v>27082.414580428132</v>
      </c>
      <c r="P57" s="291">
        <v>28010.119260060797</v>
      </c>
      <c r="Q57" s="291">
        <v>28960.515602576394</v>
      </c>
      <c r="R57" s="291">
        <v>29934.126666106909</v>
      </c>
      <c r="S57" s="291">
        <v>30931.488525959368</v>
      </c>
      <c r="T57" s="291">
        <v>31953.148210972256</v>
      </c>
      <c r="U57" s="291">
        <v>32999.673231324698</v>
      </c>
      <c r="V57" s="291">
        <v>34071.615639272248</v>
      </c>
      <c r="W57" s="291">
        <v>35169.654262790093</v>
      </c>
      <c r="X57" s="291">
        <v>36294.038784052893</v>
      </c>
      <c r="Z57" s="289">
        <v>35</v>
      </c>
      <c r="AA57" s="3" t="s">
        <v>67</v>
      </c>
      <c r="AB57" s="290">
        <v>18644.705552363117</v>
      </c>
      <c r="AC57" s="291">
        <v>19346.051537951538</v>
      </c>
      <c r="AD57" s="291">
        <v>19994.367189269942</v>
      </c>
      <c r="AE57" s="291">
        <v>20741.638016925866</v>
      </c>
      <c r="AF57" s="291">
        <v>21517.840422792167</v>
      </c>
      <c r="AG57" s="291">
        <v>22312.610108928438</v>
      </c>
      <c r="AH57" s="291">
        <v>23127.20700797658</v>
      </c>
      <c r="AI57" s="291">
        <v>23961.878071041247</v>
      </c>
      <c r="AJ57" s="291">
        <v>24817.13553395043</v>
      </c>
      <c r="AK57" s="291">
        <v>25693.437661290962</v>
      </c>
      <c r="AL57" s="291">
        <v>26591.270921840434</v>
      </c>
      <c r="AM57" s="291">
        <v>27511.129203236309</v>
      </c>
      <c r="AN57" s="291">
        <v>28453.519447947561</v>
      </c>
      <c r="AO57" s="291">
        <v>29418.960564565179</v>
      </c>
      <c r="AP57" s="291">
        <v>30407.983891231383</v>
      </c>
      <c r="AQ57" s="291">
        <v>31421.133989325306</v>
      </c>
      <c r="AR57" s="291">
        <v>32458.966547151947</v>
      </c>
      <c r="AS57" s="291">
        <v>33522.058058576571</v>
      </c>
      <c r="AT57" s="291">
        <v>34610.969314841925</v>
      </c>
      <c r="AU57" s="291">
        <v>35726.389889770064</v>
      </c>
      <c r="AV57" s="291">
        <v>36868.573418004453</v>
      </c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</row>
    <row r="58" spans="2:70" x14ac:dyDescent="0.2">
      <c r="B58" s="289">
        <v>36</v>
      </c>
      <c r="C58" s="3" t="s">
        <v>68</v>
      </c>
      <c r="D58" s="290">
        <v>18678.205749621935</v>
      </c>
      <c r="E58" s="291">
        <v>19933.279081995679</v>
      </c>
      <c r="F58" s="291">
        <v>21148.642045395634</v>
      </c>
      <c r="G58" s="291">
        <v>22349.971934493838</v>
      </c>
      <c r="H58" s="291">
        <v>23542.52415146487</v>
      </c>
      <c r="I58" s="291">
        <v>24725.636429293554</v>
      </c>
      <c r="J58" s="291">
        <v>25899.228494102612</v>
      </c>
      <c r="K58" s="291">
        <v>27063.070282270277</v>
      </c>
      <c r="L58" s="291">
        <v>28216.964743906588</v>
      </c>
      <c r="M58" s="291">
        <v>29360.701014867016</v>
      </c>
      <c r="N58" s="291">
        <v>30494.066276145335</v>
      </c>
      <c r="O58" s="291">
        <v>31616.842611389322</v>
      </c>
      <c r="P58" s="291">
        <v>32728.807671481074</v>
      </c>
      <c r="Q58" s="291">
        <v>33829.734468337636</v>
      </c>
      <c r="R58" s="291">
        <v>34919.390977695657</v>
      </c>
      <c r="S58" s="291">
        <v>35997.541392755971</v>
      </c>
      <c r="T58" s="291">
        <v>37063.940690786789</v>
      </c>
      <c r="U58" s="291">
        <v>38118.355351747319</v>
      </c>
      <c r="V58" s="291">
        <v>39160.481946863765</v>
      </c>
      <c r="W58" s="291">
        <v>40190.264606156801</v>
      </c>
      <c r="X58" s="291">
        <v>41206.639759179045</v>
      </c>
      <c r="Z58" s="289">
        <v>36</v>
      </c>
      <c r="AA58" s="3" t="s">
        <v>68</v>
      </c>
      <c r="AB58" s="290">
        <v>18814.369869536684</v>
      </c>
      <c r="AC58" s="291">
        <v>20078.592686503423</v>
      </c>
      <c r="AD58" s="291">
        <v>21302.815645906565</v>
      </c>
      <c r="AE58" s="291">
        <v>22512.903229896303</v>
      </c>
      <c r="AF58" s="291">
        <v>23714.14915252904</v>
      </c>
      <c r="AG58" s="291">
        <v>24905.886318863111</v>
      </c>
      <c r="AH58" s="291">
        <v>26088.033869824623</v>
      </c>
      <c r="AI58" s="291">
        <v>27260.360064628028</v>
      </c>
      <c r="AJ58" s="291">
        <v>28422.666416889668</v>
      </c>
      <c r="AK58" s="291">
        <v>29574.740525265403</v>
      </c>
      <c r="AL58" s="291">
        <v>30716.368019298428</v>
      </c>
      <c r="AM58" s="291">
        <v>31847.329394026361</v>
      </c>
      <c r="AN58" s="291">
        <v>32967.400679406157</v>
      </c>
      <c r="AO58" s="291">
        <v>34076.353232611822</v>
      </c>
      <c r="AP58" s="291">
        <v>35173.953337923049</v>
      </c>
      <c r="AQ58" s="291">
        <v>36259.963469509144</v>
      </c>
      <c r="AR58" s="291">
        <v>37334.136818422616</v>
      </c>
      <c r="AS58" s="291">
        <v>38396.23816226155</v>
      </c>
      <c r="AT58" s="291">
        <v>39445.961860256401</v>
      </c>
      <c r="AU58" s="291">
        <v>40483.251635135675</v>
      </c>
      <c r="AV58" s="291">
        <v>41507.036163023455</v>
      </c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</row>
    <row r="59" spans="2:70" x14ac:dyDescent="0.2">
      <c r="B59" s="289">
        <v>39</v>
      </c>
      <c r="C59" s="3" t="s">
        <v>69</v>
      </c>
      <c r="D59" s="290">
        <v>65977.09429698599</v>
      </c>
      <c r="E59" s="291">
        <v>69860.122928265351</v>
      </c>
      <c r="F59" s="291">
        <v>73618.888473909872</v>
      </c>
      <c r="G59" s="291">
        <v>77345.319751569215</v>
      </c>
      <c r="H59" s="291">
        <v>81061.155703566503</v>
      </c>
      <c r="I59" s="291">
        <v>84765.600548650982</v>
      </c>
      <c r="J59" s="291">
        <v>88458.5556456349</v>
      </c>
      <c r="K59" s="291">
        <v>92139.743798419018</v>
      </c>
      <c r="L59" s="291">
        <v>95808.927083063129</v>
      </c>
      <c r="M59" s="291">
        <v>99465.851049617864</v>
      </c>
      <c r="N59" s="291">
        <v>103110.2588517984</v>
      </c>
      <c r="O59" s="291">
        <v>106741.88750089424</v>
      </c>
      <c r="P59" s="291">
        <v>110360.46865704386</v>
      </c>
      <c r="Q59" s="291">
        <v>113965.72837892428</v>
      </c>
      <c r="R59" s="291">
        <v>117557.38666117023</v>
      </c>
      <c r="S59" s="291">
        <v>121135.15887897884</v>
      </c>
      <c r="T59" s="291">
        <v>124698.74949823847</v>
      </c>
      <c r="U59" s="291">
        <v>128247.87603600754</v>
      </c>
      <c r="V59" s="291">
        <v>131782.17488346389</v>
      </c>
      <c r="W59" s="291">
        <v>135301.56853020424</v>
      </c>
      <c r="X59" s="291">
        <v>138804.81382797609</v>
      </c>
      <c r="Z59" s="289">
        <v>39</v>
      </c>
      <c r="AA59" s="3" t="s">
        <v>69</v>
      </c>
      <c r="AB59" s="290">
        <v>66458.067314411048</v>
      </c>
      <c r="AC59" s="291">
        <v>70369.40322441241</v>
      </c>
      <c r="AD59" s="291">
        <v>74155.570170884719</v>
      </c>
      <c r="AE59" s="291">
        <v>77909.16713255817</v>
      </c>
      <c r="AF59" s="291">
        <v>81652.091528645455</v>
      </c>
      <c r="AG59" s="291">
        <v>85383.541776650614</v>
      </c>
      <c r="AH59" s="291">
        <v>89103.418516291611</v>
      </c>
      <c r="AI59" s="291">
        <v>92811.442530709508</v>
      </c>
      <c r="AJ59" s="291">
        <v>96507.374161498679</v>
      </c>
      <c r="AK59" s="291">
        <v>100190.95710376956</v>
      </c>
      <c r="AL59" s="291">
        <v>103861.9326388281</v>
      </c>
      <c r="AM59" s="291">
        <v>107520.0358607758</v>
      </c>
      <c r="AN59" s="291">
        <v>111164.99647355374</v>
      </c>
      <c r="AO59" s="291">
        <v>114796.53853880653</v>
      </c>
      <c r="AP59" s="291">
        <v>118414.3800099302</v>
      </c>
      <c r="AQ59" s="291">
        <v>122018.23418720653</v>
      </c>
      <c r="AR59" s="291">
        <v>125607.8033820806</v>
      </c>
      <c r="AS59" s="291">
        <v>129182.80305231005</v>
      </c>
      <c r="AT59" s="291">
        <v>132742.86693836431</v>
      </c>
      <c r="AU59" s="291">
        <v>136287.91696478939</v>
      </c>
      <c r="AV59" s="291">
        <v>139816.70092078196</v>
      </c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</row>
    <row r="60" spans="2:70" x14ac:dyDescent="0.2">
      <c r="B60" s="289">
        <v>40</v>
      </c>
      <c r="C60" s="3" t="s">
        <v>70</v>
      </c>
      <c r="D60" s="290">
        <v>19797.040449675518</v>
      </c>
      <c r="E60" s="291">
        <v>21044.303288390969</v>
      </c>
      <c r="F60" s="291">
        <v>22287.434885455816</v>
      </c>
      <c r="G60" s="291">
        <v>23532.324024681253</v>
      </c>
      <c r="H60" s="291">
        <v>24777.869266820759</v>
      </c>
      <c r="I60" s="291">
        <v>26023.8102339611</v>
      </c>
      <c r="J60" s="291">
        <v>27270.176681643617</v>
      </c>
      <c r="K60" s="291">
        <v>28516.972280443144</v>
      </c>
      <c r="L60" s="291">
        <v>29764.207387462895</v>
      </c>
      <c r="M60" s="291">
        <v>31011.890888502221</v>
      </c>
      <c r="N60" s="291">
        <v>32260.032287760347</v>
      </c>
      <c r="O60" s="291">
        <v>33508.641178651771</v>
      </c>
      <c r="P60" s="291">
        <v>34757.727384091108</v>
      </c>
      <c r="Q60" s="291">
        <v>36007.30092684499</v>
      </c>
      <c r="R60" s="291">
        <v>37257.372038905509</v>
      </c>
      <c r="S60" s="291">
        <v>38507.951178760683</v>
      </c>
      <c r="T60" s="291">
        <v>39759.048977443657</v>
      </c>
      <c r="U60" s="291">
        <v>41010.676473445317</v>
      </c>
      <c r="V60" s="291">
        <v>42262.84421784756</v>
      </c>
      <c r="W60" s="291">
        <v>43515.565791600347</v>
      </c>
      <c r="X60" s="291">
        <v>44768.844090622319</v>
      </c>
      <c r="Z60" s="289">
        <v>40</v>
      </c>
      <c r="AA60" s="3" t="s">
        <v>70</v>
      </c>
      <c r="AB60" s="290">
        <v>19941.36087455364</v>
      </c>
      <c r="AC60" s="291">
        <v>21197.71625936334</v>
      </c>
      <c r="AD60" s="291">
        <v>22449.910285770799</v>
      </c>
      <c r="AE60" s="291">
        <v>23703.874666821179</v>
      </c>
      <c r="AF60" s="291">
        <v>24958.499933775882</v>
      </c>
      <c r="AG60" s="291">
        <v>26213.523810566672</v>
      </c>
      <c r="AH60" s="291">
        <v>27468.976269652798</v>
      </c>
      <c r="AI60" s="291">
        <v>28724.861008367581</v>
      </c>
      <c r="AJ60" s="291">
        <v>29981.188459317487</v>
      </c>
      <c r="AK60" s="291">
        <v>31237.96757307939</v>
      </c>
      <c r="AL60" s="291">
        <v>32495.207923138114</v>
      </c>
      <c r="AM60" s="291">
        <v>33752.919172844144</v>
      </c>
      <c r="AN60" s="291">
        <v>35011.111216721147</v>
      </c>
      <c r="AO60" s="291">
        <v>36269.794150601701</v>
      </c>
      <c r="AP60" s="291">
        <v>37528.978281069139</v>
      </c>
      <c r="AQ60" s="291">
        <v>38788.674142853844</v>
      </c>
      <c r="AR60" s="291">
        <v>40048.892444489225</v>
      </c>
      <c r="AS60" s="291">
        <v>41309.644304936723</v>
      </c>
      <c r="AT60" s="291">
        <v>42570.940352195685</v>
      </c>
      <c r="AU60" s="291">
        <v>43832.794266221106</v>
      </c>
      <c r="AV60" s="291">
        <v>45095.208964042962</v>
      </c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</row>
    <row r="61" spans="2:70" s="297" customFormat="1" x14ac:dyDescent="0.2">
      <c r="B61" s="289">
        <v>45</v>
      </c>
      <c r="C61" s="3" t="s">
        <v>71</v>
      </c>
      <c r="D61" s="290">
        <v>0</v>
      </c>
      <c r="E61" s="291">
        <v>0</v>
      </c>
      <c r="F61" s="291">
        <v>0</v>
      </c>
      <c r="G61" s="291">
        <v>0</v>
      </c>
      <c r="H61" s="291">
        <v>0</v>
      </c>
      <c r="I61" s="291">
        <v>0</v>
      </c>
      <c r="J61" s="291">
        <v>0</v>
      </c>
      <c r="K61" s="291">
        <v>0</v>
      </c>
      <c r="L61" s="291">
        <v>0</v>
      </c>
      <c r="M61" s="291">
        <v>0</v>
      </c>
      <c r="N61" s="291">
        <v>0</v>
      </c>
      <c r="O61" s="291">
        <v>0</v>
      </c>
      <c r="P61" s="291">
        <v>0</v>
      </c>
      <c r="Q61" s="291">
        <v>0</v>
      </c>
      <c r="R61" s="291">
        <v>0</v>
      </c>
      <c r="S61" s="291">
        <v>0</v>
      </c>
      <c r="T61" s="291">
        <v>0</v>
      </c>
      <c r="U61" s="291">
        <v>0</v>
      </c>
      <c r="V61" s="291">
        <v>0</v>
      </c>
      <c r="W61" s="291">
        <v>0</v>
      </c>
      <c r="X61" s="291">
        <v>0</v>
      </c>
      <c r="Z61" s="289">
        <v>45</v>
      </c>
      <c r="AA61" s="3" t="s">
        <v>71</v>
      </c>
      <c r="AB61" s="290">
        <v>0</v>
      </c>
      <c r="AC61" s="291">
        <v>0</v>
      </c>
      <c r="AD61" s="291">
        <v>0</v>
      </c>
      <c r="AE61" s="291">
        <v>0</v>
      </c>
      <c r="AF61" s="291">
        <v>0</v>
      </c>
      <c r="AG61" s="291">
        <v>0</v>
      </c>
      <c r="AH61" s="291">
        <v>0</v>
      </c>
      <c r="AI61" s="291">
        <v>0</v>
      </c>
      <c r="AJ61" s="291">
        <v>0</v>
      </c>
      <c r="AK61" s="291">
        <v>0</v>
      </c>
      <c r="AL61" s="291">
        <v>0</v>
      </c>
      <c r="AM61" s="291">
        <v>0</v>
      </c>
      <c r="AN61" s="291">
        <v>0</v>
      </c>
      <c r="AO61" s="291">
        <v>0</v>
      </c>
      <c r="AP61" s="291">
        <v>0</v>
      </c>
      <c r="AQ61" s="291">
        <v>0</v>
      </c>
      <c r="AR61" s="291">
        <v>0</v>
      </c>
      <c r="AS61" s="291">
        <v>0</v>
      </c>
      <c r="AT61" s="291">
        <v>0</v>
      </c>
      <c r="AU61" s="291">
        <v>0</v>
      </c>
      <c r="AV61" s="291">
        <v>0</v>
      </c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</row>
    <row r="62" spans="2:70" ht="13.5" thickBot="1" x14ac:dyDescent="0.25">
      <c r="B62" s="289">
        <v>46</v>
      </c>
      <c r="C62" s="76" t="s">
        <v>72</v>
      </c>
      <c r="D62" s="290">
        <v>0</v>
      </c>
      <c r="E62" s="291">
        <v>0</v>
      </c>
      <c r="F62" s="291">
        <v>0</v>
      </c>
      <c r="G62" s="291">
        <v>0</v>
      </c>
      <c r="H62" s="291">
        <v>0</v>
      </c>
      <c r="I62" s="291">
        <v>0</v>
      </c>
      <c r="J62" s="291">
        <v>0</v>
      </c>
      <c r="K62" s="291">
        <v>0</v>
      </c>
      <c r="L62" s="291">
        <v>0</v>
      </c>
      <c r="M62" s="291">
        <v>0</v>
      </c>
      <c r="N62" s="291">
        <v>0</v>
      </c>
      <c r="O62" s="291">
        <v>0</v>
      </c>
      <c r="P62" s="291">
        <v>0</v>
      </c>
      <c r="Q62" s="291">
        <v>0</v>
      </c>
      <c r="R62" s="291">
        <v>0</v>
      </c>
      <c r="S62" s="291">
        <v>0</v>
      </c>
      <c r="T62" s="291">
        <v>0</v>
      </c>
      <c r="U62" s="291">
        <v>0</v>
      </c>
      <c r="V62" s="291">
        <v>0</v>
      </c>
      <c r="W62" s="291">
        <v>0</v>
      </c>
      <c r="X62" s="291">
        <v>0</v>
      </c>
      <c r="Z62" s="289">
        <v>46</v>
      </c>
      <c r="AA62" s="76" t="s">
        <v>72</v>
      </c>
      <c r="AB62" s="290">
        <v>0</v>
      </c>
      <c r="AC62" s="291">
        <v>0</v>
      </c>
      <c r="AD62" s="291">
        <v>0</v>
      </c>
      <c r="AE62" s="291">
        <v>0</v>
      </c>
      <c r="AF62" s="291">
        <v>0</v>
      </c>
      <c r="AG62" s="291">
        <v>0</v>
      </c>
      <c r="AH62" s="291">
        <v>0</v>
      </c>
      <c r="AI62" s="291">
        <v>0</v>
      </c>
      <c r="AJ62" s="291">
        <v>0</v>
      </c>
      <c r="AK62" s="291">
        <v>0</v>
      </c>
      <c r="AL62" s="291">
        <v>0</v>
      </c>
      <c r="AM62" s="291">
        <v>0</v>
      </c>
      <c r="AN62" s="291">
        <v>0</v>
      </c>
      <c r="AO62" s="291">
        <v>0</v>
      </c>
      <c r="AP62" s="291">
        <v>0</v>
      </c>
      <c r="AQ62" s="291">
        <v>0</v>
      </c>
      <c r="AR62" s="291">
        <v>0</v>
      </c>
      <c r="AS62" s="291">
        <v>0</v>
      </c>
      <c r="AT62" s="291">
        <v>0</v>
      </c>
      <c r="AU62" s="291">
        <v>0</v>
      </c>
      <c r="AV62" s="291">
        <v>0</v>
      </c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</row>
    <row r="63" spans="2:70" ht="13.5" thickBot="1" x14ac:dyDescent="0.25">
      <c r="B63" s="298"/>
      <c r="C63" s="299" t="s">
        <v>73</v>
      </c>
      <c r="D63" s="300">
        <f t="shared" ref="D63" si="65">+SUM(D39:D62)</f>
        <v>5155736.6154739661</v>
      </c>
      <c r="E63" s="300">
        <f t="shared" ref="E63" si="66">+SUM(E39:E62)</f>
        <v>5293336.6599682672</v>
      </c>
      <c r="F63" s="300">
        <f t="shared" ref="F63" si="67">+SUM(F39:F62)</f>
        <v>5426233.4919732921</v>
      </c>
      <c r="G63" s="300">
        <f t="shared" ref="G63" si="68">+SUM(G39:G62)</f>
        <v>5566148.8297164598</v>
      </c>
      <c r="H63" s="300">
        <f t="shared" ref="H63" si="69">+SUM(H39:H62)</f>
        <v>5703952.463732319</v>
      </c>
      <c r="I63" s="300">
        <f t="shared" ref="I63" si="70">+SUM(I39:I62)</f>
        <v>5844146.8471071944</v>
      </c>
      <c r="J63" s="300">
        <f t="shared" ref="J63" si="71">+SUM(J39:J62)</f>
        <v>5984913.4834854472</v>
      </c>
      <c r="K63" s="300">
        <f t="shared" ref="K63" si="72">+SUM(K39:K62)</f>
        <v>6126844.5502140094</v>
      </c>
      <c r="L63" s="300">
        <f t="shared" ref="L63" si="73">+SUM(L39:L62)</f>
        <v>6269846.4884775896</v>
      </c>
      <c r="M63" s="300">
        <f t="shared" ref="M63" si="74">+SUM(M39:M62)</f>
        <v>6414030.2010748535</v>
      </c>
      <c r="N63" s="300">
        <f t="shared" ref="N63" si="75">+SUM(N39:N62)</f>
        <v>6559413.0312615512</v>
      </c>
      <c r="O63" s="300">
        <f t="shared" ref="O63" si="76">+SUM(O39:O62)</f>
        <v>6705991.6221789066</v>
      </c>
      <c r="P63" s="300">
        <f t="shared" ref="P63" si="77">+SUM(P39:P62)</f>
        <v>6853818.6804683888</v>
      </c>
      <c r="Q63" s="300">
        <f t="shared" ref="Q63" si="78">+SUM(Q39:Q62)</f>
        <v>7002893.4261484146</v>
      </c>
      <c r="R63" s="300">
        <f t="shared" ref="R63" si="79">+SUM(R39:R62)</f>
        <v>7153400.4475441892</v>
      </c>
      <c r="S63" s="300">
        <f t="shared" ref="S63" si="80">+SUM(S39:S62)</f>
        <v>7305225.2387997909</v>
      </c>
      <c r="T63" s="300">
        <f t="shared" ref="T63" si="81">+SUM(T39:T62)</f>
        <v>7458385.6071184091</v>
      </c>
      <c r="U63" s="300">
        <f t="shared" ref="U63" si="82">+SUM(U39:U62)</f>
        <v>7612917.2814690266</v>
      </c>
      <c r="V63" s="300">
        <f t="shared" ref="V63" si="83">+SUM(V39:V62)</f>
        <v>7768464.2087450838</v>
      </c>
      <c r="W63" s="300">
        <f t="shared" ref="W63" si="84">+SUM(W39:W62)</f>
        <v>7925452.746717914</v>
      </c>
      <c r="X63" s="300">
        <f t="shared" ref="X63" si="85">+SUM(X39:X62)</f>
        <v>8083959.2657336406</v>
      </c>
      <c r="Z63" s="298"/>
      <c r="AA63" s="299" t="s">
        <v>73</v>
      </c>
      <c r="AB63" s="300">
        <f t="shared" ref="AB63" si="86">+SUM(AB39:AB62)</f>
        <v>5290231.7381776506</v>
      </c>
      <c r="AC63" s="300">
        <f t="shared" ref="AC63" si="87">+SUM(AC39:AC62)</f>
        <v>5431893.6380825471</v>
      </c>
      <c r="AD63" s="300">
        <f t="shared" ref="AD63" si="88">+SUM(AD39:AD62)</f>
        <v>5568629.8776892461</v>
      </c>
      <c r="AE63" s="300">
        <f t="shared" ref="AE63" si="89">+SUM(AE39:AE62)</f>
        <v>5712656.3843836645</v>
      </c>
      <c r="AF63" s="300">
        <f t="shared" ref="AF63" si="90">+SUM(AF39:AF62)</f>
        <v>5854478.1403594865</v>
      </c>
      <c r="AG63" s="300">
        <f t="shared" ref="AG63" si="91">+SUM(AG39:AG62)</f>
        <v>5998766.0628072843</v>
      </c>
      <c r="AH63" s="300">
        <f t="shared" ref="AH63" si="92">+SUM(AH39:AH62)</f>
        <v>6143637.5227893777</v>
      </c>
      <c r="AI63" s="300">
        <f t="shared" ref="AI63" si="93">+SUM(AI39:AI62)</f>
        <v>6289701.9867248954</v>
      </c>
      <c r="AJ63" s="300">
        <f t="shared" ref="AJ63" si="94">+SUM(AJ39:AJ62)</f>
        <v>6436865.0745270271</v>
      </c>
      <c r="AK63" s="300">
        <f t="shared" ref="AK63" si="95">+SUM(AK39:AK62)</f>
        <v>6585239.2191534713</v>
      </c>
      <c r="AL63" s="300">
        <f t="shared" ref="AL63" si="96">+SUM(AL39:AL62)</f>
        <v>6734842.9819156341</v>
      </c>
      <c r="AM63" s="300">
        <f t="shared" ref="AM63" si="97">+SUM(AM39:AM62)</f>
        <v>6885672.505638239</v>
      </c>
      <c r="AN63" s="300">
        <f t="shared" ref="AN63" si="98">+SUM(AN39:AN62)</f>
        <v>7037781.9946603924</v>
      </c>
      <c r="AO63" s="300">
        <f t="shared" ref="AO63" si="99">+SUM(AO39:AO62)</f>
        <v>7191170.5518029397</v>
      </c>
      <c r="AP63" s="300">
        <f t="shared" ref="AP63" si="100">+SUM(AP39:AP62)</f>
        <v>7346028.0286636855</v>
      </c>
      <c r="AQ63" s="300">
        <f t="shared" ref="AQ63" si="101">+SUM(AQ39:AQ62)</f>
        <v>7502236.4757374804</v>
      </c>
      <c r="AR63" s="300">
        <f t="shared" ref="AR63" si="102">+SUM(AR39:AR62)</f>
        <v>7659814.0985176815</v>
      </c>
      <c r="AS63" s="300">
        <f t="shared" ref="AS63" si="103">+SUM(AS39:AS62)</f>
        <v>7818797.5617753528</v>
      </c>
      <c r="AT63" s="300">
        <f t="shared" ref="AT63" si="104">+SUM(AT39:AT62)</f>
        <v>7978820.2632297575</v>
      </c>
      <c r="AU63" s="300">
        <f t="shared" ref="AU63" si="105">+SUM(AU39:AU62)</f>
        <v>8140320.9898089105</v>
      </c>
      <c r="AV63" s="300">
        <f t="shared" ref="AV63" si="106">+SUM(AV39:AV62)</f>
        <v>8303377.8697865047</v>
      </c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</row>
    <row r="66" spans="2:70" x14ac:dyDescent="0.2">
      <c r="B66" s="287" t="s">
        <v>192</v>
      </c>
      <c r="Z66" s="287" t="s">
        <v>183</v>
      </c>
    </row>
    <row r="67" spans="2:70" ht="13.5" thickBot="1" x14ac:dyDescent="0.25"/>
    <row r="68" spans="2:70" ht="13.5" thickBot="1" x14ac:dyDescent="0.25">
      <c r="B68" s="88" t="s">
        <v>37</v>
      </c>
      <c r="C68" s="89" t="s">
        <v>38</v>
      </c>
      <c r="D68" s="90">
        <f>+D38</f>
        <v>2024</v>
      </c>
      <c r="E68" s="91">
        <f t="shared" ref="E68" si="107">+D68+1</f>
        <v>2025</v>
      </c>
      <c r="F68" s="91">
        <f t="shared" ref="F68" si="108">+E68+1</f>
        <v>2026</v>
      </c>
      <c r="G68" s="91">
        <f t="shared" ref="G68" si="109">+F68+1</f>
        <v>2027</v>
      </c>
      <c r="H68" s="91">
        <f t="shared" ref="H68" si="110">+G68+1</f>
        <v>2028</v>
      </c>
      <c r="I68" s="91">
        <f t="shared" ref="I68" si="111">+H68+1</f>
        <v>2029</v>
      </c>
      <c r="J68" s="91">
        <f t="shared" ref="J68" si="112">+I68+1</f>
        <v>2030</v>
      </c>
      <c r="K68" s="91">
        <f t="shared" ref="K68" si="113">+J68+1</f>
        <v>2031</v>
      </c>
      <c r="L68" s="91">
        <f t="shared" ref="L68" si="114">+K68+1</f>
        <v>2032</v>
      </c>
      <c r="M68" s="91">
        <f t="shared" ref="M68" si="115">+L68+1</f>
        <v>2033</v>
      </c>
      <c r="N68" s="91">
        <f t="shared" ref="N68" si="116">+M68+1</f>
        <v>2034</v>
      </c>
      <c r="O68" s="91">
        <f t="shared" ref="O68" si="117">+N68+1</f>
        <v>2035</v>
      </c>
      <c r="P68" s="91">
        <f t="shared" ref="P68" si="118">+O68+1</f>
        <v>2036</v>
      </c>
      <c r="Q68" s="91">
        <f t="shared" ref="Q68" si="119">+P68+1</f>
        <v>2037</v>
      </c>
      <c r="R68" s="91">
        <f t="shared" ref="R68" si="120">+Q68+1</f>
        <v>2038</v>
      </c>
      <c r="S68" s="91">
        <f t="shared" ref="S68" si="121">+R68+1</f>
        <v>2039</v>
      </c>
      <c r="T68" s="91">
        <f t="shared" ref="T68" si="122">+S68+1</f>
        <v>2040</v>
      </c>
      <c r="U68" s="91">
        <f t="shared" ref="U68" si="123">+T68+1</f>
        <v>2041</v>
      </c>
      <c r="V68" s="91">
        <f t="shared" ref="V68" si="124">+U68+1</f>
        <v>2042</v>
      </c>
      <c r="W68" s="91">
        <f t="shared" ref="W68" si="125">+V68+1</f>
        <v>2043</v>
      </c>
      <c r="X68" s="91">
        <f t="shared" ref="X68" si="126">+W68+1</f>
        <v>2044</v>
      </c>
      <c r="Z68" s="88" t="s">
        <v>37</v>
      </c>
      <c r="AA68" s="89" t="s">
        <v>38</v>
      </c>
      <c r="AB68" s="90">
        <f t="shared" ref="AB68" si="127">+D68</f>
        <v>2024</v>
      </c>
      <c r="AC68" s="91">
        <f t="shared" ref="AC68" si="128">+E68</f>
        <v>2025</v>
      </c>
      <c r="AD68" s="91">
        <f t="shared" ref="AD68" si="129">+F68</f>
        <v>2026</v>
      </c>
      <c r="AE68" s="91">
        <f t="shared" ref="AE68" si="130">+G68</f>
        <v>2027</v>
      </c>
      <c r="AF68" s="91">
        <f t="shared" ref="AF68" si="131">+H68</f>
        <v>2028</v>
      </c>
      <c r="AG68" s="91">
        <f t="shared" ref="AG68" si="132">+I68</f>
        <v>2029</v>
      </c>
      <c r="AH68" s="91">
        <f t="shared" ref="AH68" si="133">+J68</f>
        <v>2030</v>
      </c>
      <c r="AI68" s="91">
        <f t="shared" ref="AI68" si="134">+K68</f>
        <v>2031</v>
      </c>
      <c r="AJ68" s="91">
        <f t="shared" ref="AJ68" si="135">+L68</f>
        <v>2032</v>
      </c>
      <c r="AK68" s="91">
        <f t="shared" ref="AK68" si="136">+M68</f>
        <v>2033</v>
      </c>
      <c r="AL68" s="91">
        <f t="shared" ref="AL68" si="137">+N68</f>
        <v>2034</v>
      </c>
      <c r="AM68" s="91">
        <f t="shared" ref="AM68" si="138">+O68</f>
        <v>2035</v>
      </c>
      <c r="AN68" s="91">
        <f t="shared" ref="AN68" si="139">+P68</f>
        <v>2036</v>
      </c>
      <c r="AO68" s="91">
        <f t="shared" ref="AO68" si="140">+Q68</f>
        <v>2037</v>
      </c>
      <c r="AP68" s="91">
        <f t="shared" ref="AP68" si="141">+R68</f>
        <v>2038</v>
      </c>
      <c r="AQ68" s="91">
        <f t="shared" ref="AQ68" si="142">+S68</f>
        <v>2039</v>
      </c>
      <c r="AR68" s="91">
        <f t="shared" ref="AR68" si="143">+T68</f>
        <v>2040</v>
      </c>
      <c r="AS68" s="91">
        <f t="shared" ref="AS68" si="144">+U68</f>
        <v>2041</v>
      </c>
      <c r="AT68" s="91">
        <f t="shared" ref="AT68" si="145">+V68</f>
        <v>2042</v>
      </c>
      <c r="AU68" s="91">
        <f t="shared" ref="AU68" si="146">+W68</f>
        <v>2043</v>
      </c>
      <c r="AV68" s="91">
        <f t="shared" ref="AV68" si="147">+X68</f>
        <v>2044</v>
      </c>
    </row>
    <row r="69" spans="2:70" x14ac:dyDescent="0.2">
      <c r="B69" s="289">
        <v>6</v>
      </c>
      <c r="C69" s="199" t="s">
        <v>46</v>
      </c>
      <c r="D69" s="290">
        <v>74674.51094482503</v>
      </c>
      <c r="E69" s="291">
        <v>75564.735733287205</v>
      </c>
      <c r="F69" s="291">
        <v>76436.431680316207</v>
      </c>
      <c r="G69" s="291">
        <v>77258.09659685439</v>
      </c>
      <c r="H69" s="291">
        <v>78069.697154348076</v>
      </c>
      <c r="I69" s="291">
        <v>78889.528749743127</v>
      </c>
      <c r="J69" s="291">
        <v>79723.504154891809</v>
      </c>
      <c r="K69" s="291">
        <v>80573.98208330432</v>
      </c>
      <c r="L69" s="291">
        <v>81441.972494158501</v>
      </c>
      <c r="M69" s="291">
        <v>82328.075132979997</v>
      </c>
      <c r="N69" s="291">
        <v>83232.746516375875</v>
      </c>
      <c r="O69" s="291">
        <v>84156.402808101964</v>
      </c>
      <c r="P69" s="291">
        <v>85099.451426064479</v>
      </c>
      <c r="Q69" s="291">
        <v>86062.302484575164</v>
      </c>
      <c r="R69" s="291">
        <v>87045.373209968428</v>
      </c>
      <c r="S69" s="291">
        <v>88049.087065522806</v>
      </c>
      <c r="T69" s="291">
        <v>89073.883475511146</v>
      </c>
      <c r="U69" s="291">
        <v>90120.182548207056</v>
      </c>
      <c r="V69" s="291">
        <v>91188.524350079795</v>
      </c>
      <c r="W69" s="291">
        <v>92279.026043413716</v>
      </c>
      <c r="X69" s="291">
        <v>93393.5276843397</v>
      </c>
      <c r="Z69" s="289">
        <v>6</v>
      </c>
      <c r="AA69" s="199" t="s">
        <v>46</v>
      </c>
      <c r="AB69" s="290">
        <v>75993.262808110565</v>
      </c>
      <c r="AC69" s="291">
        <v>76899.208966337043</v>
      </c>
      <c r="AD69" s="291">
        <v>77786.299063790604</v>
      </c>
      <c r="AE69" s="291">
        <v>78622.474582754861</v>
      </c>
      <c r="AF69" s="291">
        <v>79448.408006093858</v>
      </c>
      <c r="AG69" s="291">
        <v>80282.717827463595</v>
      </c>
      <c r="AH69" s="291">
        <v>81131.421238267256</v>
      </c>
      <c r="AI69" s="291">
        <v>81996.918606895473</v>
      </c>
      <c r="AJ69" s="291">
        <v>82880.237728405307</v>
      </c>
      <c r="AK69" s="291">
        <v>83781.988939828356</v>
      </c>
      <c r="AL69" s="291">
        <v>84702.636819855004</v>
      </c>
      <c r="AM69" s="291">
        <v>85642.604881692983</v>
      </c>
      <c r="AN69" s="291">
        <v>86602.307738248724</v>
      </c>
      <c r="AO69" s="291">
        <v>87582.162746452828</v>
      </c>
      <c r="AP69" s="291">
        <v>88582.594500856532</v>
      </c>
      <c r="AQ69" s="291">
        <v>89604.033943099916</v>
      </c>
      <c r="AR69" s="291">
        <v>90646.928257688734</v>
      </c>
      <c r="AS69" s="291">
        <v>91711.704972008345</v>
      </c>
      <c r="AT69" s="291">
        <v>92798.91369010217</v>
      </c>
      <c r="AU69" s="291">
        <v>93908.6736433404</v>
      </c>
      <c r="AV69" s="291">
        <v>95042.857383245195</v>
      </c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</row>
    <row r="70" spans="2:70" x14ac:dyDescent="0.2">
      <c r="B70" s="289">
        <v>8</v>
      </c>
      <c r="C70" s="3" t="s">
        <v>48</v>
      </c>
      <c r="D70" s="290">
        <v>75.606294617190343</v>
      </c>
      <c r="E70" s="291">
        <v>79.092270286488031</v>
      </c>
      <c r="F70" s="291">
        <v>82.362968845096361</v>
      </c>
      <c r="G70" s="291">
        <v>85.449861208358016</v>
      </c>
      <c r="H70" s="291">
        <v>88.53693033782136</v>
      </c>
      <c r="I70" s="291">
        <v>91.623999562395454</v>
      </c>
      <c r="J70" s="291">
        <v>94.71106878702065</v>
      </c>
      <c r="K70" s="291">
        <v>97.798138011645932</v>
      </c>
      <c r="L70" s="291">
        <v>100.88520723627121</v>
      </c>
      <c r="M70" s="291">
        <v>103.97227646089651</v>
      </c>
      <c r="N70" s="291">
        <v>107.05934568552176</v>
      </c>
      <c r="O70" s="291">
        <v>110.14641491014693</v>
      </c>
      <c r="P70" s="291">
        <v>113.23348413477221</v>
      </c>
      <c r="Q70" s="291">
        <v>116.32055335939756</v>
      </c>
      <c r="R70" s="291">
        <v>119.40762258402279</v>
      </c>
      <c r="S70" s="291">
        <v>122.494691808648</v>
      </c>
      <c r="T70" s="291">
        <v>125.58176103327328</v>
      </c>
      <c r="U70" s="291">
        <v>128.66883025789855</v>
      </c>
      <c r="V70" s="291">
        <v>131.7558994825238</v>
      </c>
      <c r="W70" s="291">
        <v>134.84296870714908</v>
      </c>
      <c r="X70" s="291">
        <v>137.93003793177428</v>
      </c>
      <c r="Z70" s="289">
        <v>8</v>
      </c>
      <c r="AA70" s="3" t="s">
        <v>48</v>
      </c>
      <c r="AB70" s="290">
        <v>76.941501780129926</v>
      </c>
      <c r="AC70" s="291">
        <v>80.489039779747415</v>
      </c>
      <c r="AD70" s="291">
        <v>83.817498874900778</v>
      </c>
      <c r="AE70" s="291">
        <v>86.958905757297615</v>
      </c>
      <c r="AF70" s="291">
        <v>90.100492527587306</v>
      </c>
      <c r="AG70" s="291">
        <v>93.242079394667357</v>
      </c>
      <c r="AH70" s="291">
        <v>96.383666261799419</v>
      </c>
      <c r="AI70" s="291">
        <v>99.52525312893161</v>
      </c>
      <c r="AJ70" s="291">
        <v>102.66683999606377</v>
      </c>
      <c r="AK70" s="291">
        <v>105.80842686319593</v>
      </c>
      <c r="AL70" s="291">
        <v>108.9500137303281</v>
      </c>
      <c r="AM70" s="291">
        <v>112.09160059746016</v>
      </c>
      <c r="AN70" s="291">
        <v>115.23318746459231</v>
      </c>
      <c r="AO70" s="291">
        <v>118.37477433172452</v>
      </c>
      <c r="AP70" s="291">
        <v>121.51636119885663</v>
      </c>
      <c r="AQ70" s="291">
        <v>124.65794806598872</v>
      </c>
      <c r="AR70" s="291">
        <v>127.79953493312087</v>
      </c>
      <c r="AS70" s="291">
        <v>130.94112180025306</v>
      </c>
      <c r="AT70" s="291">
        <v>134.08270866738516</v>
      </c>
      <c r="AU70" s="291">
        <v>137.22429553451735</v>
      </c>
      <c r="AV70" s="291">
        <v>140.36588240164946</v>
      </c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</row>
    <row r="71" spans="2:70" x14ac:dyDescent="0.2">
      <c r="B71" s="289">
        <v>9</v>
      </c>
      <c r="C71" s="3" t="s">
        <v>49</v>
      </c>
      <c r="D71" s="290">
        <v>2807.967578557545</v>
      </c>
      <c r="E71" s="291">
        <v>2867.7934368738688</v>
      </c>
      <c r="F71" s="291">
        <v>2936.9110668703579</v>
      </c>
      <c r="G71" s="291">
        <v>3008.9156923084333</v>
      </c>
      <c r="H71" s="291">
        <v>3082.3939240291593</v>
      </c>
      <c r="I71" s="291">
        <v>3157.4314402904988</v>
      </c>
      <c r="J71" s="291">
        <v>3234.0409329212544</v>
      </c>
      <c r="K71" s="291">
        <v>3312.2602152163427</v>
      </c>
      <c r="L71" s="291">
        <v>3392.121849953488</v>
      </c>
      <c r="M71" s="291">
        <v>3473.6606435983222</v>
      </c>
      <c r="N71" s="291">
        <v>3556.9117355052817</v>
      </c>
      <c r="O71" s="291">
        <v>3641.9111041031319</v>
      </c>
      <c r="P71" s="291">
        <v>3728.6954601786438</v>
      </c>
      <c r="Q71" s="291">
        <v>3817.3022809146109</v>
      </c>
      <c r="R71" s="291">
        <v>3907.7698724923434</v>
      </c>
      <c r="S71" s="291">
        <v>4000.1371755031614</v>
      </c>
      <c r="T71" s="291">
        <v>4094.4446134592226</v>
      </c>
      <c r="U71" s="291">
        <v>4190.7308616963655</v>
      </c>
      <c r="V71" s="291">
        <v>4289.0455483073147</v>
      </c>
      <c r="W71" s="291">
        <v>4389.3997306379179</v>
      </c>
      <c r="X71" s="291">
        <v>4491.9618160618556</v>
      </c>
      <c r="Z71" s="289">
        <v>9</v>
      </c>
      <c r="AA71" s="3" t="s">
        <v>49</v>
      </c>
      <c r="AB71" s="290">
        <v>2857.5562859948714</v>
      </c>
      <c r="AC71" s="291">
        <v>2918.4386689690623</v>
      </c>
      <c r="AD71" s="291">
        <v>2988.7769163112889</v>
      </c>
      <c r="AE71" s="291">
        <v>3062.0531434345999</v>
      </c>
      <c r="AF71" s="291">
        <v>3136.8290007275127</v>
      </c>
      <c r="AG71" s="291">
        <v>3213.1916795260295</v>
      </c>
      <c r="AH71" s="291">
        <v>3291.154095796644</v>
      </c>
      <c r="AI71" s="291">
        <v>3370.7547306170632</v>
      </c>
      <c r="AJ71" s="291">
        <v>3452.0267218236672</v>
      </c>
      <c r="AK71" s="291">
        <v>3535.0054905642683</v>
      </c>
      <c r="AL71" s="291">
        <v>3619.7267967543057</v>
      </c>
      <c r="AM71" s="291">
        <v>3706.2272542015921</v>
      </c>
      <c r="AN71" s="291">
        <v>3794.5442220053988</v>
      </c>
      <c r="AO71" s="291">
        <v>3884.7158391955627</v>
      </c>
      <c r="AP71" s="291">
        <v>3976.7810884405576</v>
      </c>
      <c r="AQ71" s="291">
        <v>4070.7795980225469</v>
      </c>
      <c r="AR71" s="291">
        <v>4166.7525053329136</v>
      </c>
      <c r="AS71" s="291">
        <v>4264.7391687139234</v>
      </c>
      <c r="AT71" s="291">
        <v>4364.7900926904204</v>
      </c>
      <c r="AU71" s="291">
        <v>4466.9165298809858</v>
      </c>
      <c r="AV71" s="291">
        <v>4571.2898617335068</v>
      </c>
      <c r="AX71" s="294"/>
      <c r="AY71" s="294"/>
      <c r="AZ71" s="294"/>
      <c r="BA71" s="294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294"/>
      <c r="BO71" s="294"/>
      <c r="BP71" s="294"/>
      <c r="BQ71" s="294"/>
      <c r="BR71" s="294"/>
    </row>
    <row r="72" spans="2:70" x14ac:dyDescent="0.2">
      <c r="B72" s="289">
        <v>10</v>
      </c>
      <c r="C72" s="3" t="s">
        <v>50</v>
      </c>
      <c r="D72" s="290">
        <v>927489.30712608784</v>
      </c>
      <c r="E72" s="291">
        <v>936660.03122565616</v>
      </c>
      <c r="F72" s="291">
        <v>946919.49585126131</v>
      </c>
      <c r="G72" s="291">
        <v>957534.54732174752</v>
      </c>
      <c r="H72" s="291">
        <v>968363.20443167805</v>
      </c>
      <c r="I72" s="291">
        <v>979421.52473837219</v>
      </c>
      <c r="J72" s="291">
        <v>990711.49217598955</v>
      </c>
      <c r="K72" s="291">
        <v>1002238.6966069128</v>
      </c>
      <c r="L72" s="291">
        <v>1014007.934569131</v>
      </c>
      <c r="M72" s="291">
        <v>1026024.336181768</v>
      </c>
      <c r="N72" s="291">
        <v>1038293.0797755109</v>
      </c>
      <c r="O72" s="291">
        <v>1050819.4675484428</v>
      </c>
      <c r="P72" s="291">
        <v>1063608.9095689419</v>
      </c>
      <c r="Q72" s="291">
        <v>1076666.9288755965</v>
      </c>
      <c r="R72" s="291">
        <v>1089999.170625563</v>
      </c>
      <c r="S72" s="291">
        <v>1103611.3736560438</v>
      </c>
      <c r="T72" s="291">
        <v>1117509.4946176205</v>
      </c>
      <c r="U72" s="291">
        <v>1131699.2353594599</v>
      </c>
      <c r="V72" s="291">
        <v>1146187.9008088291</v>
      </c>
      <c r="W72" s="291">
        <v>1160977.1548029375</v>
      </c>
      <c r="X72" s="291">
        <v>1176091.6736929375</v>
      </c>
      <c r="Z72" s="289">
        <v>10</v>
      </c>
      <c r="AA72" s="3" t="s">
        <v>50</v>
      </c>
      <c r="AB72" s="290">
        <v>945426.74223319395</v>
      </c>
      <c r="AC72" s="291">
        <v>954774.82698323333</v>
      </c>
      <c r="AD72" s="291">
        <v>965232.70863118768</v>
      </c>
      <c r="AE72" s="291">
        <v>976053.05414149689</v>
      </c>
      <c r="AF72" s="291">
        <v>987091.13640317891</v>
      </c>
      <c r="AG72" s="291">
        <v>998363.32352498034</v>
      </c>
      <c r="AH72" s="291">
        <v>1009871.6378101908</v>
      </c>
      <c r="AI72" s="291">
        <v>1021621.7772285681</v>
      </c>
      <c r="AJ72" s="291">
        <v>1033618.6310826656</v>
      </c>
      <c r="AK72" s="291">
        <v>1045867.4287076046</v>
      </c>
      <c r="AL72" s="291">
        <v>1058373.4485824716</v>
      </c>
      <c r="AM72" s="291">
        <v>1071142.0954493345</v>
      </c>
      <c r="AN72" s="291">
        <v>1084178.8840067552</v>
      </c>
      <c r="AO72" s="291">
        <v>1097489.4441083374</v>
      </c>
      <c r="AP72" s="291">
        <v>1111079.530088017</v>
      </c>
      <c r="AQ72" s="291">
        <v>1124954.991771538</v>
      </c>
      <c r="AR72" s="291">
        <v>1139121.9010105096</v>
      </c>
      <c r="AS72" s="291">
        <v>1153586.069927301</v>
      </c>
      <c r="AT72" s="291">
        <v>1168354.9447257267</v>
      </c>
      <c r="AU72" s="291">
        <v>1183430.221421509</v>
      </c>
      <c r="AV72" s="291">
        <v>1198837.0536037225</v>
      </c>
      <c r="AX72" s="294"/>
      <c r="AY72" s="294"/>
      <c r="AZ72" s="294"/>
      <c r="BA72" s="294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294"/>
      <c r="BO72" s="294"/>
      <c r="BP72" s="294"/>
      <c r="BQ72" s="294"/>
      <c r="BR72" s="294"/>
    </row>
    <row r="73" spans="2:70" x14ac:dyDescent="0.2">
      <c r="B73" s="289">
        <v>13</v>
      </c>
      <c r="C73" s="3" t="s">
        <v>52</v>
      </c>
      <c r="D73" s="290">
        <v>105.60608849416025</v>
      </c>
      <c r="E73" s="291">
        <v>108.36268983448458</v>
      </c>
      <c r="F73" s="291">
        <v>108.35389399118887</v>
      </c>
      <c r="G73" s="291">
        <v>108.35387993680894</v>
      </c>
      <c r="H73" s="291">
        <v>108.35387991435219</v>
      </c>
      <c r="I73" s="291">
        <v>108.35387991431632</v>
      </c>
      <c r="J73" s="291">
        <v>108.35387991431628</v>
      </c>
      <c r="K73" s="291">
        <v>108.35387991431628</v>
      </c>
      <c r="L73" s="291">
        <v>108.35387991431628</v>
      </c>
      <c r="M73" s="291">
        <v>108.35387991431628</v>
      </c>
      <c r="N73" s="291">
        <v>108.35387991431628</v>
      </c>
      <c r="O73" s="291">
        <v>108.35387991431628</v>
      </c>
      <c r="P73" s="291">
        <v>108.35387991431628</v>
      </c>
      <c r="Q73" s="291">
        <v>108.35387991431628</v>
      </c>
      <c r="R73" s="291">
        <v>108.35387991431628</v>
      </c>
      <c r="S73" s="291">
        <v>108.35387991431628</v>
      </c>
      <c r="T73" s="291">
        <v>108.35387991431628</v>
      </c>
      <c r="U73" s="291">
        <v>108.35387991431628</v>
      </c>
      <c r="V73" s="291">
        <v>108.35387991431628</v>
      </c>
      <c r="W73" s="291">
        <v>108.35387991431628</v>
      </c>
      <c r="X73" s="291">
        <v>108.35387991431628</v>
      </c>
      <c r="Z73" s="289">
        <v>13</v>
      </c>
      <c r="AA73" s="3" t="s">
        <v>52</v>
      </c>
      <c r="AB73" s="290">
        <v>107.47109201696713</v>
      </c>
      <c r="AC73" s="291">
        <v>110.27637493696157</v>
      </c>
      <c r="AD73" s="291">
        <v>110.26742375907328</v>
      </c>
      <c r="AE73" s="291">
        <v>110.26740945649298</v>
      </c>
      <c r="AF73" s="291">
        <v>110.26740943363967</v>
      </c>
      <c r="AG73" s="291">
        <v>110.26740943360313</v>
      </c>
      <c r="AH73" s="291">
        <v>110.26740943360309</v>
      </c>
      <c r="AI73" s="291">
        <v>110.26740943360309</v>
      </c>
      <c r="AJ73" s="291">
        <v>110.26740943360309</v>
      </c>
      <c r="AK73" s="291">
        <v>110.26740943360309</v>
      </c>
      <c r="AL73" s="291">
        <v>110.26740943360309</v>
      </c>
      <c r="AM73" s="291">
        <v>110.26740943360309</v>
      </c>
      <c r="AN73" s="291">
        <v>110.26740943360309</v>
      </c>
      <c r="AO73" s="291">
        <v>110.26740943360309</v>
      </c>
      <c r="AP73" s="291">
        <v>110.26740943360309</v>
      </c>
      <c r="AQ73" s="291">
        <v>110.26740943360309</v>
      </c>
      <c r="AR73" s="291">
        <v>110.26740943360309</v>
      </c>
      <c r="AS73" s="291">
        <v>110.26740943360309</v>
      </c>
      <c r="AT73" s="291">
        <v>110.26740943360309</v>
      </c>
      <c r="AU73" s="291">
        <v>110.26740943360309</v>
      </c>
      <c r="AV73" s="291">
        <v>110.26740943360309</v>
      </c>
      <c r="AX73" s="294"/>
      <c r="AY73" s="294"/>
      <c r="AZ73" s="294"/>
      <c r="BA73" s="294"/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294"/>
      <c r="BO73" s="294"/>
      <c r="BP73" s="294"/>
      <c r="BQ73" s="294"/>
      <c r="BR73" s="294"/>
    </row>
    <row r="74" spans="2:70" x14ac:dyDescent="0.2">
      <c r="B74" s="289">
        <v>14</v>
      </c>
      <c r="C74" s="3" t="s">
        <v>53</v>
      </c>
      <c r="D74" s="290">
        <v>12391.008754082181</v>
      </c>
      <c r="E74" s="291">
        <v>12521.442297754826</v>
      </c>
      <c r="F74" s="291">
        <v>12653.247132498085</v>
      </c>
      <c r="G74" s="291">
        <v>12789.606712833091</v>
      </c>
      <c r="H74" s="291">
        <v>12928.706895606709</v>
      </c>
      <c r="I74" s="291">
        <v>13070.758118462951</v>
      </c>
      <c r="J74" s="291">
        <v>13215.784770495535</v>
      </c>
      <c r="K74" s="291">
        <v>13363.858937242578</v>
      </c>
      <c r="L74" s="291">
        <v>13515.042161584246</v>
      </c>
      <c r="M74" s="291">
        <v>13669.400361429205</v>
      </c>
      <c r="N74" s="291">
        <v>13827.000051005078</v>
      </c>
      <c r="O74" s="291">
        <v>13987.909341506283</v>
      </c>
      <c r="P74" s="291">
        <v>14152.197728561405</v>
      </c>
      <c r="Q74" s="291">
        <v>14319.936158273855</v>
      </c>
      <c r="R74" s="291">
        <v>14491.197149565471</v>
      </c>
      <c r="S74" s="291">
        <v>14666.054408259975</v>
      </c>
      <c r="T74" s="291">
        <v>14844.584502553389</v>
      </c>
      <c r="U74" s="291">
        <v>15026.860475956442</v>
      </c>
      <c r="V74" s="291">
        <v>15212.976947236579</v>
      </c>
      <c r="W74" s="291">
        <v>15402.952233803431</v>
      </c>
      <c r="X74" s="291">
        <v>15597.115037622581</v>
      </c>
      <c r="Z74" s="289">
        <v>14</v>
      </c>
      <c r="AA74" s="3" t="s">
        <v>53</v>
      </c>
      <c r="AB74" s="290">
        <v>12630.65086338613</v>
      </c>
      <c r="AC74" s="291">
        <v>12763.606991793402</v>
      </c>
      <c r="AD74" s="291">
        <v>12897.9609320406</v>
      </c>
      <c r="AE74" s="291">
        <v>13036.957706659281</v>
      </c>
      <c r="AF74" s="291">
        <v>13178.74808696774</v>
      </c>
      <c r="AG74" s="291">
        <v>13323.546580474023</v>
      </c>
      <c r="AH74" s="291">
        <v>13471.378047956916</v>
      </c>
      <c r="AI74" s="291">
        <v>13622.315969088851</v>
      </c>
      <c r="AJ74" s="291">
        <v>13776.423076989291</v>
      </c>
      <c r="AK74" s="291">
        <v>13933.766564419246</v>
      </c>
      <c r="AL74" s="291">
        <v>14094.414231991519</v>
      </c>
      <c r="AM74" s="291">
        <v>14258.435508171013</v>
      </c>
      <c r="AN74" s="291">
        <v>14425.901232631781</v>
      </c>
      <c r="AO74" s="291">
        <v>14596.883723574865</v>
      </c>
      <c r="AP74" s="291">
        <v>14771.456902438069</v>
      </c>
      <c r="AQ74" s="291">
        <v>14949.69590051573</v>
      </c>
      <c r="AR74" s="291">
        <v>15131.678766832771</v>
      </c>
      <c r="AS74" s="291">
        <v>15317.479957561432</v>
      </c>
      <c r="AT74" s="291">
        <v>15507.195921396133</v>
      </c>
      <c r="AU74" s="291">
        <v>15700.845330005188</v>
      </c>
      <c r="AV74" s="291">
        <v>15898.763242450199</v>
      </c>
      <c r="AX74" s="294"/>
      <c r="AY74" s="294"/>
      <c r="AZ74" s="294"/>
      <c r="BA74" s="294"/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294"/>
      <c r="BO74" s="294"/>
      <c r="BP74" s="294"/>
      <c r="BQ74" s="294"/>
      <c r="BR74" s="294"/>
    </row>
    <row r="75" spans="2:70" x14ac:dyDescent="0.2">
      <c r="B75" s="289">
        <v>18</v>
      </c>
      <c r="C75" s="3" t="s">
        <v>55</v>
      </c>
      <c r="D75" s="290">
        <v>825215.47542428307</v>
      </c>
      <c r="E75" s="291">
        <v>850915.00421144802</v>
      </c>
      <c r="F75" s="291">
        <v>874327.97962622507</v>
      </c>
      <c r="G75" s="291">
        <v>899939.22874961584</v>
      </c>
      <c r="H75" s="291">
        <v>924722.01858523209</v>
      </c>
      <c r="I75" s="291">
        <v>949979.62631039799</v>
      </c>
      <c r="J75" s="291">
        <v>975360.7268933513</v>
      </c>
      <c r="K75" s="291">
        <v>1000877.9825294026</v>
      </c>
      <c r="L75" s="291">
        <v>1026599.725600786</v>
      </c>
      <c r="M75" s="291">
        <v>1052477.8692597542</v>
      </c>
      <c r="N75" s="291">
        <v>1078542.4704615092</v>
      </c>
      <c r="O75" s="291">
        <v>1104787.6063603179</v>
      </c>
      <c r="P75" s="291">
        <v>1131219.1437280891</v>
      </c>
      <c r="Q75" s="291">
        <v>1157841.4145607378</v>
      </c>
      <c r="R75" s="291">
        <v>1184657.6824945051</v>
      </c>
      <c r="S75" s="291">
        <v>1211672.4939980668</v>
      </c>
      <c r="T75" s="291">
        <v>1238889.8514925009</v>
      </c>
      <c r="U75" s="291">
        <v>1266313.8683633001</v>
      </c>
      <c r="V75" s="291">
        <v>1293949.6962816527</v>
      </c>
      <c r="W75" s="291">
        <v>1321798.5703261732</v>
      </c>
      <c r="X75" s="291">
        <v>1349877.728961467</v>
      </c>
      <c r="Z75" s="289">
        <v>18</v>
      </c>
      <c r="AA75" s="3" t="s">
        <v>55</v>
      </c>
      <c r="AB75" s="290">
        <v>850958.65412220778</v>
      </c>
      <c r="AC75" s="291">
        <v>877578.09636863507</v>
      </c>
      <c r="AD75" s="291">
        <v>901819.2706779968</v>
      </c>
      <c r="AE75" s="291">
        <v>928347.96250741556</v>
      </c>
      <c r="AF75" s="291">
        <v>954014.23712512967</v>
      </c>
      <c r="AG75" s="291">
        <v>980172.5633644365</v>
      </c>
      <c r="AH75" s="291">
        <v>1006457.5796586443</v>
      </c>
      <c r="AI75" s="291">
        <v>1032882.4079143336</v>
      </c>
      <c r="AJ75" s="291">
        <v>1059518.0661472287</v>
      </c>
      <c r="AK75" s="291">
        <v>1086314.5139764554</v>
      </c>
      <c r="AL75" s="291">
        <v>1113302.9669628039</v>
      </c>
      <c r="AM75" s="291">
        <v>1140477.2268720292</v>
      </c>
      <c r="AN75" s="291">
        <v>1167843.3538650097</v>
      </c>
      <c r="AO75" s="291">
        <v>1195405.8113554609</v>
      </c>
      <c r="AP75" s="291">
        <v>1223167.95093495</v>
      </c>
      <c r="AQ75" s="291">
        <v>1251134.4574266563</v>
      </c>
      <c r="AR75" s="291">
        <v>1279309.4483089366</v>
      </c>
      <c r="AS75" s="291">
        <v>1307697.1583646936</v>
      </c>
      <c r="AT75" s="291">
        <v>1336302.8899903065</v>
      </c>
      <c r="AU75" s="291">
        <v>1365127.9153490425</v>
      </c>
      <c r="AV75" s="291">
        <v>1394189.9747166841</v>
      </c>
      <c r="AX75" s="294"/>
      <c r="AY75" s="294"/>
      <c r="AZ75" s="294"/>
      <c r="BA75" s="294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294"/>
      <c r="BO75" s="294"/>
      <c r="BP75" s="294"/>
      <c r="BQ75" s="294"/>
      <c r="BR75" s="294"/>
    </row>
    <row r="76" spans="2:70" x14ac:dyDescent="0.2">
      <c r="B76" s="289">
        <v>20</v>
      </c>
      <c r="C76" s="3" t="s">
        <v>56</v>
      </c>
      <c r="D76" s="290">
        <v>382.77282341640813</v>
      </c>
      <c r="E76" s="291">
        <v>396.93541788281522</v>
      </c>
      <c r="F76" s="291">
        <v>411.62202834447936</v>
      </c>
      <c r="G76" s="291">
        <v>426.85204339322507</v>
      </c>
      <c r="H76" s="291">
        <v>442.64556899877437</v>
      </c>
      <c r="I76" s="291">
        <v>459.023455051729</v>
      </c>
      <c r="J76" s="291">
        <v>476.00732288864293</v>
      </c>
      <c r="K76" s="291">
        <v>493.61959383552266</v>
      </c>
      <c r="L76" s="291">
        <v>511.88351880743699</v>
      </c>
      <c r="M76" s="291">
        <v>530.82320900331206</v>
      </c>
      <c r="N76" s="291">
        <v>550.46366773643456</v>
      </c>
      <c r="O76" s="291">
        <v>570.83082344268257</v>
      </c>
      <c r="P76" s="291">
        <v>591.95156391006174</v>
      </c>
      <c r="Q76" s="291">
        <v>613.85377177473401</v>
      </c>
      <c r="R76" s="291">
        <v>636.5663613303991</v>
      </c>
      <c r="S76" s="291">
        <v>660.11931669962382</v>
      </c>
      <c r="T76" s="291">
        <v>684.54373141750989</v>
      </c>
      <c r="U76" s="291">
        <v>709.87184947995775</v>
      </c>
      <c r="V76" s="291">
        <v>736.13710791071617</v>
      </c>
      <c r="W76" s="291">
        <v>763.37418090341259</v>
      </c>
      <c r="X76" s="291">
        <v>791.61902559683881</v>
      </c>
      <c r="Z76" s="289">
        <v>20</v>
      </c>
      <c r="AA76" s="3" t="s">
        <v>56</v>
      </c>
      <c r="AB76" s="290">
        <v>387.20533271157012</v>
      </c>
      <c r="AC76" s="291">
        <v>401.53193002189818</v>
      </c>
      <c r="AD76" s="291">
        <v>416.38861143270839</v>
      </c>
      <c r="AE76" s="291">
        <v>431.79499005571859</v>
      </c>
      <c r="AF76" s="291">
        <v>447.77140468778015</v>
      </c>
      <c r="AG76" s="291">
        <v>464.33894666122796</v>
      </c>
      <c r="AH76" s="291">
        <v>481.51948768769336</v>
      </c>
      <c r="AI76" s="291">
        <v>499.33570873213796</v>
      </c>
      <c r="AJ76" s="291">
        <v>517.8111299552271</v>
      </c>
      <c r="AK76" s="291">
        <v>536.97014176357038</v>
      </c>
      <c r="AL76" s="291">
        <v>556.83803700882243</v>
      </c>
      <c r="AM76" s="291">
        <v>577.44104437814883</v>
      </c>
      <c r="AN76" s="291">
        <v>598.80636302014022</v>
      </c>
      <c r="AO76" s="291">
        <v>620.96219845188534</v>
      </c>
      <c r="AP76" s="291">
        <v>643.9377997946051</v>
      </c>
      <c r="AQ76" s="291">
        <v>667.76349838700537</v>
      </c>
      <c r="AR76" s="291">
        <v>692.47074782732466</v>
      </c>
      <c r="AS76" s="291">
        <v>718.09216549693565</v>
      </c>
      <c r="AT76" s="291">
        <v>744.6615756203222</v>
      </c>
      <c r="AU76" s="291">
        <v>772.21405391827409</v>
      </c>
      <c r="AV76" s="291">
        <v>800.78597391325013</v>
      </c>
      <c r="AX76" s="294"/>
      <c r="AY76" s="294"/>
      <c r="AZ76" s="294"/>
      <c r="BA76" s="294"/>
      <c r="BB76" s="294"/>
      <c r="BC76" s="294"/>
      <c r="BD76" s="294"/>
      <c r="BE76" s="294"/>
      <c r="BF76" s="294"/>
      <c r="BG76" s="294"/>
      <c r="BH76" s="294"/>
      <c r="BI76" s="294"/>
      <c r="BJ76" s="294"/>
      <c r="BK76" s="294"/>
      <c r="BL76" s="294"/>
      <c r="BM76" s="294"/>
      <c r="BN76" s="294"/>
      <c r="BO76" s="294"/>
      <c r="BP76" s="294"/>
      <c r="BQ76" s="294"/>
      <c r="BR76" s="294"/>
    </row>
    <row r="77" spans="2:70" x14ac:dyDescent="0.2">
      <c r="B77" s="289">
        <v>21</v>
      </c>
      <c r="C77" s="3" t="s">
        <v>57</v>
      </c>
      <c r="D77" s="290">
        <v>6838.2116897009773</v>
      </c>
      <c r="E77" s="291">
        <v>7153.7157061470789</v>
      </c>
      <c r="F77" s="291">
        <v>7438.7487294081066</v>
      </c>
      <c r="G77" s="291">
        <v>7723.7816674546502</v>
      </c>
      <c r="H77" s="291">
        <v>8008.8146055009456</v>
      </c>
      <c r="I77" s="291">
        <v>8293.8475435472465</v>
      </c>
      <c r="J77" s="291">
        <v>8578.8804815935564</v>
      </c>
      <c r="K77" s="291">
        <v>8863.91341963987</v>
      </c>
      <c r="L77" s="291">
        <v>9148.9463576861745</v>
      </c>
      <c r="M77" s="291">
        <v>9433.979295732488</v>
      </c>
      <c r="N77" s="291">
        <v>9719.0122337787743</v>
      </c>
      <c r="O77" s="291">
        <v>10004.045171825077</v>
      </c>
      <c r="P77" s="291">
        <v>10289.078109871385</v>
      </c>
      <c r="Q77" s="291">
        <v>10574.111047917699</v>
      </c>
      <c r="R77" s="291">
        <v>10859.143985964014</v>
      </c>
      <c r="S77" s="291">
        <v>11144.17692401032</v>
      </c>
      <c r="T77" s="291">
        <v>11429.209862056603</v>
      </c>
      <c r="U77" s="291">
        <v>11714.242800102906</v>
      </c>
      <c r="V77" s="291">
        <v>11999.275738149216</v>
      </c>
      <c r="W77" s="291">
        <v>12284.308676195529</v>
      </c>
      <c r="X77" s="291">
        <v>12569.341614241845</v>
      </c>
      <c r="Z77" s="289">
        <v>21</v>
      </c>
      <c r="AA77" s="3" t="s">
        <v>57</v>
      </c>
      <c r="AB77" s="290">
        <v>7110.577661301767</v>
      </c>
      <c r="AC77" s="291">
        <v>7438.6482027229167</v>
      </c>
      <c r="AD77" s="291">
        <v>7735.0340913004311</v>
      </c>
      <c r="AE77" s="291">
        <v>8031.4198912693673</v>
      </c>
      <c r="AF77" s="291">
        <v>8327.8056912380471</v>
      </c>
      <c r="AG77" s="291">
        <v>8624.1914912067332</v>
      </c>
      <c r="AH77" s="291">
        <v>8920.5772911754302</v>
      </c>
      <c r="AI77" s="291">
        <v>9216.9630911441291</v>
      </c>
      <c r="AJ77" s="291">
        <v>9513.3488911128188</v>
      </c>
      <c r="AK77" s="291">
        <v>9809.7346910815122</v>
      </c>
      <c r="AL77" s="291">
        <v>10106.120491050184</v>
      </c>
      <c r="AM77" s="291">
        <v>10402.50629101887</v>
      </c>
      <c r="AN77" s="291">
        <v>10698.892090987561</v>
      </c>
      <c r="AO77" s="291">
        <v>10995.277890956262</v>
      </c>
      <c r="AP77" s="291">
        <v>11291.663690924959</v>
      </c>
      <c r="AQ77" s="291">
        <v>11588.049490893649</v>
      </c>
      <c r="AR77" s="291">
        <v>11884.435290862319</v>
      </c>
      <c r="AS77" s="291">
        <v>12180.821090831005</v>
      </c>
      <c r="AT77" s="291">
        <v>12477.206890799702</v>
      </c>
      <c r="AU77" s="291">
        <v>12773.592690768397</v>
      </c>
      <c r="AV77" s="291">
        <v>13069.978490737096</v>
      </c>
      <c r="AX77" s="294"/>
      <c r="AY77" s="294"/>
      <c r="AZ77" s="294"/>
      <c r="BA77" s="294"/>
      <c r="BB77" s="294"/>
      <c r="BC77" s="294"/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</row>
    <row r="78" spans="2:70" x14ac:dyDescent="0.2">
      <c r="B78" s="289">
        <v>22</v>
      </c>
      <c r="C78" s="3" t="s">
        <v>58</v>
      </c>
      <c r="D78" s="290">
        <v>70459.429920151233</v>
      </c>
      <c r="E78" s="291">
        <v>72752.390597994628</v>
      </c>
      <c r="F78" s="291">
        <v>75176.033927666649</v>
      </c>
      <c r="G78" s="291">
        <v>77627.454764340742</v>
      </c>
      <c r="H78" s="291">
        <v>80094.64732655375</v>
      </c>
      <c r="I78" s="291">
        <v>82578.808598669129</v>
      </c>
      <c r="J78" s="291">
        <v>85080.081522999957</v>
      </c>
      <c r="K78" s="291">
        <v>87598.879939139384</v>
      </c>
      <c r="L78" s="291">
        <v>90135.557948724789</v>
      </c>
      <c r="M78" s="291">
        <v>92690.494585979439</v>
      </c>
      <c r="N78" s="291">
        <v>95264.072372403651</v>
      </c>
      <c r="O78" s="291">
        <v>97856.682998903241</v>
      </c>
      <c r="P78" s="291">
        <v>100468.72612017278</v>
      </c>
      <c r="Q78" s="291">
        <v>103100.6097375653</v>
      </c>
      <c r="R78" s="291">
        <v>105752.75087329124</v>
      </c>
      <c r="S78" s="291">
        <v>108425.5734701257</v>
      </c>
      <c r="T78" s="291">
        <v>111119.51756105738</v>
      </c>
      <c r="U78" s="291">
        <v>113835.00435636833</v>
      </c>
      <c r="V78" s="291">
        <v>116572.57349178196</v>
      </c>
      <c r="W78" s="291">
        <v>119332.34787440325</v>
      </c>
      <c r="X78" s="291">
        <v>122116.14822908684</v>
      </c>
      <c r="Z78" s="289">
        <v>22</v>
      </c>
      <c r="AA78" s="3" t="s">
        <v>58</v>
      </c>
      <c r="AB78" s="290">
        <v>73265.82901387084</v>
      </c>
      <c r="AC78" s="291">
        <v>75650.118315512751</v>
      </c>
      <c r="AD78" s="291">
        <v>78170.295359005526</v>
      </c>
      <c r="AE78" s="291">
        <v>80719.356287604402</v>
      </c>
      <c r="AF78" s="291">
        <v>83284.817129570336</v>
      </c>
      <c r="AG78" s="291">
        <v>85867.92254515407</v>
      </c>
      <c r="AH78" s="291">
        <v>88468.821170061055</v>
      </c>
      <c r="AI78" s="291">
        <v>91087.943327115194</v>
      </c>
      <c r="AJ78" s="291">
        <v>93725.65722182249</v>
      </c>
      <c r="AK78" s="291">
        <v>96382.356985338949</v>
      </c>
      <c r="AL78" s="291">
        <v>99058.440374996397</v>
      </c>
      <c r="AM78" s="291">
        <v>101754.31468274959</v>
      </c>
      <c r="AN78" s="291">
        <v>104470.39548153925</v>
      </c>
      <c r="AO78" s="291">
        <v>107207.10702341262</v>
      </c>
      <c r="AP78" s="291">
        <v>109964.88294057443</v>
      </c>
      <c r="AQ78" s="291">
        <v>112744.16406144085</v>
      </c>
      <c r="AR78" s="291">
        <v>115545.40794551423</v>
      </c>
      <c r="AS78" s="291">
        <v>118369.05257988263</v>
      </c>
      <c r="AT78" s="291">
        <v>121215.65909395955</v>
      </c>
      <c r="AU78" s="291">
        <v>124085.35529024072</v>
      </c>
      <c r="AV78" s="291">
        <v>126980.03441305141</v>
      </c>
      <c r="AX78" s="294"/>
      <c r="AY78" s="294"/>
      <c r="AZ78" s="294"/>
      <c r="BA78" s="294"/>
      <c r="BB78" s="294"/>
      <c r="BC78" s="294"/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</row>
    <row r="79" spans="2:70" x14ac:dyDescent="0.2">
      <c r="B79" s="289">
        <v>23</v>
      </c>
      <c r="C79" s="3" t="s">
        <v>59</v>
      </c>
      <c r="D79" s="290">
        <v>128646.41356412819</v>
      </c>
      <c r="E79" s="291">
        <v>135482.75894365201</v>
      </c>
      <c r="F79" s="291">
        <v>142417.22405364073</v>
      </c>
      <c r="G79" s="291">
        <v>149389.30382851779</v>
      </c>
      <c r="H79" s="291">
        <v>156383.63882788224</v>
      </c>
      <c r="I79" s="291">
        <v>163401.92055236176</v>
      </c>
      <c r="J79" s="291">
        <v>170444.35194397043</v>
      </c>
      <c r="K79" s="291">
        <v>177511.51676921066</v>
      </c>
      <c r="L79" s="291">
        <v>184603.91483888566</v>
      </c>
      <c r="M79" s="291">
        <v>191722.08106046342</v>
      </c>
      <c r="N79" s="291">
        <v>198866.55528615214</v>
      </c>
      <c r="O79" s="291">
        <v>206037.89030270203</v>
      </c>
      <c r="P79" s="291">
        <v>213236.65013829098</v>
      </c>
      <c r="Q79" s="291">
        <v>220463.41059743252</v>
      </c>
      <c r="R79" s="291">
        <v>227718.7602266763</v>
      </c>
      <c r="S79" s="291">
        <v>235003.29729685187</v>
      </c>
      <c r="T79" s="291">
        <v>242317.64295285899</v>
      </c>
      <c r="U79" s="291">
        <v>249662.39112700685</v>
      </c>
      <c r="V79" s="291">
        <v>257038.30541429267</v>
      </c>
      <c r="W79" s="291">
        <v>264445.55140286084</v>
      </c>
      <c r="X79" s="291">
        <v>271886.73056026653</v>
      </c>
      <c r="Z79" s="289">
        <v>23</v>
      </c>
      <c r="AA79" s="3" t="s">
        <v>59</v>
      </c>
      <c r="AB79" s="290">
        <v>129647.69221905053</v>
      </c>
      <c r="AC79" s="291">
        <v>136533.89256309016</v>
      </c>
      <c r="AD79" s="291">
        <v>143518.90992373074</v>
      </c>
      <c r="AE79" s="291">
        <v>150541.81616016661</v>
      </c>
      <c r="AF79" s="291">
        <v>157587.13986167646</v>
      </c>
      <c r="AG79" s="291">
        <v>164656.58485992736</v>
      </c>
      <c r="AH79" s="291">
        <v>171750.35557638088</v>
      </c>
      <c r="AI79" s="291">
        <v>178869.04003319712</v>
      </c>
      <c r="AJ79" s="291">
        <v>186013.14168480012</v>
      </c>
      <c r="AK79" s="291">
        <v>193183.1993381331</v>
      </c>
      <c r="AL79" s="291">
        <v>200379.75678092704</v>
      </c>
      <c r="AM79" s="291">
        <v>207603.37082974776</v>
      </c>
      <c r="AN79" s="291">
        <v>214854.60962453802</v>
      </c>
      <c r="AO79" s="291">
        <v>222134.05316742681</v>
      </c>
      <c r="AP79" s="291">
        <v>229442.2942954677</v>
      </c>
      <c r="AQ79" s="291">
        <v>236779.93564088474</v>
      </c>
      <c r="AR79" s="291">
        <v>244147.60287672441</v>
      </c>
      <c r="AS79" s="291">
        <v>251545.89426506162</v>
      </c>
      <c r="AT79" s="291">
        <v>258975.57896750167</v>
      </c>
      <c r="AU79" s="291">
        <v>266436.82377932669</v>
      </c>
      <c r="AV79" s="291">
        <v>273932.24913278967</v>
      </c>
      <c r="AX79" s="294"/>
      <c r="AY79" s="294"/>
      <c r="AZ79" s="294"/>
      <c r="BA79" s="294"/>
      <c r="BB79" s="294"/>
      <c r="BC79" s="294"/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</row>
    <row r="80" spans="2:70" x14ac:dyDescent="0.2">
      <c r="B80" s="289">
        <v>26</v>
      </c>
      <c r="C80" s="3" t="s">
        <v>60</v>
      </c>
      <c r="D80" s="290">
        <v>7272.4510930886736</v>
      </c>
      <c r="E80" s="291">
        <v>7408.9582540258598</v>
      </c>
      <c r="F80" s="291">
        <v>7545.4600615262752</v>
      </c>
      <c r="G80" s="291">
        <v>7682.0474538222034</v>
      </c>
      <c r="H80" s="291">
        <v>7748.2841442067966</v>
      </c>
      <c r="I80" s="291">
        <v>7995.4470923049712</v>
      </c>
      <c r="J80" s="291">
        <v>8097.7149816003584</v>
      </c>
      <c r="K80" s="291">
        <v>8260.2345669365968</v>
      </c>
      <c r="L80" s="291">
        <v>8364.6420761197969</v>
      </c>
      <c r="M80" s="291">
        <v>8501.0582988247024</v>
      </c>
      <c r="N80" s="291">
        <v>8637.5601063251197</v>
      </c>
      <c r="O80" s="291">
        <v>8774.1474986210487</v>
      </c>
      <c r="P80" s="291">
        <v>8919.0366160816975</v>
      </c>
      <c r="Q80" s="291">
        <v>9061.700528859019</v>
      </c>
      <c r="R80" s="291">
        <v>9263.126845564464</v>
      </c>
      <c r="S80" s="291">
        <v>9469.1179932209707</v>
      </c>
      <c r="T80" s="291">
        <v>9676.1446245419993</v>
      </c>
      <c r="U80" s="291">
        <v>9887.6230183760363</v>
      </c>
      <c r="V80" s="291">
        <v>9955.3094847617231</v>
      </c>
      <c r="W80" s="291">
        <v>10038.309307088406</v>
      </c>
      <c r="X80" s="291">
        <v>10122.025293985145</v>
      </c>
      <c r="Z80" s="289">
        <v>26</v>
      </c>
      <c r="AA80" s="3" t="s">
        <v>60</v>
      </c>
      <c r="AB80" s="290">
        <v>7485.0248385396562</v>
      </c>
      <c r="AC80" s="291">
        <v>7625.522103791036</v>
      </c>
      <c r="AD80" s="291">
        <v>7766.0138591246887</v>
      </c>
      <c r="AE80" s="291">
        <v>7906.593700897427</v>
      </c>
      <c r="AF80" s="291">
        <v>7974.7664897419618</v>
      </c>
      <c r="AG80" s="291">
        <v>8229.1540108130466</v>
      </c>
      <c r="AH80" s="291">
        <v>8334.4111905125374</v>
      </c>
      <c r="AI80" s="291">
        <v>8501.6812233281544</v>
      </c>
      <c r="AJ80" s="291">
        <v>8609.1405640047797</v>
      </c>
      <c r="AK80" s="291">
        <v>8749.5442328993486</v>
      </c>
      <c r="AL80" s="291">
        <v>8890.0359882330031</v>
      </c>
      <c r="AM80" s="291">
        <v>9030.6158300057432</v>
      </c>
      <c r="AN80" s="291">
        <v>9179.7400563697665</v>
      </c>
      <c r="AO80" s="291">
        <v>9326.5740353175697</v>
      </c>
      <c r="AP80" s="291">
        <v>9533.8880432603146</v>
      </c>
      <c r="AQ80" s="291">
        <v>9745.9003121628211</v>
      </c>
      <c r="AR80" s="291">
        <v>9958.9783319173621</v>
      </c>
      <c r="AS80" s="291">
        <v>10176.638239203168</v>
      </c>
      <c r="AT80" s="291">
        <v>10246.303181001309</v>
      </c>
      <c r="AU80" s="291">
        <v>10331.729088134602</v>
      </c>
      <c r="AV80" s="291">
        <v>10417.892093328332</v>
      </c>
      <c r="AX80" s="294"/>
      <c r="AY80" s="294"/>
      <c r="AZ80" s="294"/>
      <c r="BA80" s="294"/>
      <c r="BB80" s="294"/>
      <c r="BC80" s="294"/>
      <c r="BD80" s="294"/>
      <c r="BE80" s="294"/>
      <c r="BF80" s="294"/>
      <c r="BG80" s="294"/>
      <c r="BH80" s="294"/>
      <c r="BI80" s="294"/>
      <c r="BJ80" s="294"/>
      <c r="BK80" s="294"/>
      <c r="BL80" s="294"/>
      <c r="BM80" s="294"/>
      <c r="BN80" s="294"/>
      <c r="BO80" s="294"/>
      <c r="BP80" s="294"/>
      <c r="BQ80" s="294"/>
      <c r="BR80" s="294"/>
    </row>
    <row r="81" spans="2:70" x14ac:dyDescent="0.2">
      <c r="B81" s="289">
        <v>28</v>
      </c>
      <c r="C81" s="3" t="s">
        <v>61</v>
      </c>
      <c r="D81" s="290">
        <v>6444.658657089376</v>
      </c>
      <c r="E81" s="291">
        <v>6564.8265508209734</v>
      </c>
      <c r="F81" s="291">
        <v>6566.2864753891536</v>
      </c>
      <c r="G81" s="291">
        <v>6566.3042120713799</v>
      </c>
      <c r="H81" s="291">
        <v>6566.3044275550446</v>
      </c>
      <c r="I81" s="291">
        <v>6566.3044301729633</v>
      </c>
      <c r="J81" s="291">
        <v>6566.3044302047701</v>
      </c>
      <c r="K81" s="291">
        <v>6566.3044302051558</v>
      </c>
      <c r="L81" s="291">
        <v>6566.3044302051603</v>
      </c>
      <c r="M81" s="291">
        <v>6566.3044302051603</v>
      </c>
      <c r="N81" s="291">
        <v>6566.3044302051603</v>
      </c>
      <c r="O81" s="291">
        <v>6566.3044302051603</v>
      </c>
      <c r="P81" s="291">
        <v>6566.3044302051603</v>
      </c>
      <c r="Q81" s="291">
        <v>6566.3044302051603</v>
      </c>
      <c r="R81" s="291">
        <v>6566.3044302051603</v>
      </c>
      <c r="S81" s="291">
        <v>6566.3044302051603</v>
      </c>
      <c r="T81" s="291">
        <v>6566.3044302051603</v>
      </c>
      <c r="U81" s="291">
        <v>6566.3044302051603</v>
      </c>
      <c r="V81" s="291">
        <v>6566.3044302051603</v>
      </c>
      <c r="W81" s="291">
        <v>6566.3044302051603</v>
      </c>
      <c r="X81" s="291">
        <v>6566.3044302051603</v>
      </c>
      <c r="Z81" s="289">
        <v>28</v>
      </c>
      <c r="AA81" s="3" t="s">
        <v>61</v>
      </c>
      <c r="AB81" s="290">
        <v>6558.4713289735746</v>
      </c>
      <c r="AC81" s="291">
        <v>6680.7613877084714</v>
      </c>
      <c r="AD81" s="291">
        <v>6682.2470945445275</v>
      </c>
      <c r="AE81" s="291">
        <v>6682.2651444565599</v>
      </c>
      <c r="AF81" s="291">
        <v>6682.265363745666</v>
      </c>
      <c r="AG81" s="291">
        <v>6682.2653664098179</v>
      </c>
      <c r="AH81" s="291">
        <v>6682.265366442186</v>
      </c>
      <c r="AI81" s="291">
        <v>6682.2653664425789</v>
      </c>
      <c r="AJ81" s="291">
        <v>6682.2653664425825</v>
      </c>
      <c r="AK81" s="291">
        <v>6682.2653664425825</v>
      </c>
      <c r="AL81" s="291">
        <v>6682.2653664425825</v>
      </c>
      <c r="AM81" s="291">
        <v>6682.2653664425825</v>
      </c>
      <c r="AN81" s="291">
        <v>6682.2653664425825</v>
      </c>
      <c r="AO81" s="291">
        <v>6682.2653664425825</v>
      </c>
      <c r="AP81" s="291">
        <v>6682.2653664425825</v>
      </c>
      <c r="AQ81" s="291">
        <v>6682.2653664425825</v>
      </c>
      <c r="AR81" s="291">
        <v>6682.2653664425825</v>
      </c>
      <c r="AS81" s="291">
        <v>6682.2653664425825</v>
      </c>
      <c r="AT81" s="291">
        <v>6682.2653664425825</v>
      </c>
      <c r="AU81" s="291">
        <v>6682.2653664425825</v>
      </c>
      <c r="AV81" s="291">
        <v>6682.2653664425825</v>
      </c>
      <c r="AX81" s="294"/>
      <c r="AY81" s="294"/>
      <c r="AZ81" s="294"/>
      <c r="BA81" s="294"/>
      <c r="BB81" s="294"/>
      <c r="BC81" s="294"/>
      <c r="BD81" s="294"/>
      <c r="BE81" s="294"/>
      <c r="BF81" s="294"/>
      <c r="BG81" s="294"/>
      <c r="BH81" s="294"/>
      <c r="BI81" s="294"/>
      <c r="BJ81" s="294"/>
      <c r="BK81" s="294"/>
      <c r="BL81" s="294"/>
      <c r="BM81" s="294"/>
      <c r="BN81" s="294"/>
      <c r="BO81" s="294"/>
      <c r="BP81" s="294"/>
      <c r="BQ81" s="294"/>
      <c r="BR81" s="294"/>
    </row>
    <row r="82" spans="2:70" x14ac:dyDescent="0.2">
      <c r="B82" s="289">
        <v>29</v>
      </c>
      <c r="C82" s="3" t="s">
        <v>62</v>
      </c>
      <c r="D82" s="290">
        <v>9595.1904831871379</v>
      </c>
      <c r="E82" s="291">
        <v>9718.7940820778313</v>
      </c>
      <c r="F82" s="291">
        <v>9921.0181085140539</v>
      </c>
      <c r="G82" s="291">
        <v>10092.186847907609</v>
      </c>
      <c r="H82" s="291">
        <v>10275.624162081211</v>
      </c>
      <c r="I82" s="291">
        <v>10454.214704194077</v>
      </c>
      <c r="J82" s="291">
        <v>10634.719991893642</v>
      </c>
      <c r="K82" s="291">
        <v>10814.468848175402</v>
      </c>
      <c r="L82" s="291">
        <v>10994.51653710302</v>
      </c>
      <c r="M82" s="291">
        <v>11174.446170450015</v>
      </c>
      <c r="N82" s="291">
        <v>11354.422442343084</v>
      </c>
      <c r="O82" s="291">
        <v>11534.380289406332</v>
      </c>
      <c r="P82" s="291">
        <v>11714.345415306123</v>
      </c>
      <c r="Q82" s="291">
        <v>11894.307665659087</v>
      </c>
      <c r="R82" s="291">
        <v>12074.271052013572</v>
      </c>
      <c r="S82" s="291">
        <v>12254.233989584065</v>
      </c>
      <c r="T82" s="291">
        <v>12434.19710444926</v>
      </c>
      <c r="U82" s="291">
        <v>12614.160149273162</v>
      </c>
      <c r="V82" s="291">
        <v>12794.123221767293</v>
      </c>
      <c r="W82" s="291">
        <v>12974.086283330147</v>
      </c>
      <c r="X82" s="291">
        <v>13154.049349211433</v>
      </c>
      <c r="Z82" s="289">
        <v>29</v>
      </c>
      <c r="AA82" s="3" t="s">
        <v>62</v>
      </c>
      <c r="AB82" s="290">
        <v>9977.366920132481</v>
      </c>
      <c r="AC82" s="291">
        <v>10105.89365036699</v>
      </c>
      <c r="AD82" s="291">
        <v>10316.172259776169</v>
      </c>
      <c r="AE82" s="291">
        <v>10494.158650059771</v>
      </c>
      <c r="AF82" s="291">
        <v>10684.902272456904</v>
      </c>
      <c r="AG82" s="291">
        <v>10870.606075862128</v>
      </c>
      <c r="AH82" s="291">
        <v>11058.300889170767</v>
      </c>
      <c r="AI82" s="291">
        <v>11245.209142398227</v>
      </c>
      <c r="AJ82" s="291">
        <v>11432.428130775836</v>
      </c>
      <c r="AK82" s="291">
        <v>11619.524361419039</v>
      </c>
      <c r="AL82" s="291">
        <v>11806.66908822161</v>
      </c>
      <c r="AM82" s="291">
        <v>11993.794656333386</v>
      </c>
      <c r="AN82" s="291">
        <v>12180.927793197767</v>
      </c>
      <c r="AO82" s="291">
        <v>12368.057939982287</v>
      </c>
      <c r="AP82" s="291">
        <v>12555.189268015276</v>
      </c>
      <c r="AQ82" s="291">
        <v>12742.320129389203</v>
      </c>
      <c r="AR82" s="291">
        <v>12929.451175119473</v>
      </c>
      <c r="AS82" s="291">
        <v>13116.582148018715</v>
      </c>
      <c r="AT82" s="291">
        <v>13303.713149690291</v>
      </c>
      <c r="AU82" s="291">
        <v>13490.844139995188</v>
      </c>
      <c r="AV82" s="291">
        <v>13677.975134790526</v>
      </c>
      <c r="AX82" s="294"/>
      <c r="AY82" s="294"/>
      <c r="AZ82" s="294"/>
      <c r="BA82" s="294"/>
      <c r="BB82" s="294"/>
      <c r="BC82" s="294"/>
      <c r="BD82" s="294"/>
      <c r="BE82" s="294"/>
      <c r="BF82" s="294"/>
      <c r="BG82" s="294"/>
      <c r="BH82" s="294"/>
      <c r="BI82" s="294"/>
      <c r="BJ82" s="294"/>
      <c r="BK82" s="294"/>
      <c r="BL82" s="294"/>
      <c r="BM82" s="294"/>
      <c r="BN82" s="294"/>
      <c r="BO82" s="294"/>
      <c r="BP82" s="294"/>
      <c r="BQ82" s="294"/>
      <c r="BR82" s="294"/>
    </row>
    <row r="83" spans="2:70" x14ac:dyDescent="0.2">
      <c r="B83" s="289">
        <v>31</v>
      </c>
      <c r="C83" s="3" t="s">
        <v>63</v>
      </c>
      <c r="D83" s="290">
        <v>16262.826138665547</v>
      </c>
      <c r="E83" s="291">
        <v>16746.042005168394</v>
      </c>
      <c r="F83" s="291">
        <v>17134.253887956784</v>
      </c>
      <c r="G83" s="291">
        <v>17490.947251842335</v>
      </c>
      <c r="H83" s="291">
        <v>17839.848900235917</v>
      </c>
      <c r="I83" s="291">
        <v>18191.121772350452</v>
      </c>
      <c r="J83" s="291">
        <v>18548.074121526763</v>
      </c>
      <c r="K83" s="291">
        <v>18911.964460335355</v>
      </c>
      <c r="L83" s="291">
        <v>19283.30722659807</v>
      </c>
      <c r="M83" s="291">
        <v>19662.385505589071</v>
      </c>
      <c r="N83" s="291">
        <v>20049.403286184934</v>
      </c>
      <c r="O83" s="291">
        <v>20444.541405930326</v>
      </c>
      <c r="P83" s="291">
        <v>20847.975068984186</v>
      </c>
      <c r="Q83" s="291">
        <v>21259.880023499369</v>
      </c>
      <c r="R83" s="291">
        <v>21680.434823380034</v>
      </c>
      <c r="S83" s="291">
        <v>22109.820772721418</v>
      </c>
      <c r="T83" s="291">
        <v>22548.225409436847</v>
      </c>
      <c r="U83" s="291">
        <v>22995.830240165102</v>
      </c>
      <c r="V83" s="291">
        <v>23452.85934404366</v>
      </c>
      <c r="W83" s="291">
        <v>23919.390029172879</v>
      </c>
      <c r="X83" s="291">
        <v>24396.104046989014</v>
      </c>
      <c r="Z83" s="289">
        <v>31</v>
      </c>
      <c r="AA83" s="3" t="s">
        <v>63</v>
      </c>
      <c r="AB83" s="290">
        <v>16910.574503768599</v>
      </c>
      <c r="AC83" s="291">
        <v>17413.036858234245</v>
      </c>
      <c r="AD83" s="291">
        <v>17816.711220314104</v>
      </c>
      <c r="AE83" s="291">
        <v>18187.611680883216</v>
      </c>
      <c r="AF83" s="291">
        <v>18550.410081932307</v>
      </c>
      <c r="AG83" s="291">
        <v>18915.674152543161</v>
      </c>
      <c r="AH83" s="291">
        <v>19286.843913787183</v>
      </c>
      <c r="AI83" s="291">
        <v>19665.228004790522</v>
      </c>
      <c r="AJ83" s="291">
        <v>20051.361353433473</v>
      </c>
      <c r="AK83" s="291">
        <v>20445.538320276682</v>
      </c>
      <c r="AL83" s="291">
        <v>20847.971019073684</v>
      </c>
      <c r="AM83" s="291">
        <v>21258.84749012853</v>
      </c>
      <c r="AN83" s="291">
        <v>21678.349915981824</v>
      </c>
      <c r="AO83" s="291">
        <v>22106.66104483536</v>
      </c>
      <c r="AP83" s="291">
        <v>22543.966542395268</v>
      </c>
      <c r="AQ83" s="291">
        <v>22990.454934098903</v>
      </c>
      <c r="AR83" s="291">
        <v>23446.321227494715</v>
      </c>
      <c r="AS83" s="291">
        <v>23911.754158630876</v>
      </c>
      <c r="AT83" s="291">
        <v>24386.986731716919</v>
      </c>
      <c r="AU83" s="291">
        <v>24872.099334034825</v>
      </c>
      <c r="AV83" s="291">
        <v>25367.800871180589</v>
      </c>
      <c r="AX83" s="294"/>
      <c r="AY83" s="294"/>
      <c r="AZ83" s="294"/>
      <c r="BA83" s="294"/>
      <c r="BB83" s="294"/>
      <c r="BC83" s="294"/>
      <c r="BD83" s="294"/>
      <c r="BE83" s="294"/>
      <c r="BF83" s="294"/>
      <c r="BG83" s="294"/>
      <c r="BH83" s="294"/>
      <c r="BI83" s="294"/>
      <c r="BJ83" s="294"/>
      <c r="BK83" s="294"/>
      <c r="BL83" s="294"/>
      <c r="BM83" s="294"/>
      <c r="BN83" s="294"/>
      <c r="BO83" s="294"/>
      <c r="BP83" s="294"/>
      <c r="BQ83" s="294"/>
      <c r="BR83" s="294"/>
    </row>
    <row r="84" spans="2:70" x14ac:dyDescent="0.2">
      <c r="B84" s="289">
        <v>32</v>
      </c>
      <c r="C84" s="3" t="s">
        <v>64</v>
      </c>
      <c r="D84" s="290">
        <v>13188.3342085554</v>
      </c>
      <c r="E84" s="291">
        <v>13641.852708423285</v>
      </c>
      <c r="F84" s="291">
        <v>13942.043377202206</v>
      </c>
      <c r="G84" s="291">
        <v>14253.884064374954</v>
      </c>
      <c r="H84" s="291">
        <v>14572.008792120239</v>
      </c>
      <c r="I84" s="291">
        <v>14896.876855369124</v>
      </c>
      <c r="J84" s="291">
        <v>15228.551135863867</v>
      </c>
      <c r="K84" s="291">
        <v>15567.194670313438</v>
      </c>
      <c r="L84" s="291">
        <v>15912.948672057346</v>
      </c>
      <c r="M84" s="291">
        <v>16265.963775500533</v>
      </c>
      <c r="N84" s="291">
        <v>16626.392128035761</v>
      </c>
      <c r="O84" s="291">
        <v>16994.389491884409</v>
      </c>
      <c r="P84" s="291">
        <v>17370.114802179723</v>
      </c>
      <c r="Q84" s="291">
        <v>17753.730320605264</v>
      </c>
      <c r="R84" s="291">
        <v>18145.401860344231</v>
      </c>
      <c r="S84" s="291">
        <v>18545.298128943807</v>
      </c>
      <c r="T84" s="291">
        <v>18953.593677261324</v>
      </c>
      <c r="U84" s="291">
        <v>19370.457739435722</v>
      </c>
      <c r="V84" s="291">
        <v>19796.098176670643</v>
      </c>
      <c r="W84" s="291">
        <v>20230.590199747799</v>
      </c>
      <c r="X84" s="291">
        <v>20674.554970533391</v>
      </c>
      <c r="Z84" s="289">
        <v>32</v>
      </c>
      <c r="AA84" s="3" t="s">
        <v>64</v>
      </c>
      <c r="AB84" s="290">
        <v>13713.625560082166</v>
      </c>
      <c r="AC84" s="291">
        <v>14185.207701799793</v>
      </c>
      <c r="AD84" s="291">
        <v>14497.354964916176</v>
      </c>
      <c r="AE84" s="291">
        <v>14821.616266659006</v>
      </c>
      <c r="AF84" s="291">
        <v>15152.41190231039</v>
      </c>
      <c r="AG84" s="291">
        <v>15490.219460518478</v>
      </c>
      <c r="AH84" s="291">
        <v>15835.104327605324</v>
      </c>
      <c r="AI84" s="291">
        <v>16187.236034032023</v>
      </c>
      <c r="AJ84" s="291">
        <v>16546.761417665391</v>
      </c>
      <c r="AK84" s="291">
        <v>16913.837112678717</v>
      </c>
      <c r="AL84" s="291">
        <v>17288.621326495424</v>
      </c>
      <c r="AM84" s="291">
        <v>17671.276025346164</v>
      </c>
      <c r="AN84" s="291">
        <v>18061.966474750549</v>
      </c>
      <c r="AO84" s="291">
        <v>18460.861399274978</v>
      </c>
      <c r="AP84" s="291">
        <v>18868.133216441747</v>
      </c>
      <c r="AQ84" s="291">
        <v>19283.957353419642</v>
      </c>
      <c r="AR84" s="291">
        <v>19708.515313426644</v>
      </c>
      <c r="AS84" s="291">
        <v>20141.983071197454</v>
      </c>
      <c r="AT84" s="291">
        <v>20584.576767047438</v>
      </c>
      <c r="AU84" s="291">
        <v>21036.374607403759</v>
      </c>
      <c r="AV84" s="291">
        <v>21498.022495009736</v>
      </c>
      <c r="AX84" s="294"/>
      <c r="AY84" s="294"/>
      <c r="AZ84" s="294"/>
      <c r="BA84" s="294"/>
      <c r="BB84" s="294"/>
      <c r="BC84" s="294"/>
      <c r="BD84" s="294"/>
      <c r="BE84" s="294"/>
      <c r="BF84" s="294"/>
      <c r="BG84" s="294"/>
      <c r="BH84" s="294"/>
      <c r="BI84" s="294"/>
      <c r="BJ84" s="294"/>
      <c r="BK84" s="294"/>
      <c r="BL84" s="294"/>
      <c r="BM84" s="294"/>
      <c r="BN84" s="294"/>
      <c r="BO84" s="294"/>
      <c r="BP84" s="294"/>
      <c r="BQ84" s="294"/>
      <c r="BR84" s="294"/>
    </row>
    <row r="85" spans="2:70" x14ac:dyDescent="0.2">
      <c r="B85" s="289">
        <v>33</v>
      </c>
      <c r="C85" s="3" t="s">
        <v>65</v>
      </c>
      <c r="D85" s="290">
        <v>20530.896174369711</v>
      </c>
      <c r="E85" s="291">
        <v>21691.786216067649</v>
      </c>
      <c r="F85" s="291">
        <v>22775.020234568754</v>
      </c>
      <c r="G85" s="291">
        <v>23845.586803148704</v>
      </c>
      <c r="H85" s="291">
        <v>24914.786391449561</v>
      </c>
      <c r="I85" s="291">
        <v>25984.946091030361</v>
      </c>
      <c r="J85" s="291">
        <v>27056.480836322447</v>
      </c>
      <c r="K85" s="291">
        <v>28129.498359064753</v>
      </c>
      <c r="L85" s="291">
        <v>29204.042086205191</v>
      </c>
      <c r="M85" s="291">
        <v>30280.146782949825</v>
      </c>
      <c r="N85" s="291">
        <v>31357.845592682599</v>
      </c>
      <c r="O85" s="291">
        <v>32437.17208929261</v>
      </c>
      <c r="P85" s="291">
        <v>33518.160465503461</v>
      </c>
      <c r="Q85" s="291">
        <v>34600.845617089428</v>
      </c>
      <c r="R85" s="291">
        <v>35685.263205805219</v>
      </c>
      <c r="S85" s="291">
        <v>36771.449498552247</v>
      </c>
      <c r="T85" s="291">
        <v>37859.442084804701</v>
      </c>
      <c r="U85" s="291">
        <v>38949.277152832881</v>
      </c>
      <c r="V85" s="291">
        <v>40041.000204365904</v>
      </c>
      <c r="W85" s="291">
        <v>41134.624282796591</v>
      </c>
      <c r="X85" s="291">
        <v>42230.29525011158</v>
      </c>
      <c r="Z85" s="289">
        <v>33</v>
      </c>
      <c r="AA85" s="3" t="s">
        <v>65</v>
      </c>
      <c r="AB85" s="290">
        <v>21348.64176899485</v>
      </c>
      <c r="AC85" s="291">
        <v>22555.770061053623</v>
      </c>
      <c r="AD85" s="291">
        <v>23682.14929051165</v>
      </c>
      <c r="AE85" s="291">
        <v>24795.356525518113</v>
      </c>
      <c r="AF85" s="291">
        <v>25907.142333421016</v>
      </c>
      <c r="AG85" s="291">
        <v>27019.926493836098</v>
      </c>
      <c r="AH85" s="291">
        <v>28134.14046803318</v>
      </c>
      <c r="AI85" s="291">
        <v>29249.896278706292</v>
      </c>
      <c r="AJ85" s="291">
        <v>30367.239082498745</v>
      </c>
      <c r="AK85" s="291">
        <v>31486.205029314722</v>
      </c>
      <c r="AL85" s="291">
        <v>32606.828582639155</v>
      </c>
      <c r="AM85" s="291">
        <v>33729.144653609153</v>
      </c>
      <c r="AN85" s="291">
        <v>34853.188796844486</v>
      </c>
      <c r="AO85" s="291">
        <v>35978.997298018126</v>
      </c>
      <c r="AP85" s="291">
        <v>37106.607239292425</v>
      </c>
      <c r="AQ85" s="291">
        <v>38236.05633207957</v>
      </c>
      <c r="AR85" s="291">
        <v>39367.383663042478</v>
      </c>
      <c r="AS85" s="291">
        <v>40500.62686183022</v>
      </c>
      <c r="AT85" s="291">
        <v>41635.833242505803</v>
      </c>
      <c r="AU85" s="291">
        <v>42773.016367980395</v>
      </c>
      <c r="AV85" s="291">
        <v>43912.327909923522</v>
      </c>
      <c r="AX85" s="294"/>
      <c r="AY85" s="294"/>
      <c r="AZ85" s="294"/>
      <c r="BA85" s="294"/>
      <c r="BB85" s="294"/>
      <c r="BC85" s="294"/>
      <c r="BD85" s="294"/>
      <c r="BE85" s="294"/>
      <c r="BF85" s="294"/>
      <c r="BG85" s="294"/>
      <c r="BH85" s="294"/>
      <c r="BI85" s="294"/>
      <c r="BJ85" s="294"/>
      <c r="BK85" s="294"/>
      <c r="BL85" s="294"/>
      <c r="BM85" s="294"/>
      <c r="BN85" s="294"/>
      <c r="BO85" s="294"/>
      <c r="BP85" s="294"/>
      <c r="BQ85" s="294"/>
      <c r="BR85" s="294"/>
    </row>
    <row r="86" spans="2:70" x14ac:dyDescent="0.2">
      <c r="B86" s="289">
        <v>34</v>
      </c>
      <c r="C86" s="3" t="s">
        <v>66</v>
      </c>
      <c r="D86" s="290">
        <v>5194.4957205015698</v>
      </c>
      <c r="E86" s="291">
        <v>5438.4332392934239</v>
      </c>
      <c r="F86" s="291">
        <v>5724.5452771577993</v>
      </c>
      <c r="G86" s="291">
        <v>6016.2069330539516</v>
      </c>
      <c r="H86" s="291">
        <v>6311.965613743173</v>
      </c>
      <c r="I86" s="291">
        <v>6611.7950525535007</v>
      </c>
      <c r="J86" s="291">
        <v>6915.6564806641391</v>
      </c>
      <c r="K86" s="291">
        <v>7223.5397600479801</v>
      </c>
      <c r="L86" s="291">
        <v>7535.4352320054422</v>
      </c>
      <c r="M86" s="291">
        <v>7851.3385968192761</v>
      </c>
      <c r="N86" s="291">
        <v>8171.2491164605926</v>
      </c>
      <c r="O86" s="291">
        <v>8495.1697829167679</v>
      </c>
      <c r="P86" s="291">
        <v>8823.1070396975156</v>
      </c>
      <c r="Q86" s="291">
        <v>9155.0706389847874</v>
      </c>
      <c r="R86" s="291">
        <v>9491.0735367450816</v>
      </c>
      <c r="S86" s="291">
        <v>9831.131616689323</v>
      </c>
      <c r="T86" s="291">
        <v>10175.264201675316</v>
      </c>
      <c r="U86" s="291">
        <v>10523.491535704929</v>
      </c>
      <c r="V86" s="291">
        <v>10875.844243601117</v>
      </c>
      <c r="W86" s="291">
        <v>11232.325747229504</v>
      </c>
      <c r="X86" s="291">
        <v>11593.061811579584</v>
      </c>
      <c r="Z86" s="289">
        <v>34</v>
      </c>
      <c r="AA86" s="3" t="s">
        <v>66</v>
      </c>
      <c r="AB86" s="290">
        <v>5401.3924850491467</v>
      </c>
      <c r="AC86" s="291">
        <v>5655.0460352144819</v>
      </c>
      <c r="AD86" s="291">
        <v>5952.5539155469933</v>
      </c>
      <c r="AE86" s="291">
        <v>6255.8324551974911</v>
      </c>
      <c r="AF86" s="291">
        <v>6563.3712041385643</v>
      </c>
      <c r="AG86" s="291">
        <v>6875.142849496704</v>
      </c>
      <c r="AH86" s="291">
        <v>7191.1070782889938</v>
      </c>
      <c r="AI86" s="291">
        <v>7511.2533486906923</v>
      </c>
      <c r="AJ86" s="291">
        <v>7835.5716172962211</v>
      </c>
      <c r="AK86" s="291">
        <v>8164.0574131305902</v>
      </c>
      <c r="AL86" s="291">
        <v>8496.7099687692189</v>
      </c>
      <c r="AM86" s="291">
        <v>8833.532395370341</v>
      </c>
      <c r="AN86" s="291">
        <v>9174.5313930886678</v>
      </c>
      <c r="AO86" s="291">
        <v>9519.7171025355528</v>
      </c>
      <c r="AP86" s="291">
        <v>9869.1029957136398</v>
      </c>
      <c r="AQ86" s="291">
        <v>10222.705588982059</v>
      </c>
      <c r="AR86" s="291">
        <v>10580.544974828044</v>
      </c>
      <c r="AS86" s="291">
        <v>10942.642203572061</v>
      </c>
      <c r="AT86" s="291">
        <v>11309.029119823748</v>
      </c>
      <c r="AU86" s="291">
        <v>11679.709281741652</v>
      </c>
      <c r="AV86" s="291">
        <v>12054.813463534801</v>
      </c>
      <c r="AX86" s="294"/>
      <c r="AY86" s="294"/>
      <c r="AZ86" s="294"/>
      <c r="BA86" s="294"/>
      <c r="BB86" s="294"/>
      <c r="BC86" s="294"/>
      <c r="BD86" s="294"/>
      <c r="BE86" s="294"/>
      <c r="BF86" s="294"/>
      <c r="BG86" s="294"/>
      <c r="BH86" s="294"/>
      <c r="BI86" s="294"/>
      <c r="BJ86" s="294"/>
      <c r="BK86" s="294"/>
      <c r="BL86" s="294"/>
      <c r="BM86" s="294"/>
      <c r="BN86" s="294"/>
      <c r="BO86" s="294"/>
      <c r="BP86" s="294"/>
      <c r="BQ86" s="294"/>
      <c r="BR86" s="294"/>
    </row>
    <row r="87" spans="2:70" x14ac:dyDescent="0.2">
      <c r="B87" s="289">
        <v>35</v>
      </c>
      <c r="C87" s="3" t="s">
        <v>67</v>
      </c>
      <c r="D87" s="290">
        <v>4258.5278715710501</v>
      </c>
      <c r="E87" s="291">
        <v>4395.4343149873248</v>
      </c>
      <c r="F87" s="291">
        <v>4533.4501260829074</v>
      </c>
      <c r="G87" s="291">
        <v>4692.7800655636065</v>
      </c>
      <c r="H87" s="291">
        <v>4859.0254281215903</v>
      </c>
      <c r="I87" s="291">
        <v>5029.2233995016404</v>
      </c>
      <c r="J87" s="291">
        <v>5203.6363083295046</v>
      </c>
      <c r="K87" s="291">
        <v>5382.3195110110464</v>
      </c>
      <c r="L87" s="291">
        <v>5565.3817245520268</v>
      </c>
      <c r="M87" s="291">
        <v>5752.9209645220881</v>
      </c>
      <c r="N87" s="291">
        <v>5945.0410331416897</v>
      </c>
      <c r="O87" s="291">
        <v>6141.8473539448378</v>
      </c>
      <c r="P87" s="291">
        <v>6343.4481062946797</v>
      </c>
      <c r="Q87" s="291">
        <v>6549.9540100765062</v>
      </c>
      <c r="R87" s="291">
        <v>6761.478426067968</v>
      </c>
      <c r="S87" s="291">
        <v>6978.137505530025</v>
      </c>
      <c r="T87" s="291">
        <v>7200.0498270453818</v>
      </c>
      <c r="U87" s="291">
        <v>7427.338133270734</v>
      </c>
      <c r="V87" s="291">
        <v>7660.1228297923844</v>
      </c>
      <c r="W87" s="291">
        <v>7898.5477669523125</v>
      </c>
      <c r="X87" s="291">
        <v>8142.6795274914366</v>
      </c>
      <c r="Z87" s="289">
        <v>35</v>
      </c>
      <c r="AA87" s="3" t="s">
        <v>67</v>
      </c>
      <c r="AB87" s="290">
        <v>4325.9403677780201</v>
      </c>
      <c r="AC87" s="291">
        <v>4465.0140401935741</v>
      </c>
      <c r="AD87" s="291">
        <v>4605.2146415788002</v>
      </c>
      <c r="AE87" s="291">
        <v>4767.0667740014787</v>
      </c>
      <c r="AF87" s="291">
        <v>4935.9438006487553</v>
      </c>
      <c r="AG87" s="291">
        <v>5108.8360059157512</v>
      </c>
      <c r="AH87" s="291">
        <v>5286.0098710903603</v>
      </c>
      <c r="AI87" s="291">
        <v>5467.5216288703514</v>
      </c>
      <c r="AJ87" s="291">
        <v>5653.481717251685</v>
      </c>
      <c r="AK87" s="291">
        <v>5843.9897033904726</v>
      </c>
      <c r="AL87" s="291">
        <v>6039.1510326963225</v>
      </c>
      <c r="AM87" s="291">
        <v>6239.0727975577847</v>
      </c>
      <c r="AN87" s="291">
        <v>6443.8648898173242</v>
      </c>
      <c r="AO87" s="291">
        <v>6653.6397820560169</v>
      </c>
      <c r="AP87" s="291">
        <v>6868.5126295526243</v>
      </c>
      <c r="AQ87" s="291">
        <v>7088.6014222425656</v>
      </c>
      <c r="AR87" s="291">
        <v>7314.0266158075101</v>
      </c>
      <c r="AS87" s="291">
        <v>7544.9128959204099</v>
      </c>
      <c r="AT87" s="291">
        <v>7781.3825741879982</v>
      </c>
      <c r="AU87" s="291">
        <v>8023.5817781031674</v>
      </c>
      <c r="AV87" s="291">
        <v>8271.5781444116255</v>
      </c>
      <c r="AX87" s="294"/>
      <c r="AY87" s="294"/>
      <c r="AZ87" s="294"/>
      <c r="BA87" s="294"/>
      <c r="BB87" s="294"/>
      <c r="BC87" s="294"/>
      <c r="BD87" s="294"/>
      <c r="BE87" s="294"/>
      <c r="BF87" s="294"/>
      <c r="BG87" s="294"/>
      <c r="BH87" s="294"/>
      <c r="BI87" s="294"/>
      <c r="BJ87" s="294"/>
      <c r="BK87" s="294"/>
      <c r="BL87" s="294"/>
      <c r="BM87" s="294"/>
      <c r="BN87" s="294"/>
      <c r="BO87" s="294"/>
      <c r="BP87" s="294"/>
      <c r="BQ87" s="294"/>
      <c r="BR87" s="294"/>
    </row>
    <row r="88" spans="2:70" x14ac:dyDescent="0.2">
      <c r="B88" s="289">
        <v>36</v>
      </c>
      <c r="C88" s="3" t="s">
        <v>68</v>
      </c>
      <c r="D88" s="290">
        <v>5469.5502242899211</v>
      </c>
      <c r="E88" s="291">
        <v>5767.7923124336812</v>
      </c>
      <c r="F88" s="291">
        <v>6058.0499904738172</v>
      </c>
      <c r="G88" s="291">
        <v>6343.9703545367656</v>
      </c>
      <c r="H88" s="291">
        <v>6627.809767281914</v>
      </c>
      <c r="I88" s="291">
        <v>6909.4159061125492</v>
      </c>
      <c r="J88" s="291">
        <v>7188.7674440538121</v>
      </c>
      <c r="K88" s="291">
        <v>7465.8105060784083</v>
      </c>
      <c r="L88" s="291">
        <v>7740.4982835441533</v>
      </c>
      <c r="M88" s="291">
        <v>8012.7808885773084</v>
      </c>
      <c r="N88" s="291">
        <v>8282.607921615614</v>
      </c>
      <c r="O88" s="291">
        <v>8549.9277882716251</v>
      </c>
      <c r="P88" s="291">
        <v>8814.6878430125744</v>
      </c>
      <c r="Q88" s="291">
        <v>9076.8343364879693</v>
      </c>
      <c r="R88" s="291">
        <v>9336.3123511022604</v>
      </c>
      <c r="S88" s="291">
        <v>9593.0659785480311</v>
      </c>
      <c r="T88" s="291">
        <v>9847.0374997855233</v>
      </c>
      <c r="U88" s="291">
        <v>10098.170469819614</v>
      </c>
      <c r="V88" s="291">
        <v>10346.397549951085</v>
      </c>
      <c r="W88" s="291">
        <v>10591.687915277216</v>
      </c>
      <c r="X88" s="291">
        <v>10833.85961896277</v>
      </c>
      <c r="Z88" s="289">
        <v>36</v>
      </c>
      <c r="AA88" s="3" t="s">
        <v>68</v>
      </c>
      <c r="AB88" s="290">
        <v>5509.4232454249959</v>
      </c>
      <c r="AC88" s="291">
        <v>5809.8395183913244</v>
      </c>
      <c r="AD88" s="291">
        <v>6102.213174904371</v>
      </c>
      <c r="AE88" s="291">
        <v>6390.2178984213388</v>
      </c>
      <c r="AF88" s="291">
        <v>6676.1265004853976</v>
      </c>
      <c r="AG88" s="291">
        <v>6959.785548068111</v>
      </c>
      <c r="AH88" s="291">
        <v>7241.173558720965</v>
      </c>
      <c r="AI88" s="291">
        <v>7520.2362646677202</v>
      </c>
      <c r="AJ88" s="291">
        <v>7796.9265160311897</v>
      </c>
      <c r="AK88" s="291">
        <v>8071.194061255037</v>
      </c>
      <c r="AL88" s="291">
        <v>8342.9881333641915</v>
      </c>
      <c r="AM88" s="291">
        <v>8612.2567618481244</v>
      </c>
      <c r="AN88" s="291">
        <v>8878.9469173881389</v>
      </c>
      <c r="AO88" s="291">
        <v>9143.0044588009659</v>
      </c>
      <c r="AP88" s="291">
        <v>9404.3740681417967</v>
      </c>
      <c r="AQ88" s="291">
        <v>9662.9994295316465</v>
      </c>
      <c r="AR88" s="291">
        <v>9918.822403158958</v>
      </c>
      <c r="AS88" s="291">
        <v>10171.786132544597</v>
      </c>
      <c r="AT88" s="291">
        <v>10421.822788090232</v>
      </c>
      <c r="AU88" s="291">
        <v>10668.901320179586</v>
      </c>
      <c r="AV88" s="291">
        <v>10912.83845558501</v>
      </c>
      <c r="AX88" s="294"/>
      <c r="AY88" s="294"/>
      <c r="AZ88" s="294"/>
      <c r="BA88" s="294"/>
      <c r="BB88" s="294"/>
      <c r="BC88" s="294"/>
      <c r="BD88" s="294"/>
      <c r="BE88" s="294"/>
      <c r="BF88" s="294"/>
      <c r="BG88" s="294"/>
      <c r="BH88" s="294"/>
      <c r="BI88" s="294"/>
      <c r="BJ88" s="294"/>
      <c r="BK88" s="294"/>
      <c r="BL88" s="294"/>
      <c r="BM88" s="294"/>
      <c r="BN88" s="294"/>
      <c r="BO88" s="294"/>
      <c r="BP88" s="294"/>
      <c r="BQ88" s="294"/>
      <c r="BR88" s="294"/>
    </row>
    <row r="89" spans="2:70" x14ac:dyDescent="0.2">
      <c r="B89" s="289">
        <v>39</v>
      </c>
      <c r="C89" s="3" t="s">
        <v>69</v>
      </c>
      <c r="D89" s="290">
        <v>17006.300211337326</v>
      </c>
      <c r="E89" s="291">
        <v>17929.583827629442</v>
      </c>
      <c r="F89" s="291">
        <v>18879.024266637385</v>
      </c>
      <c r="G89" s="291">
        <v>19817.16954170285</v>
      </c>
      <c r="H89" s="291">
        <v>20752.667612629495</v>
      </c>
      <c r="I89" s="291">
        <v>21685.304874214311</v>
      </c>
      <c r="J89" s="291">
        <v>22615.059271942537</v>
      </c>
      <c r="K89" s="291">
        <v>23541.860555050705</v>
      </c>
      <c r="L89" s="291">
        <v>24465.649191096592</v>
      </c>
      <c r="M89" s="291">
        <v>25386.361279571389</v>
      </c>
      <c r="N89" s="291">
        <v>26303.932375132099</v>
      </c>
      <c r="O89" s="291">
        <v>27218.296476373227</v>
      </c>
      <c r="P89" s="291">
        <v>28129.386243177345</v>
      </c>
      <c r="Q89" s="291">
        <v>29037.132926882296</v>
      </c>
      <c r="R89" s="291">
        <v>29941.466264595001</v>
      </c>
      <c r="S89" s="291">
        <v>30842.314805526374</v>
      </c>
      <c r="T89" s="291">
        <v>31739.604472507355</v>
      </c>
      <c r="U89" s="291">
        <v>32633.264029406077</v>
      </c>
      <c r="V89" s="291">
        <v>33523.203574838386</v>
      </c>
      <c r="W89" s="291">
        <v>34409.398389783375</v>
      </c>
      <c r="X89" s="291">
        <v>35291.558751734861</v>
      </c>
      <c r="Z89" s="289">
        <v>39</v>
      </c>
      <c r="AA89" s="3" t="s">
        <v>69</v>
      </c>
      <c r="AB89" s="290">
        <v>17130.27613987798</v>
      </c>
      <c r="AC89" s="291">
        <v>18060.290493732868</v>
      </c>
      <c r="AD89" s="291">
        <v>19016.652353541172</v>
      </c>
      <c r="AE89" s="291">
        <v>19961.636707661874</v>
      </c>
      <c r="AF89" s="291">
        <v>20903.954559525569</v>
      </c>
      <c r="AG89" s="291">
        <v>21843.390746747333</v>
      </c>
      <c r="AH89" s="291">
        <v>22779.923054035011</v>
      </c>
      <c r="AI89" s="291">
        <v>23713.48071849703</v>
      </c>
      <c r="AJ89" s="291">
        <v>24644.003773699704</v>
      </c>
      <c r="AK89" s="291">
        <v>25571.427853299476</v>
      </c>
      <c r="AL89" s="291">
        <v>26495.688042146819</v>
      </c>
      <c r="AM89" s="291">
        <v>27416.717857685995</v>
      </c>
      <c r="AN89" s="291">
        <v>28334.449468890107</v>
      </c>
      <c r="AO89" s="291">
        <v>29248.813625919262</v>
      </c>
      <c r="AP89" s="291">
        <v>30159.739553663901</v>
      </c>
      <c r="AQ89" s="291">
        <v>31067.155280458657</v>
      </c>
      <c r="AR89" s="291">
        <v>31970.98618911194</v>
      </c>
      <c r="AS89" s="291">
        <v>32871.160524180457</v>
      </c>
      <c r="AT89" s="291">
        <v>33767.587728898936</v>
      </c>
      <c r="AU89" s="291">
        <v>34660.242904044899</v>
      </c>
      <c r="AV89" s="291">
        <v>35548.834215035007</v>
      </c>
      <c r="AX89" s="294"/>
      <c r="AY89" s="294"/>
      <c r="AZ89" s="294"/>
      <c r="BA89" s="294"/>
      <c r="BB89" s="294"/>
      <c r="BC89" s="294"/>
      <c r="BD89" s="294"/>
      <c r="BE89" s="294"/>
      <c r="BF89" s="294"/>
      <c r="BG89" s="294"/>
      <c r="BH89" s="294"/>
      <c r="BI89" s="294"/>
      <c r="BJ89" s="294"/>
      <c r="BK89" s="294"/>
      <c r="BL89" s="294"/>
      <c r="BM89" s="294"/>
      <c r="BN89" s="294"/>
      <c r="BO89" s="294"/>
      <c r="BP89" s="294"/>
      <c r="BQ89" s="294"/>
      <c r="BR89" s="294"/>
    </row>
    <row r="90" spans="2:70" x14ac:dyDescent="0.2">
      <c r="B90" s="289">
        <v>40</v>
      </c>
      <c r="C90" s="3" t="s">
        <v>70</v>
      </c>
      <c r="D90" s="290">
        <v>6211.2106793550674</v>
      </c>
      <c r="E90" s="291">
        <v>6604.380776972268</v>
      </c>
      <c r="F90" s="291">
        <v>6996.2700822274846</v>
      </c>
      <c r="G90" s="291">
        <v>7388.7035889429226</v>
      </c>
      <c r="H90" s="291">
        <v>7781.345721248339</v>
      </c>
      <c r="I90" s="291">
        <v>8174.11276666092</v>
      </c>
      <c r="J90" s="291">
        <v>8567.0138940079742</v>
      </c>
      <c r="K90" s="291">
        <v>8960.050317185769</v>
      </c>
      <c r="L90" s="291">
        <v>9353.2252866042654</v>
      </c>
      <c r="M90" s="291">
        <v>9746.5416071100226</v>
      </c>
      <c r="N90" s="291">
        <v>10140.002273827413</v>
      </c>
      <c r="O90" s="291">
        <v>10533.610311196842</v>
      </c>
      <c r="P90" s="291">
        <v>10927.368815703125</v>
      </c>
      <c r="Q90" s="291">
        <v>11321.280946900064</v>
      </c>
      <c r="R90" s="291">
        <v>11715.349930315064</v>
      </c>
      <c r="S90" s="291">
        <v>12109.579062732291</v>
      </c>
      <c r="T90" s="291">
        <v>12503.971695905708</v>
      </c>
      <c r="U90" s="291">
        <v>12898.531307776842</v>
      </c>
      <c r="V90" s="291">
        <v>13293.261231456769</v>
      </c>
      <c r="W90" s="291">
        <v>13688.165720739536</v>
      </c>
      <c r="X90" s="291">
        <v>14083.245795623357</v>
      </c>
      <c r="Z90" s="289">
        <v>40</v>
      </c>
      <c r="AA90" s="3" t="s">
        <v>70</v>
      </c>
      <c r="AB90" s="290">
        <v>6256.4904052075653</v>
      </c>
      <c r="AC90" s="291">
        <v>6652.5267128363967</v>
      </c>
      <c r="AD90" s="291">
        <v>7047.2728911269223</v>
      </c>
      <c r="AE90" s="291">
        <v>7442.5672381063187</v>
      </c>
      <c r="AF90" s="291">
        <v>7838.0717315562397</v>
      </c>
      <c r="AG90" s="291">
        <v>8233.7020487298796</v>
      </c>
      <c r="AH90" s="291">
        <v>8629.4674252952918</v>
      </c>
      <c r="AI90" s="291">
        <v>9025.3690839980554</v>
      </c>
      <c r="AJ90" s="291">
        <v>9421.4102989436124</v>
      </c>
      <c r="AK90" s="291">
        <v>9817.5938954258563</v>
      </c>
      <c r="AL90" s="291">
        <v>10213.922890403612</v>
      </c>
      <c r="AM90" s="291">
        <v>10610.40033036547</v>
      </c>
      <c r="AN90" s="291">
        <v>11007.029334369601</v>
      </c>
      <c r="AO90" s="291">
        <v>11403.813085002963</v>
      </c>
      <c r="AP90" s="291">
        <v>11800.754831307058</v>
      </c>
      <c r="AQ90" s="291">
        <v>12197.857894099612</v>
      </c>
      <c r="AR90" s="291">
        <v>12595.125649568865</v>
      </c>
      <c r="AS90" s="291">
        <v>12992.561601010535</v>
      </c>
      <c r="AT90" s="291">
        <v>13390.169105834093</v>
      </c>
      <c r="AU90" s="291">
        <v>13787.952448843722</v>
      </c>
      <c r="AV90" s="291">
        <v>14185.912657473449</v>
      </c>
      <c r="AX90" s="294"/>
      <c r="AY90" s="294"/>
      <c r="AZ90" s="294"/>
      <c r="BA90" s="294"/>
      <c r="BB90" s="294"/>
      <c r="BC90" s="294"/>
      <c r="BD90" s="294"/>
      <c r="BE90" s="294"/>
      <c r="BF90" s="294"/>
      <c r="BG90" s="294"/>
      <c r="BH90" s="294"/>
      <c r="BI90" s="294"/>
      <c r="BJ90" s="294"/>
      <c r="BK90" s="294"/>
      <c r="BL90" s="294"/>
      <c r="BM90" s="294"/>
      <c r="BN90" s="294"/>
      <c r="BO90" s="294"/>
      <c r="BP90" s="294"/>
      <c r="BQ90" s="294"/>
      <c r="BR90" s="294"/>
    </row>
    <row r="91" spans="2:70" s="297" customFormat="1" x14ac:dyDescent="0.2">
      <c r="B91" s="289">
        <v>45</v>
      </c>
      <c r="C91" s="3" t="s">
        <v>71</v>
      </c>
      <c r="D91" s="295">
        <v>604.93519716715321</v>
      </c>
      <c r="E91" s="296">
        <v>612.6281133552568</v>
      </c>
      <c r="F91" s="296">
        <v>620.35286043171675</v>
      </c>
      <c r="G91" s="296">
        <v>628.78804584617501</v>
      </c>
      <c r="H91" s="296">
        <v>636.57916371112287</v>
      </c>
      <c r="I91" s="296">
        <v>645.08071991406882</v>
      </c>
      <c r="J91" s="296">
        <v>653.61681601714633</v>
      </c>
      <c r="K91" s="296">
        <v>662.18677476741152</v>
      </c>
      <c r="L91" s="296">
        <v>670.79127341780816</v>
      </c>
      <c r="M91" s="296">
        <v>679.43098922128002</v>
      </c>
      <c r="N91" s="296">
        <v>688.1059221778271</v>
      </c>
      <c r="O91" s="296">
        <v>697.49467973709102</v>
      </c>
      <c r="P91" s="296">
        <v>706.24207875861987</v>
      </c>
      <c r="Q91" s="296">
        <v>715.7026251299219</v>
      </c>
      <c r="R91" s="296">
        <v>724.52384472231984</v>
      </c>
      <c r="S91" s="296">
        <v>734.0595661703785</v>
      </c>
      <c r="T91" s="296">
        <v>743.6325365303436</v>
      </c>
      <c r="U91" s="296">
        <v>753.24411030810279</v>
      </c>
      <c r="V91" s="296">
        <v>763.5722177003538</v>
      </c>
      <c r="W91" s="296">
        <v>773.26167556664473</v>
      </c>
      <c r="X91" s="296">
        <v>783.66766704742747</v>
      </c>
      <c r="Z91" s="289">
        <v>45</v>
      </c>
      <c r="AA91" s="3" t="s">
        <v>71</v>
      </c>
      <c r="AB91" s="295">
        <v>623.01671021047935</v>
      </c>
      <c r="AC91" s="296">
        <v>630.93956766344536</v>
      </c>
      <c r="AD91" s="296">
        <v>638.89520743002072</v>
      </c>
      <c r="AE91" s="296">
        <v>647.58252053651711</v>
      </c>
      <c r="AF91" s="296">
        <v>655.60651491444833</v>
      </c>
      <c r="AG91" s="296">
        <v>664.36218263230035</v>
      </c>
      <c r="AH91" s="296">
        <v>673.15342264789876</v>
      </c>
      <c r="AI91" s="296">
        <v>681.97953746520943</v>
      </c>
      <c r="AJ91" s="296">
        <v>690.84122458026638</v>
      </c>
      <c r="AK91" s="296">
        <v>699.73918148910411</v>
      </c>
      <c r="AL91" s="296">
        <v>708.67340819172227</v>
      </c>
      <c r="AM91" s="296">
        <v>718.34279571443267</v>
      </c>
      <c r="AN91" s="296">
        <v>727.35165449271494</v>
      </c>
      <c r="AO91" s="296">
        <v>737.0949765950553</v>
      </c>
      <c r="AP91" s="296">
        <v>746.17986244106999</v>
      </c>
      <c r="AQ91" s="296">
        <v>756.00060660321105</v>
      </c>
      <c r="AR91" s="296">
        <v>765.85971304723557</v>
      </c>
      <c r="AS91" s="296">
        <v>775.75857676521196</v>
      </c>
      <c r="AT91" s="296">
        <v>786.3953912874174</v>
      </c>
      <c r="AU91" s="296">
        <v>796.37446704933177</v>
      </c>
      <c r="AV91" s="296">
        <v>807.09149361547509</v>
      </c>
      <c r="AX91" s="294"/>
      <c r="AY91" s="294"/>
      <c r="AZ91" s="294"/>
      <c r="BA91" s="294"/>
      <c r="BB91" s="294"/>
      <c r="BC91" s="294"/>
      <c r="BD91" s="294"/>
      <c r="BE91" s="294"/>
      <c r="BF91" s="294"/>
      <c r="BG91" s="294"/>
      <c r="BH91" s="294"/>
      <c r="BI91" s="294"/>
      <c r="BJ91" s="294"/>
      <c r="BK91" s="294"/>
      <c r="BL91" s="294"/>
      <c r="BM91" s="294"/>
      <c r="BN91" s="294"/>
      <c r="BO91" s="294"/>
      <c r="BP91" s="294"/>
      <c r="BQ91" s="294"/>
      <c r="BR91" s="294"/>
    </row>
    <row r="92" spans="2:70" ht="13.5" thickBot="1" x14ac:dyDescent="0.25">
      <c r="B92" s="289">
        <v>46</v>
      </c>
      <c r="C92" s="76" t="s">
        <v>72</v>
      </c>
      <c r="D92" s="290">
        <v>0</v>
      </c>
      <c r="E92" s="291">
        <v>0</v>
      </c>
      <c r="F92" s="291">
        <v>0</v>
      </c>
      <c r="G92" s="291">
        <v>0</v>
      </c>
      <c r="H92" s="291">
        <v>0</v>
      </c>
      <c r="I92" s="291">
        <v>0</v>
      </c>
      <c r="J92" s="291">
        <v>0</v>
      </c>
      <c r="K92" s="291">
        <v>0</v>
      </c>
      <c r="L92" s="291">
        <v>0</v>
      </c>
      <c r="M92" s="291">
        <v>0</v>
      </c>
      <c r="N92" s="291">
        <v>0</v>
      </c>
      <c r="O92" s="291">
        <v>0</v>
      </c>
      <c r="P92" s="291">
        <v>0</v>
      </c>
      <c r="Q92" s="291">
        <v>0</v>
      </c>
      <c r="R92" s="291">
        <v>0</v>
      </c>
      <c r="S92" s="291">
        <v>0</v>
      </c>
      <c r="T92" s="291">
        <v>0</v>
      </c>
      <c r="U92" s="291">
        <v>0</v>
      </c>
      <c r="V92" s="291">
        <v>0</v>
      </c>
      <c r="W92" s="291">
        <v>0</v>
      </c>
      <c r="X92" s="291">
        <v>0</v>
      </c>
      <c r="Z92" s="289">
        <v>46</v>
      </c>
      <c r="AA92" s="76" t="s">
        <v>72</v>
      </c>
      <c r="AB92" s="290">
        <v>0</v>
      </c>
      <c r="AC92" s="291">
        <v>0</v>
      </c>
      <c r="AD92" s="291">
        <v>0</v>
      </c>
      <c r="AE92" s="291">
        <v>0</v>
      </c>
      <c r="AF92" s="291">
        <v>0</v>
      </c>
      <c r="AG92" s="291">
        <v>0</v>
      </c>
      <c r="AH92" s="291">
        <v>0</v>
      </c>
      <c r="AI92" s="291">
        <v>0</v>
      </c>
      <c r="AJ92" s="291">
        <v>0</v>
      </c>
      <c r="AK92" s="291">
        <v>0</v>
      </c>
      <c r="AL92" s="291">
        <v>0</v>
      </c>
      <c r="AM92" s="291">
        <v>0</v>
      </c>
      <c r="AN92" s="291">
        <v>0</v>
      </c>
      <c r="AO92" s="291">
        <v>0</v>
      </c>
      <c r="AP92" s="291">
        <v>0</v>
      </c>
      <c r="AQ92" s="291">
        <v>0</v>
      </c>
      <c r="AR92" s="291">
        <v>0</v>
      </c>
      <c r="AS92" s="291">
        <v>0</v>
      </c>
      <c r="AT92" s="291">
        <v>0</v>
      </c>
      <c r="AU92" s="291">
        <v>0</v>
      </c>
      <c r="AV92" s="291">
        <v>0</v>
      </c>
      <c r="AX92" s="294"/>
      <c r="AY92" s="294"/>
      <c r="AZ92" s="294"/>
      <c r="BA92" s="294"/>
      <c r="BB92" s="294"/>
      <c r="BC92" s="294"/>
      <c r="BD92" s="294"/>
      <c r="BE92" s="294"/>
      <c r="BF92" s="294"/>
      <c r="BG92" s="294"/>
      <c r="BH92" s="294"/>
      <c r="BI92" s="294"/>
      <c r="BJ92" s="294"/>
      <c r="BK92" s="294"/>
      <c r="BL92" s="294"/>
      <c r="BM92" s="294"/>
      <c r="BN92" s="294"/>
      <c r="BO92" s="294"/>
      <c r="BP92" s="294"/>
      <c r="BQ92" s="294"/>
      <c r="BR92" s="294"/>
    </row>
    <row r="93" spans="2:70" ht="13.5" thickBot="1" x14ac:dyDescent="0.25">
      <c r="B93" s="298"/>
      <c r="C93" s="299" t="s">
        <v>73</v>
      </c>
      <c r="D93" s="300">
        <f t="shared" ref="D93" si="148">+SUM(D69:D92)</f>
        <v>2161125.6868675211</v>
      </c>
      <c r="E93" s="300">
        <f t="shared" ref="E93" si="149">+SUM(E69:E92)</f>
        <v>2211022.774932072</v>
      </c>
      <c r="F93" s="300">
        <f t="shared" ref="F93" si="150">+SUM(F69:F92)</f>
        <v>2259604.1857072362</v>
      </c>
      <c r="G93" s="300">
        <f t="shared" ref="G93" si="151">+SUM(G69:G92)</f>
        <v>2310710.1662810245</v>
      </c>
      <c r="H93" s="300">
        <f t="shared" ref="H93" si="152">+SUM(H69:H92)</f>
        <v>2361178.9082544665</v>
      </c>
      <c r="I93" s="300">
        <f t="shared" ref="I93" si="153">+SUM(I69:I92)</f>
        <v>2412596.2910507522</v>
      </c>
      <c r="J93" s="300">
        <f t="shared" ref="J93" si="154">+SUM(J69:J92)</f>
        <v>2464303.5308602299</v>
      </c>
      <c r="K93" s="300">
        <f t="shared" ref="K93" si="155">+SUM(K69:K92)</f>
        <v>2516526.2948710024</v>
      </c>
      <c r="L93" s="300">
        <f t="shared" ref="L93" si="156">+SUM(L69:L92)</f>
        <v>2569223.0804463765</v>
      </c>
      <c r="M93" s="300">
        <f t="shared" ref="M93" si="157">+SUM(M69:M92)</f>
        <v>2622442.7251764252</v>
      </c>
      <c r="N93" s="300">
        <f t="shared" ref="N93" si="158">+SUM(N69:N92)</f>
        <v>2676190.5919537102</v>
      </c>
      <c r="O93" s="300">
        <f t="shared" ref="O93" si="159">+SUM(O69:O92)</f>
        <v>2730468.52835195</v>
      </c>
      <c r="P93" s="300">
        <f t="shared" ref="P93" si="160">+SUM(P69:P92)</f>
        <v>2785296.5681330357</v>
      </c>
      <c r="Q93" s="300">
        <f t="shared" ref="Q93" si="161">+SUM(Q69:Q92)</f>
        <v>2840677.2880184408</v>
      </c>
      <c r="R93" s="300">
        <f t="shared" ref="R93" si="162">+SUM(R69:R92)</f>
        <v>2896681.1828727159</v>
      </c>
      <c r="S93" s="300">
        <f t="shared" ref="S93" si="163">+SUM(S69:S92)</f>
        <v>2953267.6752312318</v>
      </c>
      <c r="T93" s="300">
        <f t="shared" ref="T93" si="164">+SUM(T69:T92)</f>
        <v>3010444.5760141327</v>
      </c>
      <c r="U93" s="300">
        <f t="shared" ref="U93" si="165">+SUM(U69:U92)</f>
        <v>3068227.1027683248</v>
      </c>
      <c r="V93" s="300">
        <f t="shared" ref="V93" si="166">+SUM(V69:V92)</f>
        <v>3126482.6419767914</v>
      </c>
      <c r="W93" s="300">
        <f t="shared" ref="W93" si="167">+SUM(W69:W92)</f>
        <v>3185372.5738678398</v>
      </c>
      <c r="X93" s="300">
        <f t="shared" ref="X93" si="168">+SUM(X69:X92)</f>
        <v>3244933.5370529424</v>
      </c>
      <c r="Z93" s="298"/>
      <c r="AA93" s="299" t="s">
        <v>73</v>
      </c>
      <c r="AB93" s="300">
        <f t="shared" ref="AB93" si="169">+SUM(AB69:AB92)</f>
        <v>2213702.8274076646</v>
      </c>
      <c r="AC93" s="300">
        <f t="shared" ref="AC93" si="170">+SUM(AC69:AC92)</f>
        <v>2264988.9825360184</v>
      </c>
      <c r="AD93" s="300">
        <f t="shared" ref="AD93" si="171">+SUM(AD69:AD92)</f>
        <v>2314883.1800027471</v>
      </c>
      <c r="AE93" s="300">
        <f t="shared" ref="AE93" si="172">+SUM(AE69:AE92)</f>
        <v>2367396.6212884695</v>
      </c>
      <c r="AF93" s="300">
        <f t="shared" ref="AF93" si="173">+SUM(AF69:AF92)</f>
        <v>2419242.2333661085</v>
      </c>
      <c r="AG93" s="300">
        <f t="shared" ref="AG93" si="174">+SUM(AG69:AG92)</f>
        <v>2472064.9552502306</v>
      </c>
      <c r="AH93" s="300">
        <f t="shared" ref="AH93" si="175">+SUM(AH69:AH92)</f>
        <v>2525182.9960174849</v>
      </c>
      <c r="AI93" s="300">
        <f t="shared" ref="AI93" si="176">+SUM(AI69:AI92)</f>
        <v>2578828.6059041419</v>
      </c>
      <c r="AJ93" s="300">
        <f t="shared" ref="AJ93" si="177">+SUM(AJ69:AJ92)</f>
        <v>2632959.7089968571</v>
      </c>
      <c r="AK93" s="300">
        <f t="shared" ref="AK93" si="178">+SUM(AK69:AK92)</f>
        <v>2687625.9572025076</v>
      </c>
      <c r="AL93" s="300">
        <f t="shared" ref="AL93" si="179">+SUM(AL69:AL92)</f>
        <v>2742833.0913477005</v>
      </c>
      <c r="AM93" s="300">
        <f t="shared" ref="AM93" si="180">+SUM(AM69:AM92)</f>
        <v>2798582.8487837617</v>
      </c>
      <c r="AN93" s="300">
        <f t="shared" ref="AN93" si="181">+SUM(AN69:AN92)</f>
        <v>2854895.8072832678</v>
      </c>
      <c r="AO93" s="300">
        <f t="shared" ref="AO93" si="182">+SUM(AO69:AO92)</f>
        <v>2911774.5603518155</v>
      </c>
      <c r="AP93" s="300">
        <f t="shared" ref="AP93" si="183">+SUM(AP69:AP92)</f>
        <v>2969291.5896287649</v>
      </c>
      <c r="AQ93" s="300">
        <f t="shared" ref="AQ93" si="184">+SUM(AQ69:AQ92)</f>
        <v>3027405.0713384491</v>
      </c>
      <c r="AR93" s="300">
        <f t="shared" ref="AR93" si="185">+SUM(AR69:AR92)</f>
        <v>3086122.9732775609</v>
      </c>
      <c r="AS93" s="300">
        <f t="shared" ref="AS93" si="186">+SUM(AS69:AS92)</f>
        <v>3145460.8928021011</v>
      </c>
      <c r="AT93" s="300">
        <f t="shared" ref="AT93" si="187">+SUM(AT69:AT92)</f>
        <v>3205282.2562127309</v>
      </c>
      <c r="AU93" s="300">
        <f t="shared" ref="AU93" si="188">+SUM(AU69:AU92)</f>
        <v>3265753.1408969527</v>
      </c>
      <c r="AV93" s="300">
        <f t="shared" ref="AV93" si="189">+SUM(AV69:AV92)</f>
        <v>3326910.9724104921</v>
      </c>
      <c r="AX93" s="294"/>
      <c r="AY93" s="294"/>
      <c r="AZ93" s="294"/>
      <c r="BA93" s="294"/>
      <c r="BB93" s="294"/>
      <c r="BC93" s="294"/>
      <c r="BD93" s="294"/>
      <c r="BE93" s="294"/>
      <c r="BF93" s="294"/>
      <c r="BG93" s="294"/>
      <c r="BH93" s="294"/>
      <c r="BI93" s="294"/>
      <c r="BJ93" s="294"/>
      <c r="BK93" s="294"/>
      <c r="BL93" s="294"/>
      <c r="BM93" s="294"/>
      <c r="BN93" s="294"/>
      <c r="BO93" s="294"/>
      <c r="BP93" s="294"/>
      <c r="BQ93" s="294"/>
      <c r="BR93" s="294"/>
    </row>
    <row r="94" spans="2:70" x14ac:dyDescent="0.2">
      <c r="B94" s="305"/>
      <c r="C94" s="305"/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  <c r="O94" s="306"/>
      <c r="P94" s="306"/>
      <c r="Q94" s="306"/>
      <c r="R94" s="306"/>
      <c r="S94" s="306"/>
      <c r="T94" s="306"/>
      <c r="U94" s="306"/>
      <c r="V94" s="306"/>
      <c r="W94" s="306"/>
      <c r="X94" s="306"/>
      <c r="Z94" s="305"/>
      <c r="AA94" s="305"/>
      <c r="AB94" s="306"/>
      <c r="AC94" s="306"/>
      <c r="AD94" s="306"/>
      <c r="AE94" s="306"/>
      <c r="AF94" s="306"/>
      <c r="AG94" s="306"/>
      <c r="AH94" s="306"/>
      <c r="AI94" s="306"/>
      <c r="AJ94" s="306"/>
      <c r="AK94" s="306"/>
      <c r="AL94" s="306"/>
      <c r="AM94" s="306"/>
      <c r="AN94" s="306"/>
      <c r="AO94" s="306"/>
      <c r="AP94" s="306"/>
      <c r="AQ94" s="306"/>
      <c r="AR94" s="306"/>
      <c r="AS94" s="306"/>
      <c r="AT94" s="306"/>
      <c r="AU94" s="306"/>
      <c r="AV94" s="306"/>
    </row>
    <row r="95" spans="2:70" x14ac:dyDescent="0.2">
      <c r="B95" s="305"/>
      <c r="C95" s="305"/>
      <c r="D95" s="306"/>
      <c r="E95" s="306"/>
      <c r="F95" s="306"/>
      <c r="G95" s="306"/>
      <c r="H95" s="306"/>
      <c r="I95" s="306"/>
      <c r="J95" s="306"/>
      <c r="K95" s="306"/>
      <c r="L95" s="306"/>
      <c r="M95" s="306"/>
      <c r="N95" s="306"/>
      <c r="O95" s="306"/>
      <c r="P95" s="306"/>
      <c r="Q95" s="306"/>
      <c r="R95" s="306"/>
      <c r="S95" s="306"/>
      <c r="T95" s="306"/>
      <c r="U95" s="306"/>
      <c r="V95" s="306"/>
      <c r="W95" s="306"/>
      <c r="X95" s="306"/>
      <c r="Z95" s="305"/>
      <c r="AA95" s="305"/>
      <c r="AB95" s="306"/>
      <c r="AC95" s="306"/>
      <c r="AD95" s="306"/>
      <c r="AE95" s="306"/>
      <c r="AF95" s="306"/>
      <c r="AG95" s="306"/>
      <c r="AH95" s="306"/>
      <c r="AI95" s="306"/>
      <c r="AJ95" s="306"/>
      <c r="AK95" s="306"/>
      <c r="AL95" s="306"/>
      <c r="AM95" s="306"/>
      <c r="AN95" s="306"/>
      <c r="AO95" s="306"/>
      <c r="AP95" s="306"/>
      <c r="AQ95" s="306"/>
      <c r="AR95" s="306"/>
      <c r="AS95" s="306"/>
      <c r="AT95" s="306"/>
      <c r="AU95" s="306"/>
      <c r="AV95" s="306"/>
    </row>
    <row r="96" spans="2:70" x14ac:dyDescent="0.2">
      <c r="B96" s="287" t="s">
        <v>191</v>
      </c>
      <c r="Z96" s="287" t="s">
        <v>184</v>
      </c>
    </row>
    <row r="97" spans="2:70" ht="13.5" thickBot="1" x14ac:dyDescent="0.25"/>
    <row r="98" spans="2:70" ht="13.5" thickBot="1" x14ac:dyDescent="0.25">
      <c r="B98" s="88" t="s">
        <v>37</v>
      </c>
      <c r="C98" s="89" t="s">
        <v>38</v>
      </c>
      <c r="D98" s="90">
        <f>+D68</f>
        <v>2024</v>
      </c>
      <c r="E98" s="91">
        <f t="shared" ref="E98" si="190">+D98+1</f>
        <v>2025</v>
      </c>
      <c r="F98" s="91">
        <f t="shared" ref="F98" si="191">+E98+1</f>
        <v>2026</v>
      </c>
      <c r="G98" s="91">
        <f t="shared" ref="G98" si="192">+F98+1</f>
        <v>2027</v>
      </c>
      <c r="H98" s="91">
        <f t="shared" ref="H98" si="193">+G98+1</f>
        <v>2028</v>
      </c>
      <c r="I98" s="91">
        <f t="shared" ref="I98" si="194">+H98+1</f>
        <v>2029</v>
      </c>
      <c r="J98" s="91">
        <f t="shared" ref="J98" si="195">+I98+1</f>
        <v>2030</v>
      </c>
      <c r="K98" s="91">
        <f t="shared" ref="K98" si="196">+J98+1</f>
        <v>2031</v>
      </c>
      <c r="L98" s="91">
        <f t="shared" ref="L98" si="197">+K98+1</f>
        <v>2032</v>
      </c>
      <c r="M98" s="91">
        <f t="shared" ref="M98" si="198">+L98+1</f>
        <v>2033</v>
      </c>
      <c r="N98" s="91">
        <f t="shared" ref="N98" si="199">+M98+1</f>
        <v>2034</v>
      </c>
      <c r="O98" s="91">
        <f t="shared" ref="O98" si="200">+N98+1</f>
        <v>2035</v>
      </c>
      <c r="P98" s="91">
        <f t="shared" ref="P98" si="201">+O98+1</f>
        <v>2036</v>
      </c>
      <c r="Q98" s="91">
        <f t="shared" ref="Q98" si="202">+P98+1</f>
        <v>2037</v>
      </c>
      <c r="R98" s="91">
        <f t="shared" ref="R98" si="203">+Q98+1</f>
        <v>2038</v>
      </c>
      <c r="S98" s="91">
        <f t="shared" ref="S98" si="204">+R98+1</f>
        <v>2039</v>
      </c>
      <c r="T98" s="91">
        <f t="shared" ref="T98" si="205">+S98+1</f>
        <v>2040</v>
      </c>
      <c r="U98" s="91">
        <f t="shared" ref="U98" si="206">+T98+1</f>
        <v>2041</v>
      </c>
      <c r="V98" s="91">
        <f t="shared" ref="V98" si="207">+U98+1</f>
        <v>2042</v>
      </c>
      <c r="W98" s="91">
        <f t="shared" ref="W98" si="208">+V98+1</f>
        <v>2043</v>
      </c>
      <c r="X98" s="91">
        <f t="shared" ref="X98" si="209">+W98+1</f>
        <v>2044</v>
      </c>
      <c r="Z98" s="88" t="s">
        <v>37</v>
      </c>
      <c r="AA98" s="89" t="s">
        <v>38</v>
      </c>
      <c r="AB98" s="90">
        <f t="shared" ref="AB98" si="210">+D98</f>
        <v>2024</v>
      </c>
      <c r="AC98" s="91">
        <f t="shared" ref="AC98" si="211">+E98</f>
        <v>2025</v>
      </c>
      <c r="AD98" s="91">
        <f t="shared" ref="AD98" si="212">+F98</f>
        <v>2026</v>
      </c>
      <c r="AE98" s="91">
        <f t="shared" ref="AE98" si="213">+G98</f>
        <v>2027</v>
      </c>
      <c r="AF98" s="91">
        <f t="shared" ref="AF98" si="214">+H98</f>
        <v>2028</v>
      </c>
      <c r="AG98" s="91">
        <f t="shared" ref="AG98" si="215">+I98</f>
        <v>2029</v>
      </c>
      <c r="AH98" s="91">
        <f t="shared" ref="AH98" si="216">+J98</f>
        <v>2030</v>
      </c>
      <c r="AI98" s="91">
        <f t="shared" ref="AI98" si="217">+K98</f>
        <v>2031</v>
      </c>
      <c r="AJ98" s="91">
        <f t="shared" ref="AJ98" si="218">+L98</f>
        <v>2032</v>
      </c>
      <c r="AK98" s="91">
        <f t="shared" ref="AK98" si="219">+M98</f>
        <v>2033</v>
      </c>
      <c r="AL98" s="91">
        <f t="shared" ref="AL98" si="220">+N98</f>
        <v>2034</v>
      </c>
      <c r="AM98" s="91">
        <f t="shared" ref="AM98" si="221">+O98</f>
        <v>2035</v>
      </c>
      <c r="AN98" s="91">
        <f t="shared" ref="AN98" si="222">+P98</f>
        <v>2036</v>
      </c>
      <c r="AO98" s="91">
        <f t="shared" ref="AO98" si="223">+Q98</f>
        <v>2037</v>
      </c>
      <c r="AP98" s="91">
        <f t="shared" ref="AP98" si="224">+R98</f>
        <v>2038</v>
      </c>
      <c r="AQ98" s="91">
        <f t="shared" ref="AQ98" si="225">+S98</f>
        <v>2039</v>
      </c>
      <c r="AR98" s="91">
        <f t="shared" ref="AR98" si="226">+T98</f>
        <v>2040</v>
      </c>
      <c r="AS98" s="91">
        <f t="shared" ref="AS98" si="227">+U98</f>
        <v>2041</v>
      </c>
      <c r="AT98" s="91">
        <f t="shared" ref="AT98" si="228">+V98</f>
        <v>2042</v>
      </c>
      <c r="AU98" s="91">
        <f t="shared" ref="AU98" si="229">+W98</f>
        <v>2043</v>
      </c>
      <c r="AV98" s="91">
        <f t="shared" ref="AV98" si="230">+X98</f>
        <v>2044</v>
      </c>
    </row>
    <row r="99" spans="2:70" x14ac:dyDescent="0.2">
      <c r="B99" s="289">
        <v>6</v>
      </c>
      <c r="C99" s="199" t="s">
        <v>46</v>
      </c>
      <c r="D99" s="290">
        <v>300850.86778938334</v>
      </c>
      <c r="E99" s="291">
        <v>304509.53671060014</v>
      </c>
      <c r="F99" s="291">
        <v>308052.1309354477</v>
      </c>
      <c r="G99" s="291">
        <v>311370.66720095079</v>
      </c>
      <c r="H99" s="291">
        <v>314640.52060145239</v>
      </c>
      <c r="I99" s="291">
        <v>317940.74004658213</v>
      </c>
      <c r="J99" s="291">
        <v>321296.9406389416</v>
      </c>
      <c r="K99" s="291">
        <v>324719.23016329471</v>
      </c>
      <c r="L99" s="291">
        <v>328211.88010241138</v>
      </c>
      <c r="M99" s="291">
        <v>331777.37385214923</v>
      </c>
      <c r="N99" s="291">
        <v>335417.5719678076</v>
      </c>
      <c r="O99" s="291">
        <v>339134.15697884903</v>
      </c>
      <c r="P99" s="291">
        <v>342928.77093097923</v>
      </c>
      <c r="Q99" s="291">
        <v>346803.06494489626</v>
      </c>
      <c r="R99" s="291">
        <v>350758.71812741651</v>
      </c>
      <c r="S99" s="291">
        <v>354797.43459256418</v>
      </c>
      <c r="T99" s="291">
        <v>358920.98216448323</v>
      </c>
      <c r="U99" s="291">
        <v>363131.05265695398</v>
      </c>
      <c r="V99" s="291">
        <v>367429.81378460699</v>
      </c>
      <c r="W99" s="291">
        <v>371817.75805376522</v>
      </c>
      <c r="X99" s="291">
        <v>376302.2047646534</v>
      </c>
      <c r="Z99" s="289">
        <v>6</v>
      </c>
      <c r="AA99" s="199" t="s">
        <v>46</v>
      </c>
      <c r="AB99" s="290">
        <v>306163.89411454403</v>
      </c>
      <c r="AC99" s="291">
        <v>309887.1751289097</v>
      </c>
      <c r="AD99" s="291">
        <v>313492.33156776772</v>
      </c>
      <c r="AE99" s="291">
        <v>316869.47318371944</v>
      </c>
      <c r="AF99" s="291">
        <v>320197.072195274</v>
      </c>
      <c r="AG99" s="291">
        <v>323555.57351580478</v>
      </c>
      <c r="AH99" s="291">
        <v>326971.04461062537</v>
      </c>
      <c r="AI99" s="291">
        <v>330453.77176797914</v>
      </c>
      <c r="AJ99" s="291">
        <v>334008.10190501972</v>
      </c>
      <c r="AK99" s="291">
        <v>337636.56227437797</v>
      </c>
      <c r="AL99" s="291">
        <v>341341.04628875921</v>
      </c>
      <c r="AM99" s="291">
        <v>345123.26619109546</v>
      </c>
      <c r="AN99" s="291">
        <v>348984.8930256202</v>
      </c>
      <c r="AO99" s="291">
        <v>352927.60707182274</v>
      </c>
      <c r="AP99" s="291">
        <v>356953.11708954658</v>
      </c>
      <c r="AQ99" s="291">
        <v>361063.15728746878</v>
      </c>
      <c r="AR99" s="291">
        <v>365259.52670950769</v>
      </c>
      <c r="AS99" s="291">
        <v>369543.94704687531</v>
      </c>
      <c r="AT99" s="291">
        <v>373918.62429604324</v>
      </c>
      <c r="AU99" s="291">
        <v>378384.05966099439</v>
      </c>
      <c r="AV99" s="291">
        <v>382947.70170079713</v>
      </c>
      <c r="AX99" s="294"/>
      <c r="AY99" s="294"/>
      <c r="AZ99" s="294"/>
      <c r="BA99" s="294"/>
      <c r="BB99" s="294"/>
      <c r="BC99" s="294"/>
      <c r="BD99" s="294"/>
      <c r="BE99" s="294"/>
      <c r="BF99" s="294"/>
      <c r="BG99" s="294"/>
      <c r="BH99" s="294"/>
      <c r="BI99" s="294"/>
      <c r="BJ99" s="294"/>
      <c r="BK99" s="294"/>
      <c r="BL99" s="294"/>
      <c r="BM99" s="294"/>
      <c r="BN99" s="294"/>
      <c r="BO99" s="294"/>
      <c r="BP99" s="294"/>
      <c r="BQ99" s="294"/>
      <c r="BR99" s="294"/>
    </row>
    <row r="100" spans="2:70" x14ac:dyDescent="0.2">
      <c r="B100" s="289">
        <v>8</v>
      </c>
      <c r="C100" s="3" t="s">
        <v>48</v>
      </c>
      <c r="D100" s="290">
        <v>0</v>
      </c>
      <c r="E100" s="291">
        <v>0</v>
      </c>
      <c r="F100" s="291">
        <v>0</v>
      </c>
      <c r="G100" s="291">
        <v>0</v>
      </c>
      <c r="H100" s="291">
        <v>0</v>
      </c>
      <c r="I100" s="291">
        <v>0</v>
      </c>
      <c r="J100" s="291">
        <v>0</v>
      </c>
      <c r="K100" s="291">
        <v>0</v>
      </c>
      <c r="L100" s="291">
        <v>0</v>
      </c>
      <c r="M100" s="291">
        <v>0</v>
      </c>
      <c r="N100" s="291">
        <v>0</v>
      </c>
      <c r="O100" s="291">
        <v>0</v>
      </c>
      <c r="P100" s="291">
        <v>0</v>
      </c>
      <c r="Q100" s="291">
        <v>0</v>
      </c>
      <c r="R100" s="291">
        <v>0</v>
      </c>
      <c r="S100" s="291">
        <v>0</v>
      </c>
      <c r="T100" s="291">
        <v>0</v>
      </c>
      <c r="U100" s="291">
        <v>0</v>
      </c>
      <c r="V100" s="291">
        <v>0</v>
      </c>
      <c r="W100" s="291">
        <v>0</v>
      </c>
      <c r="X100" s="291">
        <v>0</v>
      </c>
      <c r="Z100" s="289">
        <v>8</v>
      </c>
      <c r="AA100" s="3" t="s">
        <v>48</v>
      </c>
      <c r="AB100" s="290">
        <v>0</v>
      </c>
      <c r="AC100" s="291">
        <v>0</v>
      </c>
      <c r="AD100" s="291">
        <v>0</v>
      </c>
      <c r="AE100" s="291">
        <v>0</v>
      </c>
      <c r="AF100" s="291">
        <v>0</v>
      </c>
      <c r="AG100" s="291">
        <v>0</v>
      </c>
      <c r="AH100" s="291">
        <v>0</v>
      </c>
      <c r="AI100" s="291">
        <v>0</v>
      </c>
      <c r="AJ100" s="291">
        <v>0</v>
      </c>
      <c r="AK100" s="291">
        <v>0</v>
      </c>
      <c r="AL100" s="291">
        <v>0</v>
      </c>
      <c r="AM100" s="291">
        <v>0</v>
      </c>
      <c r="AN100" s="291">
        <v>0</v>
      </c>
      <c r="AO100" s="291">
        <v>0</v>
      </c>
      <c r="AP100" s="291">
        <v>0</v>
      </c>
      <c r="AQ100" s="291">
        <v>0</v>
      </c>
      <c r="AR100" s="291">
        <v>0</v>
      </c>
      <c r="AS100" s="291">
        <v>0</v>
      </c>
      <c r="AT100" s="291">
        <v>0</v>
      </c>
      <c r="AU100" s="291">
        <v>0</v>
      </c>
      <c r="AV100" s="291">
        <v>0</v>
      </c>
      <c r="AX100" s="294"/>
      <c r="AY100" s="294"/>
      <c r="AZ100" s="294"/>
      <c r="BA100" s="294"/>
      <c r="BB100" s="294"/>
      <c r="BC100" s="294"/>
      <c r="BD100" s="294"/>
      <c r="BE100" s="294"/>
      <c r="BF100" s="294"/>
      <c r="BG100" s="294"/>
      <c r="BH100" s="294"/>
      <c r="BI100" s="294"/>
      <c r="BJ100" s="294"/>
      <c r="BK100" s="294"/>
      <c r="BL100" s="294"/>
      <c r="BM100" s="294"/>
      <c r="BN100" s="294"/>
      <c r="BO100" s="294"/>
      <c r="BP100" s="294"/>
      <c r="BQ100" s="294"/>
      <c r="BR100" s="294"/>
    </row>
    <row r="101" spans="2:70" x14ac:dyDescent="0.2">
      <c r="B101" s="289">
        <v>9</v>
      </c>
      <c r="C101" s="3" t="s">
        <v>49</v>
      </c>
      <c r="D101" s="290">
        <v>5770.7589149981495</v>
      </c>
      <c r="E101" s="291">
        <v>5888.2720813551696</v>
      </c>
      <c r="F101" s="291">
        <v>6026.4578661780342</v>
      </c>
      <c r="G101" s="291">
        <v>6171.193516477083</v>
      </c>
      <c r="H101" s="291">
        <v>6318.8920802806224</v>
      </c>
      <c r="I101" s="291">
        <v>6469.7276093284709</v>
      </c>
      <c r="J101" s="291">
        <v>6623.7225082962414</v>
      </c>
      <c r="K101" s="291">
        <v>6780.9534299661318</v>
      </c>
      <c r="L101" s="291">
        <v>6941.4856582095972</v>
      </c>
      <c r="M101" s="291">
        <v>7105.3892020968906</v>
      </c>
      <c r="N101" s="291">
        <v>7272.7346851068178</v>
      </c>
      <c r="O101" s="291">
        <v>7443.5944314576673</v>
      </c>
      <c r="P101" s="291">
        <v>7618.0422336328666</v>
      </c>
      <c r="Q101" s="291">
        <v>7796.1534266869867</v>
      </c>
      <c r="R101" s="291">
        <v>7978.0050075592499</v>
      </c>
      <c r="S101" s="291">
        <v>8163.6752651515417</v>
      </c>
      <c r="T101" s="291">
        <v>8353.2454042945465</v>
      </c>
      <c r="U101" s="291">
        <v>8546.7933688581979</v>
      </c>
      <c r="V101" s="291">
        <v>8744.4181321580691</v>
      </c>
      <c r="W101" s="291">
        <v>8946.1449905749032</v>
      </c>
      <c r="X101" s="291">
        <v>9152.2993108671762</v>
      </c>
      <c r="Z101" s="289">
        <v>9</v>
      </c>
      <c r="AA101" s="3" t="s">
        <v>49</v>
      </c>
      <c r="AB101" s="290">
        <v>5872.6705174370181</v>
      </c>
      <c r="AC101" s="291">
        <v>5992.2589663119006</v>
      </c>
      <c r="AD101" s="291">
        <v>6132.8851120947393</v>
      </c>
      <c r="AE101" s="291">
        <v>6280.1767939780675</v>
      </c>
      <c r="AF101" s="291">
        <v>6430.4837144183775</v>
      </c>
      <c r="AG101" s="291">
        <v>6583.9829989092104</v>
      </c>
      <c r="AH101" s="291">
        <v>6740.6974477927542</v>
      </c>
      <c r="AI101" s="291">
        <v>6900.7050675393348</v>
      </c>
      <c r="AJ101" s="291">
        <v>7064.0722949335777</v>
      </c>
      <c r="AK101" s="291">
        <v>7230.8703754059197</v>
      </c>
      <c r="AL101" s="291">
        <v>7401.1711796458048</v>
      </c>
      <c r="AM101" s="291">
        <v>7575.0483091172091</v>
      </c>
      <c r="AN101" s="291">
        <v>7752.5768594788242</v>
      </c>
      <c r="AO101" s="291">
        <v>7933.83349620228</v>
      </c>
      <c r="AP101" s="291">
        <v>8118.8965759927469</v>
      </c>
      <c r="AQ101" s="291">
        <v>8307.8457703341173</v>
      </c>
      <c r="AR101" s="291">
        <v>8500.7637181343871</v>
      </c>
      <c r="AS101" s="291">
        <v>8697.7297397522343</v>
      </c>
      <c r="AT101" s="291">
        <v>8898.8445563719833</v>
      </c>
      <c r="AU101" s="291">
        <v>9104.1339111084544</v>
      </c>
      <c r="AV101" s="291">
        <v>9313.9289166970921</v>
      </c>
      <c r="AX101" s="294"/>
      <c r="AY101" s="294"/>
      <c r="AZ101" s="294"/>
      <c r="BA101" s="294"/>
      <c r="BB101" s="294"/>
      <c r="BC101" s="294"/>
      <c r="BD101" s="294"/>
      <c r="BE101" s="294"/>
      <c r="BF101" s="294"/>
      <c r="BG101" s="294"/>
      <c r="BH101" s="294"/>
      <c r="BI101" s="294"/>
      <c r="BJ101" s="294"/>
      <c r="BK101" s="294"/>
      <c r="BL101" s="294"/>
      <c r="BM101" s="294"/>
      <c r="BN101" s="294"/>
      <c r="BO101" s="294"/>
      <c r="BP101" s="294"/>
      <c r="BQ101" s="294"/>
      <c r="BR101" s="294"/>
    </row>
    <row r="102" spans="2:70" x14ac:dyDescent="0.2">
      <c r="B102" s="289">
        <v>10</v>
      </c>
      <c r="C102" s="3" t="s">
        <v>50</v>
      </c>
      <c r="D102" s="290">
        <v>578601.68968788697</v>
      </c>
      <c r="E102" s="291">
        <v>584392.28916183568</v>
      </c>
      <c r="F102" s="291">
        <v>590777.33586927713</v>
      </c>
      <c r="G102" s="291">
        <v>597388.23923973367</v>
      </c>
      <c r="H102" s="291">
        <v>604132.01253223955</v>
      </c>
      <c r="I102" s="291">
        <v>611018.8500812737</v>
      </c>
      <c r="J102" s="291">
        <v>618049.9421483035</v>
      </c>
      <c r="K102" s="291">
        <v>625228.78151162283</v>
      </c>
      <c r="L102" s="291">
        <v>632558.35237236728</v>
      </c>
      <c r="M102" s="291">
        <v>640041.8503894991</v>
      </c>
      <c r="N102" s="291">
        <v>647682.50029765617</v>
      </c>
      <c r="O102" s="291">
        <v>655483.6042142337</v>
      </c>
      <c r="P102" s="291">
        <v>663448.53137922485</v>
      </c>
      <c r="Q102" s="291">
        <v>671580.72138000908</v>
      </c>
      <c r="R102" s="291">
        <v>679883.68994347216</v>
      </c>
      <c r="S102" s="291">
        <v>688361.01078214985</v>
      </c>
      <c r="T102" s="291">
        <v>697016.39465097233</v>
      </c>
      <c r="U102" s="291">
        <v>705853.38817308808</v>
      </c>
      <c r="V102" s="291">
        <v>714876.55761960195</v>
      </c>
      <c r="W102" s="291">
        <v>724086.87298248231</v>
      </c>
      <c r="X102" s="291">
        <v>733499.9438313049</v>
      </c>
      <c r="Z102" s="289">
        <v>10</v>
      </c>
      <c r="AA102" s="3" t="s">
        <v>50</v>
      </c>
      <c r="AB102" s="290">
        <v>589791.84636645054</v>
      </c>
      <c r="AC102" s="291">
        <v>595694.43603422586</v>
      </c>
      <c r="AD102" s="291">
        <v>602202.96954498952</v>
      </c>
      <c r="AE102" s="291">
        <v>608941.72778663062</v>
      </c>
      <c r="AF102" s="291">
        <v>615815.9256546126</v>
      </c>
      <c r="AG102" s="291">
        <v>622835.95464184484</v>
      </c>
      <c r="AH102" s="291">
        <v>630003.02802945208</v>
      </c>
      <c r="AI102" s="291">
        <v>637320.70614605746</v>
      </c>
      <c r="AJ102" s="291">
        <v>644792.03090724896</v>
      </c>
      <c r="AK102" s="291">
        <v>652420.25977603113</v>
      </c>
      <c r="AL102" s="291">
        <v>660208.67985341372</v>
      </c>
      <c r="AM102" s="291">
        <v>668160.65711973736</v>
      </c>
      <c r="AN102" s="291">
        <v>676279.62597609917</v>
      </c>
      <c r="AO102" s="291">
        <v>684569.09253149841</v>
      </c>
      <c r="AP102" s="291">
        <v>693032.64050697873</v>
      </c>
      <c r="AQ102" s="291">
        <v>701673.91273067612</v>
      </c>
      <c r="AR102" s="291">
        <v>710496.69172352261</v>
      </c>
      <c r="AS102" s="291">
        <v>719504.5927003558</v>
      </c>
      <c r="AT102" s="291">
        <v>728702.27024396497</v>
      </c>
      <c r="AU102" s="291">
        <v>738090.71310596482</v>
      </c>
      <c r="AV102" s="291">
        <v>747685.83274500305</v>
      </c>
      <c r="AX102" s="294"/>
      <c r="AY102" s="294"/>
      <c r="AZ102" s="294"/>
      <c r="BA102" s="294"/>
      <c r="BB102" s="294"/>
      <c r="BC102" s="294"/>
      <c r="BD102" s="294"/>
      <c r="BE102" s="294"/>
      <c r="BF102" s="294"/>
      <c r="BG102" s="294"/>
      <c r="BH102" s="294"/>
      <c r="BI102" s="294"/>
      <c r="BJ102" s="294"/>
      <c r="BK102" s="294"/>
      <c r="BL102" s="294"/>
      <c r="BM102" s="294"/>
      <c r="BN102" s="294"/>
      <c r="BO102" s="294"/>
      <c r="BP102" s="294"/>
      <c r="BQ102" s="294"/>
      <c r="BR102" s="294"/>
    </row>
    <row r="103" spans="2:70" x14ac:dyDescent="0.2">
      <c r="B103" s="289">
        <v>13</v>
      </c>
      <c r="C103" s="3" t="s">
        <v>52</v>
      </c>
      <c r="D103" s="290">
        <v>0</v>
      </c>
      <c r="E103" s="291">
        <v>0</v>
      </c>
      <c r="F103" s="291">
        <v>0</v>
      </c>
      <c r="G103" s="291">
        <v>0</v>
      </c>
      <c r="H103" s="291">
        <v>0</v>
      </c>
      <c r="I103" s="291">
        <v>0</v>
      </c>
      <c r="J103" s="291">
        <v>0</v>
      </c>
      <c r="K103" s="291">
        <v>0</v>
      </c>
      <c r="L103" s="291">
        <v>0</v>
      </c>
      <c r="M103" s="291">
        <v>0</v>
      </c>
      <c r="N103" s="291">
        <v>0</v>
      </c>
      <c r="O103" s="291">
        <v>0</v>
      </c>
      <c r="P103" s="291">
        <v>0</v>
      </c>
      <c r="Q103" s="291">
        <v>0</v>
      </c>
      <c r="R103" s="291">
        <v>0</v>
      </c>
      <c r="S103" s="291">
        <v>0</v>
      </c>
      <c r="T103" s="291">
        <v>0</v>
      </c>
      <c r="U103" s="291">
        <v>0</v>
      </c>
      <c r="V103" s="291">
        <v>0</v>
      </c>
      <c r="W103" s="291">
        <v>0</v>
      </c>
      <c r="X103" s="291">
        <v>0</v>
      </c>
      <c r="Z103" s="289">
        <v>13</v>
      </c>
      <c r="AA103" s="3" t="s">
        <v>52</v>
      </c>
      <c r="AB103" s="290">
        <v>0</v>
      </c>
      <c r="AC103" s="291">
        <v>0</v>
      </c>
      <c r="AD103" s="291">
        <v>0</v>
      </c>
      <c r="AE103" s="291">
        <v>0</v>
      </c>
      <c r="AF103" s="291">
        <v>0</v>
      </c>
      <c r="AG103" s="291">
        <v>0</v>
      </c>
      <c r="AH103" s="291">
        <v>0</v>
      </c>
      <c r="AI103" s="291">
        <v>0</v>
      </c>
      <c r="AJ103" s="291">
        <v>0</v>
      </c>
      <c r="AK103" s="291">
        <v>0</v>
      </c>
      <c r="AL103" s="291">
        <v>0</v>
      </c>
      <c r="AM103" s="291">
        <v>0</v>
      </c>
      <c r="AN103" s="291">
        <v>0</v>
      </c>
      <c r="AO103" s="291">
        <v>0</v>
      </c>
      <c r="AP103" s="291">
        <v>0</v>
      </c>
      <c r="AQ103" s="291">
        <v>0</v>
      </c>
      <c r="AR103" s="291">
        <v>0</v>
      </c>
      <c r="AS103" s="291">
        <v>0</v>
      </c>
      <c r="AT103" s="291">
        <v>0</v>
      </c>
      <c r="AU103" s="291">
        <v>0</v>
      </c>
      <c r="AV103" s="291">
        <v>0</v>
      </c>
      <c r="AX103" s="294"/>
      <c r="AY103" s="294"/>
      <c r="AZ103" s="294"/>
      <c r="BA103" s="294"/>
      <c r="BB103" s="294"/>
      <c r="BC103" s="294"/>
      <c r="BD103" s="294"/>
      <c r="BE103" s="294"/>
      <c r="BF103" s="294"/>
      <c r="BG103" s="294"/>
      <c r="BH103" s="294"/>
      <c r="BI103" s="294"/>
      <c r="BJ103" s="294"/>
      <c r="BK103" s="294"/>
      <c r="BL103" s="294"/>
      <c r="BM103" s="294"/>
      <c r="BN103" s="294"/>
      <c r="BO103" s="294"/>
      <c r="BP103" s="294"/>
      <c r="BQ103" s="294"/>
      <c r="BR103" s="294"/>
    </row>
    <row r="104" spans="2:70" x14ac:dyDescent="0.2">
      <c r="B104" s="289">
        <v>14</v>
      </c>
      <c r="C104" s="3" t="s">
        <v>53</v>
      </c>
      <c r="D104" s="290">
        <v>9467.57408276561</v>
      </c>
      <c r="E104" s="291">
        <v>9568.4651326592702</v>
      </c>
      <c r="F104" s="291">
        <v>9669.589350668175</v>
      </c>
      <c r="G104" s="291">
        <v>9774.2540504659592</v>
      </c>
      <c r="H104" s="291">
        <v>9881.0232172873621</v>
      </c>
      <c r="I104" s="291">
        <v>9990.0572341755287</v>
      </c>
      <c r="J104" s="291">
        <v>10101.375168147473</v>
      </c>
      <c r="K104" s="291">
        <v>10215.032260957803</v>
      </c>
      <c r="L104" s="291">
        <v>10331.075773703928</v>
      </c>
      <c r="M104" s="291">
        <v>10449.556297106876</v>
      </c>
      <c r="N104" s="291">
        <v>10570.524886883157</v>
      </c>
      <c r="O104" s="291">
        <v>10694.033822701791</v>
      </c>
      <c r="P104" s="291">
        <v>10820.136447223929</v>
      </c>
      <c r="Q104" s="291">
        <v>10948.887216845147</v>
      </c>
      <c r="R104" s="291">
        <v>11080.341793220699</v>
      </c>
      <c r="S104" s="291">
        <v>11214.556756900536</v>
      </c>
      <c r="T104" s="291">
        <v>11351.590854769578</v>
      </c>
      <c r="U104" s="291">
        <v>11491.500248265645</v>
      </c>
      <c r="V104" s="291">
        <v>11634.357190761777</v>
      </c>
      <c r="W104" s="291">
        <v>11780.177199093649</v>
      </c>
      <c r="X104" s="291">
        <v>11929.206889081494</v>
      </c>
      <c r="Z104" s="289">
        <v>14</v>
      </c>
      <c r="AA104" s="3" t="s">
        <v>53</v>
      </c>
      <c r="AB104" s="290">
        <v>9650.676965526296</v>
      </c>
      <c r="AC104" s="291">
        <v>9753.5192483248957</v>
      </c>
      <c r="AD104" s="291">
        <v>9856.5992087100985</v>
      </c>
      <c r="AE104" s="291">
        <v>9963.2881238019727</v>
      </c>
      <c r="AF104" s="291">
        <v>10072.122206309698</v>
      </c>
      <c r="AG104" s="291">
        <v>10183.264941084482</v>
      </c>
      <c r="AH104" s="291">
        <v>10296.735763899444</v>
      </c>
      <c r="AI104" s="291">
        <v>10412.59098488473</v>
      </c>
      <c r="AJ104" s="291">
        <v>10530.878779167364</v>
      </c>
      <c r="AK104" s="291">
        <v>10651.65071589292</v>
      </c>
      <c r="AL104" s="291">
        <v>10774.958838195475</v>
      </c>
      <c r="AM104" s="291">
        <v>10900.856436832841</v>
      </c>
      <c r="AN104" s="291">
        <v>11029.397886113236</v>
      </c>
      <c r="AO104" s="291">
        <v>11160.638695618929</v>
      </c>
      <c r="AP104" s="291">
        <v>11294.635603501585</v>
      </c>
      <c r="AQ104" s="291">
        <v>11431.446284578989</v>
      </c>
      <c r="AR104" s="291">
        <v>11571.130621900824</v>
      </c>
      <c r="AS104" s="291">
        <v>11713.745863067103</v>
      </c>
      <c r="AT104" s="291">
        <v>11859.365658831106</v>
      </c>
      <c r="AU104" s="291">
        <v>12008.005826124116</v>
      </c>
      <c r="AV104" s="291">
        <v>12159.917750316332</v>
      </c>
      <c r="AX104" s="294"/>
      <c r="AY104" s="294"/>
      <c r="AZ104" s="294"/>
      <c r="BA104" s="294"/>
      <c r="BB104" s="294"/>
      <c r="BC104" s="294"/>
      <c r="BD104" s="294"/>
      <c r="BE104" s="294"/>
      <c r="BF104" s="294"/>
      <c r="BG104" s="294"/>
      <c r="BH104" s="294"/>
      <c r="BI104" s="294"/>
      <c r="BJ104" s="294"/>
      <c r="BK104" s="294"/>
      <c r="BL104" s="294"/>
      <c r="BM104" s="294"/>
      <c r="BN104" s="294"/>
      <c r="BO104" s="294"/>
      <c r="BP104" s="294"/>
      <c r="BQ104" s="294"/>
      <c r="BR104" s="294"/>
    </row>
    <row r="105" spans="2:70" x14ac:dyDescent="0.2">
      <c r="B105" s="289">
        <v>18</v>
      </c>
      <c r="C105" s="3" t="s">
        <v>55</v>
      </c>
      <c r="D105" s="290">
        <v>333598.71645010577</v>
      </c>
      <c r="E105" s="291">
        <v>343513.04267218173</v>
      </c>
      <c r="F105" s="291">
        <v>352702.0504333133</v>
      </c>
      <c r="G105" s="291">
        <v>362559.24717940961</v>
      </c>
      <c r="H105" s="291">
        <v>372173.49480869999</v>
      </c>
      <c r="I105" s="291">
        <v>381961.20488150354</v>
      </c>
      <c r="J105" s="291">
        <v>391805.25806071435</v>
      </c>
      <c r="K105" s="291">
        <v>401715.01400891802</v>
      </c>
      <c r="L105" s="291">
        <v>411710.09829838033</v>
      </c>
      <c r="M105" s="291">
        <v>421776.61351177766</v>
      </c>
      <c r="N105" s="291">
        <v>431924.35587022506</v>
      </c>
      <c r="O105" s="291">
        <v>442151.87183362851</v>
      </c>
      <c r="P105" s="291">
        <v>452461.56459455733</v>
      </c>
      <c r="Q105" s="291">
        <v>462855.24672341673</v>
      </c>
      <c r="R105" s="291">
        <v>473334.46785605222</v>
      </c>
      <c r="S105" s="291">
        <v>483901.16575991444</v>
      </c>
      <c r="T105" s="291">
        <v>494557.13260854641</v>
      </c>
      <c r="U105" s="291">
        <v>505304.1707543513</v>
      </c>
      <c r="V105" s="291">
        <v>516144.56109051511</v>
      </c>
      <c r="W105" s="291">
        <v>527078.8092661103</v>
      </c>
      <c r="X105" s="291">
        <v>538114.66873922851</v>
      </c>
      <c r="Z105" s="289">
        <v>18</v>
      </c>
      <c r="AA105" s="3" t="s">
        <v>55</v>
      </c>
      <c r="AB105" s="290">
        <v>343779.25279942184</v>
      </c>
      <c r="AC105" s="291">
        <v>354039.68423195515</v>
      </c>
      <c r="AD105" s="291">
        <v>363547.89278592484</v>
      </c>
      <c r="AE105" s="291">
        <v>373751.44786963525</v>
      </c>
      <c r="AF105" s="291">
        <v>383701.84158578975</v>
      </c>
      <c r="AG105" s="291">
        <v>393831.78371651622</v>
      </c>
      <c r="AH105" s="291">
        <v>404019.4698265405</v>
      </c>
      <c r="AI105" s="291">
        <v>414274.61062086688</v>
      </c>
      <c r="AJ105" s="291">
        <v>424617.59571514756</v>
      </c>
      <c r="AK105" s="291">
        <v>435033.95543324592</v>
      </c>
      <c r="AL105" s="291">
        <v>445533.85729274363</v>
      </c>
      <c r="AM105" s="291">
        <v>456115.77052201045</v>
      </c>
      <c r="AN105" s="291">
        <v>466782.17430241813</v>
      </c>
      <c r="AO105" s="291">
        <v>477534.93325685267</v>
      </c>
      <c r="AP105" s="291">
        <v>488375.63815511495</v>
      </c>
      <c r="AQ105" s="291">
        <v>499306.28301810095</v>
      </c>
      <c r="AR105" s="291">
        <v>510328.70967220922</v>
      </c>
      <c r="AS105" s="291">
        <v>521444.77148557495</v>
      </c>
      <c r="AT105" s="291">
        <v>532656.81347093522</v>
      </c>
      <c r="AU105" s="291">
        <v>543965.35569174797</v>
      </c>
      <c r="AV105" s="291">
        <v>555378.36909358925</v>
      </c>
      <c r="AX105" s="294"/>
      <c r="AY105" s="294"/>
      <c r="AZ105" s="294"/>
      <c r="BA105" s="294"/>
      <c r="BB105" s="294"/>
      <c r="BC105" s="294"/>
      <c r="BD105" s="294"/>
      <c r="BE105" s="294"/>
      <c r="BF105" s="294"/>
      <c r="BG105" s="294"/>
      <c r="BH105" s="294"/>
      <c r="BI105" s="294"/>
      <c r="BJ105" s="294"/>
      <c r="BK105" s="294"/>
      <c r="BL105" s="294"/>
      <c r="BM105" s="294"/>
      <c r="BN105" s="294"/>
      <c r="BO105" s="294"/>
      <c r="BP105" s="294"/>
      <c r="BQ105" s="294"/>
      <c r="BR105" s="294"/>
    </row>
    <row r="106" spans="2:70" x14ac:dyDescent="0.2">
      <c r="B106" s="289">
        <v>20</v>
      </c>
      <c r="C106" s="3" t="s">
        <v>56</v>
      </c>
      <c r="D106" s="290">
        <v>0</v>
      </c>
      <c r="E106" s="291">
        <v>0</v>
      </c>
      <c r="F106" s="291">
        <v>0</v>
      </c>
      <c r="G106" s="291">
        <v>0</v>
      </c>
      <c r="H106" s="291">
        <v>0</v>
      </c>
      <c r="I106" s="291">
        <v>0</v>
      </c>
      <c r="J106" s="291">
        <v>0</v>
      </c>
      <c r="K106" s="291">
        <v>0</v>
      </c>
      <c r="L106" s="291">
        <v>0</v>
      </c>
      <c r="M106" s="291">
        <v>0</v>
      </c>
      <c r="N106" s="291">
        <v>0</v>
      </c>
      <c r="O106" s="291">
        <v>0</v>
      </c>
      <c r="P106" s="291">
        <v>0</v>
      </c>
      <c r="Q106" s="291">
        <v>0</v>
      </c>
      <c r="R106" s="291">
        <v>0</v>
      </c>
      <c r="S106" s="291">
        <v>0</v>
      </c>
      <c r="T106" s="291">
        <v>0</v>
      </c>
      <c r="U106" s="291">
        <v>0</v>
      </c>
      <c r="V106" s="291">
        <v>0</v>
      </c>
      <c r="W106" s="291">
        <v>0</v>
      </c>
      <c r="X106" s="291">
        <v>0</v>
      </c>
      <c r="Z106" s="289">
        <v>20</v>
      </c>
      <c r="AA106" s="3" t="s">
        <v>56</v>
      </c>
      <c r="AB106" s="290">
        <v>0</v>
      </c>
      <c r="AC106" s="291">
        <v>0</v>
      </c>
      <c r="AD106" s="291">
        <v>0</v>
      </c>
      <c r="AE106" s="291">
        <v>0</v>
      </c>
      <c r="AF106" s="291">
        <v>0</v>
      </c>
      <c r="AG106" s="291">
        <v>0</v>
      </c>
      <c r="AH106" s="291">
        <v>0</v>
      </c>
      <c r="AI106" s="291">
        <v>0</v>
      </c>
      <c r="AJ106" s="291">
        <v>0</v>
      </c>
      <c r="AK106" s="291">
        <v>0</v>
      </c>
      <c r="AL106" s="291">
        <v>0</v>
      </c>
      <c r="AM106" s="291">
        <v>0</v>
      </c>
      <c r="AN106" s="291">
        <v>0</v>
      </c>
      <c r="AO106" s="291">
        <v>0</v>
      </c>
      <c r="AP106" s="291">
        <v>0</v>
      </c>
      <c r="AQ106" s="291">
        <v>0</v>
      </c>
      <c r="AR106" s="291">
        <v>0</v>
      </c>
      <c r="AS106" s="291">
        <v>0</v>
      </c>
      <c r="AT106" s="291">
        <v>0</v>
      </c>
      <c r="AU106" s="291">
        <v>0</v>
      </c>
      <c r="AV106" s="291">
        <v>0</v>
      </c>
      <c r="AX106" s="294"/>
      <c r="AY106" s="294"/>
      <c r="AZ106" s="294"/>
      <c r="BA106" s="294"/>
      <c r="BB106" s="294"/>
      <c r="BC106" s="294"/>
      <c r="BD106" s="294"/>
      <c r="BE106" s="294"/>
      <c r="BF106" s="294"/>
      <c r="BG106" s="294"/>
      <c r="BH106" s="294"/>
      <c r="BI106" s="294"/>
      <c r="BJ106" s="294"/>
      <c r="BK106" s="294"/>
      <c r="BL106" s="294"/>
      <c r="BM106" s="294"/>
      <c r="BN106" s="294"/>
      <c r="BO106" s="294"/>
      <c r="BP106" s="294"/>
      <c r="BQ106" s="294"/>
      <c r="BR106" s="294"/>
    </row>
    <row r="107" spans="2:70" x14ac:dyDescent="0.2">
      <c r="B107" s="289">
        <v>21</v>
      </c>
      <c r="C107" s="3" t="s">
        <v>57</v>
      </c>
      <c r="D107" s="290">
        <v>8575.9597601348287</v>
      </c>
      <c r="E107" s="291">
        <v>8983.3716889725329</v>
      </c>
      <c r="F107" s="291">
        <v>9362.3851918481378</v>
      </c>
      <c r="G107" s="291">
        <v>9741.3986153053502</v>
      </c>
      <c r="H107" s="291">
        <v>10120.41203876233</v>
      </c>
      <c r="I107" s="291">
        <v>10499.425462219308</v>
      </c>
      <c r="J107" s="291">
        <v>10878.4388856763</v>
      </c>
      <c r="K107" s="291">
        <v>11257.452309133299</v>
      </c>
      <c r="L107" s="291">
        <v>11636.465732590294</v>
      </c>
      <c r="M107" s="291">
        <v>12015.479156047288</v>
      </c>
      <c r="N107" s="291">
        <v>12394.49257950426</v>
      </c>
      <c r="O107" s="291">
        <v>12773.50600296124</v>
      </c>
      <c r="P107" s="291">
        <v>13152.51942641823</v>
      </c>
      <c r="Q107" s="291">
        <v>13531.53284987523</v>
      </c>
      <c r="R107" s="291">
        <v>13910.546273332231</v>
      </c>
      <c r="S107" s="291">
        <v>14289.559696789223</v>
      </c>
      <c r="T107" s="291">
        <v>14668.57312024619</v>
      </c>
      <c r="U107" s="291">
        <v>15047.586543703172</v>
      </c>
      <c r="V107" s="291">
        <v>15426.599967160166</v>
      </c>
      <c r="W107" s="291">
        <v>15805.613390617164</v>
      </c>
      <c r="X107" s="291">
        <v>16184.626814074161</v>
      </c>
      <c r="Z107" s="289">
        <v>21</v>
      </c>
      <c r="AA107" s="3" t="s">
        <v>57</v>
      </c>
      <c r="AB107" s="290">
        <v>8917.5402373809993</v>
      </c>
      <c r="AC107" s="291">
        <v>9341.1793833443116</v>
      </c>
      <c r="AD107" s="291">
        <v>9735.2889940394507</v>
      </c>
      <c r="AE107" s="291">
        <v>10129.398522152962</v>
      </c>
      <c r="AF107" s="291">
        <v>10523.508050266235</v>
      </c>
      <c r="AG107" s="291">
        <v>10917.617578379504</v>
      </c>
      <c r="AH107" s="291">
        <v>11311.727106492786</v>
      </c>
      <c r="AI107" s="291">
        <v>11705.836634606077</v>
      </c>
      <c r="AJ107" s="291">
        <v>12099.946162719363</v>
      </c>
      <c r="AK107" s="291">
        <v>12494.055690832651</v>
      </c>
      <c r="AL107" s="291">
        <v>12888.165218945916</v>
      </c>
      <c r="AM107" s="291">
        <v>13282.274747059186</v>
      </c>
      <c r="AN107" s="291">
        <v>13676.384275172466</v>
      </c>
      <c r="AO107" s="291">
        <v>14070.493803285763</v>
      </c>
      <c r="AP107" s="291">
        <v>14464.603331399054</v>
      </c>
      <c r="AQ107" s="291">
        <v>14858.712859512339</v>
      </c>
      <c r="AR107" s="291">
        <v>15252.8223876256</v>
      </c>
      <c r="AS107" s="291">
        <v>15646.931915738871</v>
      </c>
      <c r="AT107" s="291">
        <v>16041.041443852153</v>
      </c>
      <c r="AU107" s="291">
        <v>16435.150971965442</v>
      </c>
      <c r="AV107" s="291">
        <v>16829.260500078737</v>
      </c>
      <c r="AX107" s="294"/>
      <c r="AY107" s="294"/>
      <c r="AZ107" s="294"/>
      <c r="BA107" s="294"/>
      <c r="BB107" s="294"/>
      <c r="BC107" s="294"/>
      <c r="BD107" s="294"/>
      <c r="BE107" s="294"/>
      <c r="BF107" s="294"/>
      <c r="BG107" s="294"/>
      <c r="BH107" s="294"/>
      <c r="BI107" s="294"/>
      <c r="BJ107" s="294"/>
      <c r="BK107" s="294"/>
      <c r="BL107" s="294"/>
      <c r="BM107" s="294"/>
      <c r="BN107" s="294"/>
      <c r="BO107" s="294"/>
      <c r="BP107" s="294"/>
      <c r="BQ107" s="294"/>
      <c r="BR107" s="294"/>
    </row>
    <row r="108" spans="2:70" x14ac:dyDescent="0.2">
      <c r="B108" s="289">
        <v>22</v>
      </c>
      <c r="C108" s="3" t="s">
        <v>58</v>
      </c>
      <c r="D108" s="290">
        <v>33609.984268849548</v>
      </c>
      <c r="E108" s="291">
        <v>34703.57585277695</v>
      </c>
      <c r="F108" s="291">
        <v>35857.277329624128</v>
      </c>
      <c r="G108" s="291">
        <v>37023.810401172188</v>
      </c>
      <c r="H108" s="291">
        <v>38197.854903194959</v>
      </c>
      <c r="I108" s="291">
        <v>39379.975910691443</v>
      </c>
      <c r="J108" s="291">
        <v>40570.242334694813</v>
      </c>
      <c r="K108" s="291">
        <v>41768.850945066086</v>
      </c>
      <c r="L108" s="291">
        <v>42975.970352487049</v>
      </c>
      <c r="M108" s="291">
        <v>44191.780964919788</v>
      </c>
      <c r="N108" s="291">
        <v>45416.464868426359</v>
      </c>
      <c r="O108" s="291">
        <v>46650.208509047952</v>
      </c>
      <c r="P108" s="291">
        <v>47893.202125088399</v>
      </c>
      <c r="Q108" s="291">
        <v>49145.639926564611</v>
      </c>
      <c r="R108" s="291">
        <v>50407.720421595441</v>
      </c>
      <c r="S108" s="291">
        <v>51679.645396734275</v>
      </c>
      <c r="T108" s="291">
        <v>52961.624359076355</v>
      </c>
      <c r="U108" s="291">
        <v>54253.857616097186</v>
      </c>
      <c r="V108" s="291">
        <v>55556.602782439797</v>
      </c>
      <c r="W108" s="291">
        <v>56869.915451714282</v>
      </c>
      <c r="X108" s="291">
        <v>58194.674391786</v>
      </c>
      <c r="Z108" s="289">
        <v>22</v>
      </c>
      <c r="AA108" s="3" t="s">
        <v>58</v>
      </c>
      <c r="AB108" s="290">
        <v>34948.669942277826</v>
      </c>
      <c r="AC108" s="291">
        <v>36085.819278993054</v>
      </c>
      <c r="AD108" s="291">
        <v>37285.472685663102</v>
      </c>
      <c r="AE108" s="291">
        <v>38498.468769450919</v>
      </c>
      <c r="AF108" s="291">
        <v>39719.275463989201</v>
      </c>
      <c r="AG108" s="291">
        <v>40948.480351214261</v>
      </c>
      <c r="AH108" s="291">
        <v>42186.155086885716</v>
      </c>
      <c r="AI108" s="291">
        <v>43432.504278208071</v>
      </c>
      <c r="AJ108" s="291">
        <v>44687.703251626626</v>
      </c>
      <c r="AK108" s="291">
        <v>45951.939600752536</v>
      </c>
      <c r="AL108" s="291">
        <v>47225.402664135734</v>
      </c>
      <c r="AM108" s="291">
        <v>48508.286313963326</v>
      </c>
      <c r="AN108" s="291">
        <v>49800.788365730652</v>
      </c>
      <c r="AO108" s="291">
        <v>51103.110764839672</v>
      </c>
      <c r="AP108" s="291">
        <v>52415.459925987547</v>
      </c>
      <c r="AQ108" s="291">
        <v>53738.045672886255</v>
      </c>
      <c r="AR108" s="291">
        <v>55071.085857298407</v>
      </c>
      <c r="AS108" s="291">
        <v>56414.788764946272</v>
      </c>
      <c r="AT108" s="291">
        <v>57769.422271264382</v>
      </c>
      <c r="AU108" s="291">
        <v>59135.044184156097</v>
      </c>
      <c r="AV108" s="291">
        <v>60512.568272810808</v>
      </c>
      <c r="AX108" s="294"/>
      <c r="AY108" s="294"/>
      <c r="AZ108" s="294"/>
      <c r="BA108" s="294"/>
      <c r="BB108" s="294"/>
      <c r="BC108" s="294"/>
      <c r="BD108" s="294"/>
      <c r="BE108" s="294"/>
      <c r="BF108" s="294"/>
      <c r="BG108" s="294"/>
      <c r="BH108" s="294"/>
      <c r="BI108" s="294"/>
      <c r="BJ108" s="294"/>
      <c r="BK108" s="294"/>
      <c r="BL108" s="294"/>
      <c r="BM108" s="294"/>
      <c r="BN108" s="294"/>
      <c r="BO108" s="294"/>
      <c r="BP108" s="294"/>
      <c r="BQ108" s="294"/>
      <c r="BR108" s="294"/>
    </row>
    <row r="109" spans="2:70" x14ac:dyDescent="0.2">
      <c r="B109" s="289">
        <v>23</v>
      </c>
      <c r="C109" s="3" t="s">
        <v>59</v>
      </c>
      <c r="D109" s="290">
        <v>76018.532210098419</v>
      </c>
      <c r="E109" s="291">
        <v>80027.675992766977</v>
      </c>
      <c r="F109" s="291">
        <v>84094.586671536206</v>
      </c>
      <c r="G109" s="291">
        <v>88183.580308460107</v>
      </c>
      <c r="H109" s="291">
        <v>92285.625003263674</v>
      </c>
      <c r="I109" s="291">
        <v>96401.713975836392</v>
      </c>
      <c r="J109" s="291">
        <v>100531.9659598368</v>
      </c>
      <c r="K109" s="291">
        <v>104676.72339014853</v>
      </c>
      <c r="L109" s="291">
        <v>108836.27937244116</v>
      </c>
      <c r="M109" s="291">
        <v>113010.94761898818</v>
      </c>
      <c r="N109" s="291">
        <v>117201.04473601276</v>
      </c>
      <c r="O109" s="291">
        <v>121406.89491699537</v>
      </c>
      <c r="P109" s="291">
        <v>125628.82894781408</v>
      </c>
      <c r="Q109" s="291">
        <v>129867.18452082574</v>
      </c>
      <c r="R109" s="291">
        <v>134122.30680156997</v>
      </c>
      <c r="S109" s="291">
        <v>138394.54665711691</v>
      </c>
      <c r="T109" s="291">
        <v>142684.26837528663</v>
      </c>
      <c r="U109" s="291">
        <v>146991.8202619169</v>
      </c>
      <c r="V109" s="291">
        <v>151317.65021336297</v>
      </c>
      <c r="W109" s="291">
        <v>155661.85506755457</v>
      </c>
      <c r="X109" s="291">
        <v>160025.96149425136</v>
      </c>
      <c r="Z109" s="289">
        <v>23</v>
      </c>
      <c r="AA109" s="3" t="s">
        <v>59</v>
      </c>
      <c r="AB109" s="290">
        <v>76628.709886773242</v>
      </c>
      <c r="AC109" s="291">
        <v>80667.084167925335</v>
      </c>
      <c r="AD109" s="291">
        <v>84763.642625542721</v>
      </c>
      <c r="AE109" s="291">
        <v>88882.445026079848</v>
      </c>
      <c r="AF109" s="291">
        <v>93014.393626708508</v>
      </c>
      <c r="AG109" s="291">
        <v>97160.488887891333</v>
      </c>
      <c r="AH109" s="291">
        <v>101320.85040885511</v>
      </c>
      <c r="AI109" s="291">
        <v>105495.82312083369</v>
      </c>
      <c r="AJ109" s="291">
        <v>109685.70226623731</v>
      </c>
      <c r="AK109" s="291">
        <v>113890.80384430158</v>
      </c>
      <c r="AL109" s="291">
        <v>118111.44676930945</v>
      </c>
      <c r="AM109" s="291">
        <v>122347.9575981113</v>
      </c>
      <c r="AN109" s="291">
        <v>126600.66952801459</v>
      </c>
      <c r="AO109" s="291">
        <v>130869.92271315369</v>
      </c>
      <c r="AP109" s="291">
        <v>135156.06483532442</v>
      </c>
      <c r="AQ109" s="291">
        <v>139459.44931941832</v>
      </c>
      <c r="AR109" s="291">
        <v>143780.44310891361</v>
      </c>
      <c r="AS109" s="291">
        <v>148119.39704879737</v>
      </c>
      <c r="AT109" s="291">
        <v>152476.76230058947</v>
      </c>
      <c r="AU109" s="291">
        <v>156852.63640816807</v>
      </c>
      <c r="AV109" s="291">
        <v>161248.5571707155</v>
      </c>
      <c r="AX109" s="294"/>
      <c r="AY109" s="294"/>
      <c r="AZ109" s="294"/>
      <c r="BA109" s="294"/>
      <c r="BB109" s="294"/>
      <c r="BC109" s="294"/>
      <c r="BD109" s="294"/>
      <c r="BE109" s="294"/>
      <c r="BF109" s="294"/>
      <c r="BG109" s="294"/>
      <c r="BH109" s="294"/>
      <c r="BI109" s="294"/>
      <c r="BJ109" s="294"/>
      <c r="BK109" s="294"/>
      <c r="BL109" s="294"/>
      <c r="BM109" s="294"/>
      <c r="BN109" s="294"/>
      <c r="BO109" s="294"/>
      <c r="BP109" s="294"/>
      <c r="BQ109" s="294"/>
      <c r="BR109" s="294"/>
    </row>
    <row r="110" spans="2:70" x14ac:dyDescent="0.2">
      <c r="B110" s="289">
        <v>26</v>
      </c>
      <c r="C110" s="3" t="s">
        <v>60</v>
      </c>
      <c r="D110" s="290">
        <v>4994.968997812236</v>
      </c>
      <c r="E110" s="291">
        <v>5088.7268008050396</v>
      </c>
      <c r="F110" s="291">
        <v>5182.4809268737426</v>
      </c>
      <c r="G110" s="291">
        <v>5276.2938355172328</v>
      </c>
      <c r="H110" s="291">
        <v>5321.7874676852307</v>
      </c>
      <c r="I110" s="291">
        <v>5491.5474629544351</v>
      </c>
      <c r="J110" s="291">
        <v>5561.7885591080567</v>
      </c>
      <c r="K110" s="291">
        <v>5673.4125879122212</v>
      </c>
      <c r="L110" s="291">
        <v>5745.1232484355351</v>
      </c>
      <c r="M110" s="291">
        <v>5838.818591929451</v>
      </c>
      <c r="N110" s="291">
        <v>5932.5727179981541</v>
      </c>
      <c r="O110" s="291">
        <v>6026.3856266416451</v>
      </c>
      <c r="P110" s="291">
        <v>6125.9004450395432</v>
      </c>
      <c r="Q110" s="291">
        <v>6223.8869164929611</v>
      </c>
      <c r="R110" s="291">
        <v>6362.2334236621009</v>
      </c>
      <c r="S110" s="291">
        <v>6503.7152133912668</v>
      </c>
      <c r="T110" s="291">
        <v>6645.9082088385348</v>
      </c>
      <c r="U110" s="291">
        <v>6791.1588275621198</v>
      </c>
      <c r="V110" s="291">
        <v>6837.6482156432949</v>
      </c>
      <c r="W110" s="291">
        <v>6894.655342131874</v>
      </c>
      <c r="X110" s="291">
        <v>6952.1543550255965</v>
      </c>
      <c r="Z110" s="289">
        <v>26</v>
      </c>
      <c r="AA110" s="3" t="s">
        <v>60</v>
      </c>
      <c r="AB110" s="290">
        <v>5140.9719416182879</v>
      </c>
      <c r="AC110" s="291">
        <v>5237.4702851925713</v>
      </c>
      <c r="AD110" s="291">
        <v>5333.9648443662627</v>
      </c>
      <c r="AE110" s="291">
        <v>5430.5199043294024</v>
      </c>
      <c r="AF110" s="291">
        <v>5477.3433153656706</v>
      </c>
      <c r="AG110" s="291">
        <v>5652.065395296594</v>
      </c>
      <c r="AH110" s="291">
        <v>5724.3596386907857</v>
      </c>
      <c r="AI110" s="291">
        <v>5839.2464378568957</v>
      </c>
      <c r="AJ110" s="291">
        <v>5913.0532009873059</v>
      </c>
      <c r="AK110" s="291">
        <v>6009.487259371549</v>
      </c>
      <c r="AL110" s="291">
        <v>6105.9818185452405</v>
      </c>
      <c r="AM110" s="291">
        <v>6202.5368785083811</v>
      </c>
      <c r="AN110" s="291">
        <v>6304.9605150480493</v>
      </c>
      <c r="AO110" s="291">
        <v>6405.8111310620507</v>
      </c>
      <c r="AP110" s="291">
        <v>6548.2015066357444</v>
      </c>
      <c r="AQ110" s="291">
        <v>6693.8188090786944</v>
      </c>
      <c r="AR110" s="291">
        <v>6840.1681057828855</v>
      </c>
      <c r="AS110" s="291">
        <v>6989.6644000917613</v>
      </c>
      <c r="AT110" s="291">
        <v>7037.5126729865488</v>
      </c>
      <c r="AU110" s="291">
        <v>7096.1861177823894</v>
      </c>
      <c r="AV110" s="291">
        <v>7155.3658268229956</v>
      </c>
      <c r="AX110" s="294"/>
      <c r="AY110" s="294"/>
      <c r="AZ110" s="294"/>
      <c r="BA110" s="294"/>
      <c r="BB110" s="294"/>
      <c r="BC110" s="294"/>
      <c r="BD110" s="294"/>
      <c r="BE110" s="294"/>
      <c r="BF110" s="294"/>
      <c r="BG110" s="294"/>
      <c r="BH110" s="294"/>
      <c r="BI110" s="294"/>
      <c r="BJ110" s="294"/>
      <c r="BK110" s="294"/>
      <c r="BL110" s="294"/>
      <c r="BM110" s="294"/>
      <c r="BN110" s="294"/>
      <c r="BO110" s="294"/>
      <c r="BP110" s="294"/>
      <c r="BQ110" s="294"/>
      <c r="BR110" s="294"/>
    </row>
    <row r="111" spans="2:70" x14ac:dyDescent="0.2">
      <c r="B111" s="289">
        <v>28</v>
      </c>
      <c r="C111" s="3" t="s">
        <v>61</v>
      </c>
      <c r="D111" s="290">
        <v>4449.3783604509717</v>
      </c>
      <c r="E111" s="291">
        <v>4524.4251617814625</v>
      </c>
      <c r="F111" s="291">
        <v>4525.336908385515</v>
      </c>
      <c r="G111" s="291">
        <v>4525.3479852316332</v>
      </c>
      <c r="H111" s="291">
        <v>4525.3481198046811</v>
      </c>
      <c r="I111" s="291">
        <v>4525.3481214396143</v>
      </c>
      <c r="J111" s="291">
        <v>4525.3481214594776</v>
      </c>
      <c r="K111" s="291">
        <v>4525.3481214597177</v>
      </c>
      <c r="L111" s="291">
        <v>4525.3481214597205</v>
      </c>
      <c r="M111" s="291">
        <v>4525.3481214597205</v>
      </c>
      <c r="N111" s="291">
        <v>4525.3481214597205</v>
      </c>
      <c r="O111" s="291">
        <v>4525.3481214597205</v>
      </c>
      <c r="P111" s="291">
        <v>4525.3481214597205</v>
      </c>
      <c r="Q111" s="291">
        <v>4525.3481214597205</v>
      </c>
      <c r="R111" s="291">
        <v>4525.3481214597205</v>
      </c>
      <c r="S111" s="291">
        <v>4525.3481214597205</v>
      </c>
      <c r="T111" s="291">
        <v>4525.3481214597205</v>
      </c>
      <c r="U111" s="291">
        <v>4525.3481214597205</v>
      </c>
      <c r="V111" s="291">
        <v>4525.3481214597205</v>
      </c>
      <c r="W111" s="291">
        <v>4525.3481214597205</v>
      </c>
      <c r="X111" s="291">
        <v>4525.3481214597205</v>
      </c>
      <c r="Z111" s="289">
        <v>28</v>
      </c>
      <c r="AA111" s="3" t="s">
        <v>61</v>
      </c>
      <c r="AB111" s="290">
        <v>4527.9543822965361</v>
      </c>
      <c r="AC111" s="291">
        <v>4604.3265101385232</v>
      </c>
      <c r="AD111" s="291">
        <v>4605.2543581876025</v>
      </c>
      <c r="AE111" s="291">
        <v>4605.2656306508234</v>
      </c>
      <c r="AF111" s="291">
        <v>4605.265767600431</v>
      </c>
      <c r="AG111" s="291">
        <v>4605.265769264237</v>
      </c>
      <c r="AH111" s="291">
        <v>4605.2657692844523</v>
      </c>
      <c r="AI111" s="291">
        <v>4605.2657692846969</v>
      </c>
      <c r="AJ111" s="291">
        <v>4605.2657692846997</v>
      </c>
      <c r="AK111" s="291">
        <v>4605.2657692846997</v>
      </c>
      <c r="AL111" s="291">
        <v>4605.2657692846997</v>
      </c>
      <c r="AM111" s="291">
        <v>4605.2657692846997</v>
      </c>
      <c r="AN111" s="291">
        <v>4605.2657692846997</v>
      </c>
      <c r="AO111" s="291">
        <v>4605.2657692846997</v>
      </c>
      <c r="AP111" s="291">
        <v>4605.2657692846997</v>
      </c>
      <c r="AQ111" s="291">
        <v>4605.2657692846997</v>
      </c>
      <c r="AR111" s="291">
        <v>4605.2657692846997</v>
      </c>
      <c r="AS111" s="291">
        <v>4605.2657692846997</v>
      </c>
      <c r="AT111" s="291">
        <v>4605.2657692846997</v>
      </c>
      <c r="AU111" s="291">
        <v>4605.2657692846997</v>
      </c>
      <c r="AV111" s="291">
        <v>4605.2657692846997</v>
      </c>
      <c r="AX111" s="294"/>
      <c r="AY111" s="294"/>
      <c r="AZ111" s="294"/>
      <c r="BA111" s="294"/>
      <c r="BB111" s="294"/>
      <c r="BC111" s="294"/>
      <c r="BD111" s="294"/>
      <c r="BE111" s="294"/>
      <c r="BF111" s="294"/>
      <c r="BG111" s="294"/>
      <c r="BH111" s="294"/>
      <c r="BI111" s="294"/>
      <c r="BJ111" s="294"/>
      <c r="BK111" s="294"/>
      <c r="BL111" s="294"/>
      <c r="BM111" s="294"/>
      <c r="BN111" s="294"/>
      <c r="BO111" s="294"/>
      <c r="BP111" s="294"/>
      <c r="BQ111" s="294"/>
      <c r="BR111" s="294"/>
    </row>
    <row r="112" spans="2:70" x14ac:dyDescent="0.2">
      <c r="B112" s="289">
        <v>29</v>
      </c>
      <c r="C112" s="3" t="s">
        <v>62</v>
      </c>
      <c r="D112" s="290">
        <v>4851.6230368601218</v>
      </c>
      <c r="E112" s="291">
        <v>4922.3982642591591</v>
      </c>
      <c r="F112" s="291">
        <v>5034.9513997022623</v>
      </c>
      <c r="G112" s="291">
        <v>5131.0016369167679</v>
      </c>
      <c r="H112" s="291">
        <v>5233.5714413668611</v>
      </c>
      <c r="I112" s="291">
        <v>5333.5656527351075</v>
      </c>
      <c r="J112" s="291">
        <v>5434.5773671806201</v>
      </c>
      <c r="K112" s="291">
        <v>5535.1871110976654</v>
      </c>
      <c r="L112" s="291">
        <v>5635.9556558177401</v>
      </c>
      <c r="M112" s="291">
        <v>5736.6614653538709</v>
      </c>
      <c r="N112" s="291">
        <v>5837.3920587905259</v>
      </c>
      <c r="O112" s="291">
        <v>5938.1128612026405</v>
      </c>
      <c r="P112" s="291">
        <v>6038.8375316161364</v>
      </c>
      <c r="Q112" s="291">
        <v>6139.5606739531231</v>
      </c>
      <c r="R112" s="291">
        <v>6240.284419965642</v>
      </c>
      <c r="S112" s="291">
        <v>6341.0079274926311</v>
      </c>
      <c r="T112" s="291">
        <v>6441.7315292347057</v>
      </c>
      <c r="U112" s="291">
        <v>6542.4550937565682</v>
      </c>
      <c r="V112" s="291">
        <v>6643.1786729824971</v>
      </c>
      <c r="W112" s="291">
        <v>6743.9022463995016</v>
      </c>
      <c r="X112" s="291">
        <v>6844.6258221113403</v>
      </c>
      <c r="Z112" s="289">
        <v>29</v>
      </c>
      <c r="AA112" s="3" t="s">
        <v>62</v>
      </c>
      <c r="AB112" s="290">
        <v>5044.8631824182603</v>
      </c>
      <c r="AC112" s="291">
        <v>5118.4573871246012</v>
      </c>
      <c r="AD112" s="291">
        <v>5235.4935139524032</v>
      </c>
      <c r="AE112" s="291">
        <v>5335.3694321151652</v>
      </c>
      <c r="AF112" s="291">
        <v>5442.0245918765031</v>
      </c>
      <c r="AG112" s="291">
        <v>5546.0015726835463</v>
      </c>
      <c r="AH112" s="291">
        <v>5651.0365837154241</v>
      </c>
      <c r="AI112" s="291">
        <v>5755.6536137326848</v>
      </c>
      <c r="AJ112" s="291">
        <v>5860.4357695889612</v>
      </c>
      <c r="AK112" s="291">
        <v>5965.1526915189161</v>
      </c>
      <c r="AL112" s="291">
        <v>6069.8953844921534</v>
      </c>
      <c r="AM112" s="291">
        <v>6174.6278964643416</v>
      </c>
      <c r="AN112" s="291">
        <v>6279.3644305004063</v>
      </c>
      <c r="AO112" s="291">
        <v>6384.0993755966765</v>
      </c>
      <c r="AP112" s="291">
        <v>6488.834948412873</v>
      </c>
      <c r="AQ112" s="291">
        <v>6593.5702732446625</v>
      </c>
      <c r="AR112" s="291">
        <v>6698.3056960441245</v>
      </c>
      <c r="AS112" s="291">
        <v>6803.0410801408934</v>
      </c>
      <c r="AT112" s="291">
        <v>6907.7764795273906</v>
      </c>
      <c r="AU112" s="291">
        <v>7012.5118728735943</v>
      </c>
      <c r="AV112" s="291">
        <v>7117.2472686060355</v>
      </c>
      <c r="AX112" s="294"/>
      <c r="AY112" s="294"/>
      <c r="AZ112" s="294"/>
      <c r="BA112" s="294"/>
      <c r="BB112" s="294"/>
      <c r="BC112" s="294"/>
      <c r="BD112" s="294"/>
      <c r="BE112" s="294"/>
      <c r="BF112" s="294"/>
      <c r="BG112" s="294"/>
      <c r="BH112" s="294"/>
      <c r="BI112" s="294"/>
      <c r="BJ112" s="294"/>
      <c r="BK112" s="294"/>
      <c r="BL112" s="294"/>
      <c r="BM112" s="294"/>
      <c r="BN112" s="294"/>
      <c r="BO112" s="294"/>
      <c r="BP112" s="294"/>
      <c r="BQ112" s="294"/>
      <c r="BR112" s="294"/>
    </row>
    <row r="113" spans="2:70" x14ac:dyDescent="0.2">
      <c r="B113" s="289">
        <v>31</v>
      </c>
      <c r="C113" s="3" t="s">
        <v>63</v>
      </c>
      <c r="D113" s="290">
        <v>6457.5091551024243</v>
      </c>
      <c r="E113" s="291">
        <v>6646.8701105779028</v>
      </c>
      <c r="F113" s="291">
        <v>6802.795357440792</v>
      </c>
      <c r="G113" s="291">
        <v>6947.5084386788249</v>
      </c>
      <c r="H113" s="291">
        <v>7089.6888690607384</v>
      </c>
      <c r="I113" s="291">
        <v>7233.0507862643908</v>
      </c>
      <c r="J113" s="291">
        <v>7378.8046924076134</v>
      </c>
      <c r="K113" s="291">
        <v>7527.4162147857614</v>
      </c>
      <c r="L113" s="291">
        <v>7679.0796076792949</v>
      </c>
      <c r="M113" s="291">
        <v>7833.9050996596516</v>
      </c>
      <c r="N113" s="291">
        <v>7991.9742234484947</v>
      </c>
      <c r="O113" s="291">
        <v>8153.3602363858954</v>
      </c>
      <c r="P113" s="291">
        <v>8318.1344972136631</v>
      </c>
      <c r="Q113" s="291">
        <v>8486.368718694288</v>
      </c>
      <c r="R113" s="291">
        <v>8658.1358078906924</v>
      </c>
      <c r="S113" s="291">
        <v>8833.5097964847719</v>
      </c>
      <c r="T113" s="291">
        <v>9012.5673200519195</v>
      </c>
      <c r="U113" s="291">
        <v>9195.3823465269488</v>
      </c>
      <c r="V113" s="291">
        <v>9382.0470358637558</v>
      </c>
      <c r="W113" s="291">
        <v>9572.5904639082473</v>
      </c>
      <c r="X113" s="291">
        <v>9767.3014260427426</v>
      </c>
      <c r="Z113" s="289">
        <v>31</v>
      </c>
      <c r="AA113" s="3" t="s">
        <v>63</v>
      </c>
      <c r="AB113" s="290">
        <v>6714.7117447501569</v>
      </c>
      <c r="AC113" s="291">
        <v>6911.6149470822202</v>
      </c>
      <c r="AD113" s="291">
        <v>7073.750696527658</v>
      </c>
      <c r="AE113" s="291">
        <v>7224.2276997914005</v>
      </c>
      <c r="AF113" s="291">
        <v>7372.071176715428</v>
      </c>
      <c r="AG113" s="291">
        <v>7521.1431990813026</v>
      </c>
      <c r="AH113" s="291">
        <v>7672.7024833062078</v>
      </c>
      <c r="AI113" s="291">
        <v>7827.2332026206759</v>
      </c>
      <c r="AJ113" s="291">
        <v>7984.9373484531607</v>
      </c>
      <c r="AK113" s="291">
        <v>8145.9295397790938</v>
      </c>
      <c r="AL113" s="291">
        <v>8310.294556768451</v>
      </c>
      <c r="AM113" s="291">
        <v>8478.1085746011449</v>
      </c>
      <c r="AN113" s="291">
        <v>8649.445794237683</v>
      </c>
      <c r="AO113" s="291">
        <v>8824.3807847598837</v>
      </c>
      <c r="AP113" s="291">
        <v>9002.9893571189805</v>
      </c>
      <c r="AQ113" s="291">
        <v>9185.3484916787602</v>
      </c>
      <c r="AR113" s="291">
        <v>9371.5378764095876</v>
      </c>
      <c r="AS113" s="291">
        <v>9561.634425389122</v>
      </c>
      <c r="AT113" s="291">
        <v>9755.7339693022095</v>
      </c>
      <c r="AU113" s="291">
        <v>9953.8667420857146</v>
      </c>
      <c r="AV113" s="291">
        <v>10156.333041842028</v>
      </c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</row>
    <row r="114" spans="2:70" x14ac:dyDescent="0.2">
      <c r="B114" s="289">
        <v>32</v>
      </c>
      <c r="C114" s="3" t="s">
        <v>64</v>
      </c>
      <c r="D114" s="290">
        <v>11483.127453457344</v>
      </c>
      <c r="E114" s="291">
        <v>11856.87165220034</v>
      </c>
      <c r="F114" s="291">
        <v>12122.518729004632</v>
      </c>
      <c r="G114" s="291">
        <v>12397.90568929264</v>
      </c>
      <c r="H114" s="291">
        <v>12678.855337435178</v>
      </c>
      <c r="I114" s="291">
        <v>12965.757507465603</v>
      </c>
      <c r="J114" s="291">
        <v>13258.671197691065</v>
      </c>
      <c r="K114" s="291">
        <v>13557.739508030087</v>
      </c>
      <c r="L114" s="291">
        <v>13863.087375120032</v>
      </c>
      <c r="M114" s="291">
        <v>14174.847771825243</v>
      </c>
      <c r="N114" s="291">
        <v>14493.155079794036</v>
      </c>
      <c r="O114" s="291">
        <v>14818.146854529288</v>
      </c>
      <c r="P114" s="291">
        <v>15149.963458201282</v>
      </c>
      <c r="Q114" s="291">
        <v>15488.748190348166</v>
      </c>
      <c r="R114" s="291">
        <v>15834.647484192548</v>
      </c>
      <c r="S114" s="291">
        <v>16187.810341067869</v>
      </c>
      <c r="T114" s="291">
        <v>16548.390875512381</v>
      </c>
      <c r="U114" s="291">
        <v>16916.538691639264</v>
      </c>
      <c r="V114" s="291">
        <v>17292.436782480632</v>
      </c>
      <c r="W114" s="291">
        <v>17676.153819936837</v>
      </c>
      <c r="X114" s="291">
        <v>18068.231189076589</v>
      </c>
      <c r="Z114" s="289">
        <v>32</v>
      </c>
      <c r="AA114" s="3" t="s">
        <v>64</v>
      </c>
      <c r="AB114" s="290">
        <v>11940.500419928545</v>
      </c>
      <c r="AC114" s="291">
        <v>12329.130850107478</v>
      </c>
      <c r="AD114" s="291">
        <v>12605.35864998089</v>
      </c>
      <c r="AE114" s="291">
        <v>12891.714272897161</v>
      </c>
      <c r="AF114" s="291">
        <v>13183.854145525223</v>
      </c>
      <c r="AG114" s="291">
        <v>13482.183628987956</v>
      </c>
      <c r="AH114" s="291">
        <v>13786.764071495098</v>
      </c>
      <c r="AI114" s="291">
        <v>14097.744272634925</v>
      </c>
      <c r="AJ114" s="291">
        <v>14415.254145271061</v>
      </c>
      <c r="AK114" s="291">
        <v>14739.431958577043</v>
      </c>
      <c r="AL114" s="291">
        <v>15070.417446622236</v>
      </c>
      <c r="AM114" s="291">
        <v>15408.353643745191</v>
      </c>
      <c r="AN114" s="291">
        <v>15753.386502741439</v>
      </c>
      <c r="AO114" s="291">
        <v>16105.665030769736</v>
      </c>
      <c r="AP114" s="291">
        <v>16465.34149348794</v>
      </c>
      <c r="AQ114" s="291">
        <v>16832.570826952604</v>
      </c>
      <c r="AR114" s="291">
        <v>17207.513284084038</v>
      </c>
      <c r="AS114" s="291">
        <v>17590.324427727253</v>
      </c>
      <c r="AT114" s="291">
        <v>17981.194539526838</v>
      </c>
      <c r="AU114" s="291">
        <v>18380.195026584923</v>
      </c>
      <c r="AV114" s="291">
        <v>18787.888837337508</v>
      </c>
      <c r="AX114" s="294"/>
      <c r="AY114" s="294"/>
      <c r="AZ114" s="294"/>
      <c r="BA114" s="294"/>
      <c r="BB114" s="294"/>
      <c r="BC114" s="294"/>
      <c r="BD114" s="294"/>
      <c r="BE114" s="294"/>
      <c r="BF114" s="294"/>
      <c r="BG114" s="294"/>
      <c r="BH114" s="294"/>
      <c r="BI114" s="294"/>
      <c r="BJ114" s="294"/>
      <c r="BK114" s="294"/>
      <c r="BL114" s="294"/>
      <c r="BM114" s="294"/>
      <c r="BN114" s="294"/>
      <c r="BO114" s="294"/>
      <c r="BP114" s="294"/>
      <c r="BQ114" s="294"/>
      <c r="BR114" s="294"/>
    </row>
    <row r="115" spans="2:70" x14ac:dyDescent="0.2">
      <c r="B115" s="289">
        <v>33</v>
      </c>
      <c r="C115" s="3" t="s">
        <v>65</v>
      </c>
      <c r="D115" s="290">
        <v>15517.286932369801</v>
      </c>
      <c r="E115" s="291">
        <v>16394.9075991633</v>
      </c>
      <c r="F115" s="291">
        <v>17213.298135964764</v>
      </c>
      <c r="G115" s="291">
        <v>18022.006993728199</v>
      </c>
      <c r="H115" s="291">
        <v>18829.665210745359</v>
      </c>
      <c r="I115" s="291">
        <v>19638.045364271427</v>
      </c>
      <c r="J115" s="291">
        <v>20447.463731594995</v>
      </c>
      <c r="K115" s="291">
        <v>21258.00216178361</v>
      </c>
      <c r="L115" s="291">
        <v>22069.693557055725</v>
      </c>
      <c r="M115" s="291">
        <v>22882.564195248677</v>
      </c>
      <c r="N115" s="291">
        <v>23696.639118110321</v>
      </c>
      <c r="O115" s="291">
        <v>24511.943689702377</v>
      </c>
      <c r="P115" s="291">
        <v>25328.50374131943</v>
      </c>
      <c r="Q115" s="291">
        <v>26146.345635220863</v>
      </c>
      <c r="R115" s="291">
        <v>26965.496312511361</v>
      </c>
      <c r="S115" s="291">
        <v>27785.983170736992</v>
      </c>
      <c r="T115" s="291">
        <v>28607.834609386686</v>
      </c>
      <c r="U115" s="291">
        <v>29431.077958495363</v>
      </c>
      <c r="V115" s="291">
        <v>30255.747626572746</v>
      </c>
      <c r="W115" s="291">
        <v>31081.853335037689</v>
      </c>
      <c r="X115" s="291">
        <v>31909.505816760728</v>
      </c>
      <c r="Z115" s="289">
        <v>33</v>
      </c>
      <c r="AA115" s="3" t="s">
        <v>65</v>
      </c>
      <c r="AB115" s="290">
        <v>16135.340470886098</v>
      </c>
      <c r="AC115" s="291">
        <v>17047.916768837968</v>
      </c>
      <c r="AD115" s="291">
        <v>17898.903800720247</v>
      </c>
      <c r="AE115" s="291">
        <v>18739.823532288396</v>
      </c>
      <c r="AF115" s="291">
        <v>19579.650776089347</v>
      </c>
      <c r="AG115" s="291">
        <v>20420.228711130363</v>
      </c>
      <c r="AH115" s="291">
        <v>21261.88621202443</v>
      </c>
      <c r="AI115" s="291">
        <v>22104.708387887462</v>
      </c>
      <c r="AJ115" s="291">
        <v>22948.729451433257</v>
      </c>
      <c r="AK115" s="291">
        <v>23793.976727145418</v>
      </c>
      <c r="AL115" s="291">
        <v>24640.476254184647</v>
      </c>
      <c r="AM115" s="291">
        <v>25488.254406863223</v>
      </c>
      <c r="AN115" s="291">
        <v>26337.338045336175</v>
      </c>
      <c r="AO115" s="291">
        <v>27187.754581871723</v>
      </c>
      <c r="AP115" s="291">
        <v>28039.532030638693</v>
      </c>
      <c r="AQ115" s="291">
        <v>28892.698880427462</v>
      </c>
      <c r="AR115" s="291">
        <v>29747.284661878555</v>
      </c>
      <c r="AS115" s="291">
        <v>30603.317793582235</v>
      </c>
      <c r="AT115" s="291">
        <v>31460.83405453914</v>
      </c>
      <c r="AU115" s="291">
        <v>32319.843553372251</v>
      </c>
      <c r="AV115" s="291">
        <v>33180.461433442331</v>
      </c>
      <c r="AX115" s="294"/>
      <c r="AY115" s="294"/>
      <c r="AZ115" s="294"/>
      <c r="BA115" s="294"/>
      <c r="BB115" s="294"/>
      <c r="BC115" s="294"/>
      <c r="BD115" s="294"/>
      <c r="BE115" s="294"/>
      <c r="BF115" s="294"/>
      <c r="BG115" s="294"/>
      <c r="BH115" s="294"/>
      <c r="BI115" s="294"/>
      <c r="BJ115" s="294"/>
      <c r="BK115" s="294"/>
      <c r="BL115" s="294"/>
      <c r="BM115" s="294"/>
      <c r="BN115" s="294"/>
      <c r="BO115" s="294"/>
      <c r="BP115" s="294"/>
      <c r="BQ115" s="294"/>
      <c r="BR115" s="294"/>
    </row>
    <row r="116" spans="2:70" x14ac:dyDescent="0.2">
      <c r="B116" s="289">
        <v>34</v>
      </c>
      <c r="C116" s="3" t="s">
        <v>66</v>
      </c>
      <c r="D116" s="290">
        <v>1291.7911978158065</v>
      </c>
      <c r="E116" s="291">
        <v>1357.9793371606299</v>
      </c>
      <c r="F116" s="291">
        <v>1431.6353938607888</v>
      </c>
      <c r="G116" s="291">
        <v>1506.6877555832741</v>
      </c>
      <c r="H116" s="291">
        <v>1582.8117498334298</v>
      </c>
      <c r="I116" s="291">
        <v>1660.002825374529</v>
      </c>
      <c r="J116" s="291">
        <v>1738.2499898548369</v>
      </c>
      <c r="K116" s="291">
        <v>1817.5500430005025</v>
      </c>
      <c r="L116" s="291">
        <v>1897.8998247807499</v>
      </c>
      <c r="M116" s="291">
        <v>1979.2976484481585</v>
      </c>
      <c r="N116" s="291">
        <v>2061.7427898691467</v>
      </c>
      <c r="O116" s="291">
        <v>2145.2355365097096</v>
      </c>
      <c r="P116" s="291">
        <v>2229.7771081291853</v>
      </c>
      <c r="Q116" s="291">
        <v>2315.3696157549621</v>
      </c>
      <c r="R116" s="291">
        <v>2402.0160336023796</v>
      </c>
      <c r="S116" s="291">
        <v>2489.7201136346353</v>
      </c>
      <c r="T116" s="291">
        <v>2578.4865582798889</v>
      </c>
      <c r="U116" s="291">
        <v>2668.3201968947192</v>
      </c>
      <c r="V116" s="291">
        <v>2759.2290984876113</v>
      </c>
      <c r="W116" s="291">
        <v>2851.2122210148677</v>
      </c>
      <c r="X116" s="291">
        <v>2944.3083919703377</v>
      </c>
      <c r="Z116" s="289">
        <v>34</v>
      </c>
      <c r="AA116" s="3" t="s">
        <v>66</v>
      </c>
      <c r="AB116" s="290">
        <v>1343.2432412248102</v>
      </c>
      <c r="AC116" s="291">
        <v>1412.0676541597379</v>
      </c>
      <c r="AD116" s="291">
        <v>1488.6574315982643</v>
      </c>
      <c r="AE116" s="291">
        <v>1566.6991288881554</v>
      </c>
      <c r="AF116" s="291">
        <v>1645.8551418292955</v>
      </c>
      <c r="AG116" s="291">
        <v>1726.120737909197</v>
      </c>
      <c r="AH116" s="291">
        <v>1807.4844869507547</v>
      </c>
      <c r="AI116" s="291">
        <v>1889.943061213213</v>
      </c>
      <c r="AJ116" s="291">
        <v>1973.4931748017675</v>
      </c>
      <c r="AK116" s="291">
        <v>2058.1330737858493</v>
      </c>
      <c r="AL116" s="291">
        <v>2143.8620051896346</v>
      </c>
      <c r="AM116" s="291">
        <v>2230.6802679288921</v>
      </c>
      <c r="AN116" s="291">
        <v>2318.5891303459707</v>
      </c>
      <c r="AO116" s="291">
        <v>2407.5907875504822</v>
      </c>
      <c r="AP116" s="291">
        <v>2497.6883322207627</v>
      </c>
      <c r="AQ116" s="291">
        <v>2588.885665760703</v>
      </c>
      <c r="AR116" s="291">
        <v>2681.1876778961773</v>
      </c>
      <c r="AS116" s="291">
        <v>2774.5993903370363</v>
      </c>
      <c r="AT116" s="291">
        <v>2869.1291934803721</v>
      </c>
      <c r="AU116" s="291">
        <v>2964.7760037778899</v>
      </c>
      <c r="AV116" s="291">
        <v>3061.5801952225161</v>
      </c>
      <c r="AX116" s="294"/>
      <c r="AY116" s="294"/>
      <c r="AZ116" s="294"/>
      <c r="BA116" s="294"/>
      <c r="BB116" s="294"/>
      <c r="BC116" s="294"/>
      <c r="BD116" s="294"/>
      <c r="BE116" s="294"/>
      <c r="BF116" s="294"/>
      <c r="BG116" s="294"/>
      <c r="BH116" s="294"/>
      <c r="BI116" s="294"/>
      <c r="BJ116" s="294"/>
      <c r="BK116" s="294"/>
      <c r="BL116" s="294"/>
      <c r="BM116" s="294"/>
      <c r="BN116" s="294"/>
      <c r="BO116" s="294"/>
      <c r="BP116" s="294"/>
      <c r="BQ116" s="294"/>
      <c r="BR116" s="294"/>
    </row>
    <row r="117" spans="2:70" x14ac:dyDescent="0.2">
      <c r="B117" s="289">
        <v>35</v>
      </c>
      <c r="C117" s="3" t="s">
        <v>67</v>
      </c>
      <c r="D117" s="290">
        <v>5382.4446989451135</v>
      </c>
      <c r="E117" s="291">
        <v>5582.7882758708938</v>
      </c>
      <c r="F117" s="291">
        <v>5765.3229226941376</v>
      </c>
      <c r="G117" s="291">
        <v>5977.3475507702879</v>
      </c>
      <c r="H117" s="291">
        <v>6198.0278847195132</v>
      </c>
      <c r="I117" s="291">
        <v>6423.9696499571974</v>
      </c>
      <c r="J117" s="291">
        <v>6655.540189786263</v>
      </c>
      <c r="K117" s="291">
        <v>6892.8077218728504</v>
      </c>
      <c r="L117" s="291">
        <v>7135.9182700129495</v>
      </c>
      <c r="M117" s="291">
        <v>7385.0018928018244</v>
      </c>
      <c r="N117" s="291">
        <v>7640.1968155480899</v>
      </c>
      <c r="O117" s="291">
        <v>7901.6433238356185</v>
      </c>
      <c r="P117" s="291">
        <v>8169.4854167830781</v>
      </c>
      <c r="Q117" s="291">
        <v>8443.870484129593</v>
      </c>
      <c r="R117" s="291">
        <v>8724.9494435910819</v>
      </c>
      <c r="S117" s="291">
        <v>9012.8769573677127</v>
      </c>
      <c r="T117" s="291">
        <v>9307.8108692814021</v>
      </c>
      <c r="U117" s="291">
        <v>9609.9148279508499</v>
      </c>
      <c r="V117" s="291">
        <v>9919.3484106136948</v>
      </c>
      <c r="W117" s="291">
        <v>10236.306230202514</v>
      </c>
      <c r="X117" s="291">
        <v>10560.865106139194</v>
      </c>
      <c r="Z117" s="289">
        <v>35</v>
      </c>
      <c r="AA117" s="3" t="s">
        <v>67</v>
      </c>
      <c r="AB117" s="290">
        <v>5467.6487985294143</v>
      </c>
      <c r="AC117" s="291">
        <v>5671.1638142779302</v>
      </c>
      <c r="AD117" s="291">
        <v>5856.5879845603858</v>
      </c>
      <c r="AE117" s="291">
        <v>6071.9689624989815</v>
      </c>
      <c r="AF117" s="291">
        <v>6296.1426661346231</v>
      </c>
      <c r="AG117" s="291">
        <v>6525.6610895160202</v>
      </c>
      <c r="AH117" s="291">
        <v>6760.8973909905799</v>
      </c>
      <c r="AI117" s="291">
        <v>7001.9208681100981</v>
      </c>
      <c r="AJ117" s="291">
        <v>7248.879856227255</v>
      </c>
      <c r="AK117" s="291">
        <v>7501.9064727648774</v>
      </c>
      <c r="AL117" s="291">
        <v>7761.1411311382162</v>
      </c>
      <c r="AM117" s="291">
        <v>8026.7263376519368</v>
      </c>
      <c r="AN117" s="291">
        <v>8298.8083709307539</v>
      </c>
      <c r="AO117" s="291">
        <v>8577.5369538933646</v>
      </c>
      <c r="AP117" s="291">
        <v>8863.0653932831283</v>
      </c>
      <c r="AQ117" s="291">
        <v>9155.5507996028446</v>
      </c>
      <c r="AR117" s="291">
        <v>9455.1535153421264</v>
      </c>
      <c r="AS117" s="291">
        <v>9762.0397796773123</v>
      </c>
      <c r="AT117" s="291">
        <v>10076.371695953711</v>
      </c>
      <c r="AU117" s="291">
        <v>10398.346957826619</v>
      </c>
      <c r="AV117" s="291">
        <v>10728.043600769377</v>
      </c>
      <c r="AX117" s="294"/>
      <c r="AY117" s="294"/>
      <c r="AZ117" s="294"/>
      <c r="BA117" s="294"/>
      <c r="BB117" s="294"/>
      <c r="BC117" s="294"/>
      <c r="BD117" s="294"/>
      <c r="BE117" s="294"/>
      <c r="BF117" s="294"/>
      <c r="BG117" s="294"/>
      <c r="BH117" s="294"/>
      <c r="BI117" s="294"/>
      <c r="BJ117" s="294"/>
      <c r="BK117" s="294"/>
      <c r="BL117" s="294"/>
      <c r="BM117" s="294"/>
      <c r="BN117" s="294"/>
      <c r="BO117" s="294"/>
      <c r="BP117" s="294"/>
      <c r="BQ117" s="294"/>
      <c r="BR117" s="294"/>
    </row>
    <row r="118" spans="2:70" x14ac:dyDescent="0.2">
      <c r="B118" s="289">
        <v>36</v>
      </c>
      <c r="C118" s="3" t="s">
        <v>68</v>
      </c>
      <c r="D118" s="290">
        <v>1879.9545222915567</v>
      </c>
      <c r="E118" s="291">
        <v>1979.1325801343785</v>
      </c>
      <c r="F118" s="291">
        <v>2075.7613287678787</v>
      </c>
      <c r="G118" s="291">
        <v>2170.8912716100394</v>
      </c>
      <c r="H118" s="291">
        <v>2265.3286269622872</v>
      </c>
      <c r="I118" s="291">
        <v>2359.0238212396998</v>
      </c>
      <c r="J118" s="291">
        <v>2451.9694235638763</v>
      </c>
      <c r="K118" s="291">
        <v>2544.1476110746717</v>
      </c>
      <c r="L118" s="291">
        <v>2635.54280030686</v>
      </c>
      <c r="M118" s="291">
        <v>2726.1384121829515</v>
      </c>
      <c r="N118" s="291">
        <v>2815.917690353429</v>
      </c>
      <c r="O118" s="291">
        <v>2904.8634830762639</v>
      </c>
      <c r="P118" s="291">
        <v>2992.9582887593069</v>
      </c>
      <c r="Q118" s="291">
        <v>3080.1842387321644</v>
      </c>
      <c r="R118" s="291">
        <v>3166.5230768705969</v>
      </c>
      <c r="S118" s="291">
        <v>3251.9562140002604</v>
      </c>
      <c r="T118" s="291">
        <v>3336.4644734369608</v>
      </c>
      <c r="U118" s="291">
        <v>3420.0290456307694</v>
      </c>
      <c r="V118" s="291">
        <v>3502.6277197220625</v>
      </c>
      <c r="W118" s="291">
        <v>3584.2495634690381</v>
      </c>
      <c r="X118" s="291">
        <v>3664.8368317157856</v>
      </c>
      <c r="Z118" s="289">
        <v>36</v>
      </c>
      <c r="AA118" s="3" t="s">
        <v>68</v>
      </c>
      <c r="AB118" s="290">
        <v>1893.6593907590618</v>
      </c>
      <c r="AC118" s="291">
        <v>1993.5604566435582</v>
      </c>
      <c r="AD118" s="291">
        <v>2090.893628854596</v>
      </c>
      <c r="AE118" s="291">
        <v>2186.7170689800769</v>
      </c>
      <c r="AF118" s="291">
        <v>2281.8428726528423</v>
      </c>
      <c r="AG118" s="291">
        <v>2376.2211048965373</v>
      </c>
      <c r="AH118" s="291">
        <v>2469.8442806616572</v>
      </c>
      <c r="AI118" s="291">
        <v>2562.6944471594061</v>
      </c>
      <c r="AJ118" s="291">
        <v>2654.7559073210978</v>
      </c>
      <c r="AK118" s="291">
        <v>2746.0119612077647</v>
      </c>
      <c r="AL118" s="291">
        <v>2836.4457303161053</v>
      </c>
      <c r="AM118" s="291">
        <v>2926.0399378678899</v>
      </c>
      <c r="AN118" s="291">
        <v>3014.7769546843629</v>
      </c>
      <c r="AO118" s="291">
        <v>3102.638781832522</v>
      </c>
      <c r="AP118" s="291">
        <v>3189.6070301009836</v>
      </c>
      <c r="AQ118" s="291">
        <v>3275.6629748003229</v>
      </c>
      <c r="AR118" s="291">
        <v>3360.7872994483168</v>
      </c>
      <c r="AS118" s="291">
        <v>3444.961057373418</v>
      </c>
      <c r="AT118" s="291">
        <v>3528.1618757988363</v>
      </c>
      <c r="AU118" s="291">
        <v>3610.3787427867287</v>
      </c>
      <c r="AV118" s="291">
        <v>3691.5534922189941</v>
      </c>
      <c r="AX118" s="294"/>
      <c r="AY118" s="294"/>
      <c r="AZ118" s="294"/>
      <c r="BA118" s="294"/>
      <c r="BB118" s="294"/>
      <c r="BC118" s="294"/>
      <c r="BD118" s="294"/>
      <c r="BE118" s="294"/>
      <c r="BF118" s="294"/>
      <c r="BG118" s="294"/>
      <c r="BH118" s="294"/>
      <c r="BI118" s="294"/>
      <c r="BJ118" s="294"/>
      <c r="BK118" s="294"/>
      <c r="BL118" s="294"/>
      <c r="BM118" s="294"/>
      <c r="BN118" s="294"/>
      <c r="BO118" s="294"/>
      <c r="BP118" s="294"/>
      <c r="BQ118" s="294"/>
      <c r="BR118" s="294"/>
    </row>
    <row r="119" spans="2:70" x14ac:dyDescent="0.2">
      <c r="B119" s="289">
        <v>39</v>
      </c>
      <c r="C119" s="3" t="s">
        <v>69</v>
      </c>
      <c r="D119" s="290">
        <v>7177.2595492583296</v>
      </c>
      <c r="E119" s="291">
        <v>7595.1711529287422</v>
      </c>
      <c r="F119" s="291">
        <v>8002.49627665962</v>
      </c>
      <c r="G119" s="291">
        <v>8405.9771032245117</v>
      </c>
      <c r="H119" s="291">
        <v>8808.3111670554881</v>
      </c>
      <c r="I119" s="291">
        <v>9209.4121901851049</v>
      </c>
      <c r="J119" s="291">
        <v>9609.2694951430349</v>
      </c>
      <c r="K119" s="291">
        <v>10007.853076716516</v>
      </c>
      <c r="L119" s="291">
        <v>10405.137180588496</v>
      </c>
      <c r="M119" s="291">
        <v>10801.094263601586</v>
      </c>
      <c r="N119" s="291">
        <v>11195.696523199786</v>
      </c>
      <c r="O119" s="291">
        <v>11588.915491931253</v>
      </c>
      <c r="P119" s="291">
        <v>11980.722123121433</v>
      </c>
      <c r="Q119" s="291">
        <v>12371.086763692334</v>
      </c>
      <c r="R119" s="291">
        <v>12759.979104424219</v>
      </c>
      <c r="S119" s="291">
        <v>13147.368335025469</v>
      </c>
      <c r="T119" s="291">
        <v>13533.222468358485</v>
      </c>
      <c r="U119" s="291">
        <v>13917.510914259217</v>
      </c>
      <c r="V119" s="291">
        <v>14300.194362503036</v>
      </c>
      <c r="W119" s="291">
        <v>14681.26423169332</v>
      </c>
      <c r="X119" s="291">
        <v>15060.586763012028</v>
      </c>
      <c r="Z119" s="289">
        <v>39</v>
      </c>
      <c r="AA119" s="3" t="s">
        <v>69</v>
      </c>
      <c r="AB119" s="290">
        <v>7229.58177137242</v>
      </c>
      <c r="AC119" s="291">
        <v>7650.5399506335916</v>
      </c>
      <c r="AD119" s="291">
        <v>8060.8344745164695</v>
      </c>
      <c r="AE119" s="291">
        <v>8467.2566763070226</v>
      </c>
      <c r="AF119" s="291">
        <v>8872.5237554633241</v>
      </c>
      <c r="AG119" s="291">
        <v>9276.5488050515487</v>
      </c>
      <c r="AH119" s="291">
        <v>9679.3210697626291</v>
      </c>
      <c r="AI119" s="291">
        <v>10080.81032564578</v>
      </c>
      <c r="AJ119" s="291">
        <v>10480.990630634988</v>
      </c>
      <c r="AK119" s="291">
        <v>10879.834240783242</v>
      </c>
      <c r="AL119" s="291">
        <v>11277.313150853914</v>
      </c>
      <c r="AM119" s="291">
        <v>11673.398685867427</v>
      </c>
      <c r="AN119" s="291">
        <v>12068.061587398994</v>
      </c>
      <c r="AO119" s="291">
        <v>12461.271986199652</v>
      </c>
      <c r="AP119" s="291">
        <v>12852.999352095469</v>
      </c>
      <c r="AQ119" s="291">
        <v>13243.212650187808</v>
      </c>
      <c r="AR119" s="291">
        <v>13631.879660152825</v>
      </c>
      <c r="AS119" s="291">
        <v>14018.96956882417</v>
      </c>
      <c r="AT119" s="291">
        <v>14404.442779405683</v>
      </c>
      <c r="AU119" s="291">
        <v>14788.290647942356</v>
      </c>
      <c r="AV119" s="291">
        <v>15170.378440514385</v>
      </c>
      <c r="AX119" s="294"/>
      <c r="AY119" s="294"/>
      <c r="AZ119" s="294"/>
      <c r="BA119" s="294"/>
      <c r="BB119" s="294"/>
      <c r="BC119" s="294"/>
      <c r="BD119" s="294"/>
      <c r="BE119" s="294"/>
      <c r="BF119" s="294"/>
      <c r="BG119" s="294"/>
      <c r="BH119" s="294"/>
      <c r="BI119" s="294"/>
      <c r="BJ119" s="294"/>
      <c r="BK119" s="294"/>
      <c r="BL119" s="294"/>
      <c r="BM119" s="294"/>
      <c r="BN119" s="294"/>
      <c r="BO119" s="294"/>
      <c r="BP119" s="294"/>
      <c r="BQ119" s="294"/>
      <c r="BR119" s="294"/>
    </row>
    <row r="120" spans="2:70" x14ac:dyDescent="0.2">
      <c r="B120" s="289">
        <v>40</v>
      </c>
      <c r="C120" s="3" t="s">
        <v>70</v>
      </c>
      <c r="D120" s="290">
        <v>2084.9343919070316</v>
      </c>
      <c r="E120" s="291">
        <v>2219.0037378491038</v>
      </c>
      <c r="F120" s="291">
        <v>2352.6056581314106</v>
      </c>
      <c r="G120" s="291">
        <v>2486.3910993896366</v>
      </c>
      <c r="H120" s="291">
        <v>2620.2513222485381</v>
      </c>
      <c r="I120" s="291">
        <v>2754.1540311608524</v>
      </c>
      <c r="J120" s="291">
        <v>2888.1024272321106</v>
      </c>
      <c r="K120" s="291">
        <v>3022.096908050748</v>
      </c>
      <c r="L120" s="291">
        <v>3156.1385849106728</v>
      </c>
      <c r="M120" s="291">
        <v>3290.2284122340884</v>
      </c>
      <c r="N120" s="291">
        <v>3424.3674105634832</v>
      </c>
      <c r="O120" s="291">
        <v>3558.5566100940923</v>
      </c>
      <c r="P120" s="291">
        <v>3692.7970656490406</v>
      </c>
      <c r="Q120" s="291">
        <v>3827.089853510196</v>
      </c>
      <c r="R120" s="291">
        <v>3961.4360724527455</v>
      </c>
      <c r="S120" s="291">
        <v>4095.8368454688443</v>
      </c>
      <c r="T120" s="291">
        <v>4230.2933144904573</v>
      </c>
      <c r="U120" s="291">
        <v>4364.8066635991936</v>
      </c>
      <c r="V120" s="291">
        <v>4499.3780308006453</v>
      </c>
      <c r="W120" s="291">
        <v>4634.0088550060655</v>
      </c>
      <c r="X120" s="291">
        <v>4768.6995232337249</v>
      </c>
      <c r="Z120" s="289">
        <v>40</v>
      </c>
      <c r="AA120" s="3" t="s">
        <v>70</v>
      </c>
      <c r="AB120" s="290">
        <v>2100.1335636240342</v>
      </c>
      <c r="AC120" s="291">
        <v>2235.1802750980237</v>
      </c>
      <c r="AD120" s="291">
        <v>2369.7561533791882</v>
      </c>
      <c r="AE120" s="291">
        <v>2504.5168905041864</v>
      </c>
      <c r="AF120" s="291">
        <v>2639.3529543877294</v>
      </c>
      <c r="AG120" s="291">
        <v>2774.2318140480147</v>
      </c>
      <c r="AH120" s="291">
        <v>2909.1566939266327</v>
      </c>
      <c r="AI120" s="291">
        <v>3044.1279945104384</v>
      </c>
      <c r="AJ120" s="291">
        <v>3179.1468351946719</v>
      </c>
      <c r="AK120" s="291">
        <v>3314.2141773592748</v>
      </c>
      <c r="AL120" s="291">
        <v>3449.3310489864903</v>
      </c>
      <c r="AM120" s="291">
        <v>3584.4984877816783</v>
      </c>
      <c r="AN120" s="291">
        <v>3719.7175562576222</v>
      </c>
      <c r="AO120" s="291">
        <v>3854.9893385422852</v>
      </c>
      <c r="AP120" s="291">
        <v>3990.3149414209261</v>
      </c>
      <c r="AQ120" s="291">
        <v>4125.6954960723124</v>
      </c>
      <c r="AR120" s="291">
        <v>4261.1321527530936</v>
      </c>
      <c r="AS120" s="291">
        <v>4396.6261041768312</v>
      </c>
      <c r="AT120" s="291">
        <v>4532.1784966451814</v>
      </c>
      <c r="AU120" s="291">
        <v>4667.79077955906</v>
      </c>
      <c r="AV120" s="291">
        <v>4803.4633427580984</v>
      </c>
      <c r="AX120" s="294"/>
      <c r="AY120" s="294"/>
      <c r="AZ120" s="294"/>
      <c r="BA120" s="294"/>
      <c r="BB120" s="294"/>
      <c r="BC120" s="294"/>
      <c r="BD120" s="294"/>
      <c r="BE120" s="294"/>
      <c r="BF120" s="294"/>
      <c r="BG120" s="294"/>
      <c r="BH120" s="294"/>
      <c r="BI120" s="294"/>
      <c r="BJ120" s="294"/>
      <c r="BK120" s="294"/>
      <c r="BL120" s="294"/>
      <c r="BM120" s="294"/>
      <c r="BN120" s="294"/>
      <c r="BO120" s="294"/>
      <c r="BP120" s="294"/>
      <c r="BQ120" s="294"/>
      <c r="BR120" s="294"/>
    </row>
    <row r="121" spans="2:70" s="297" customFormat="1" x14ac:dyDescent="0.2">
      <c r="B121" s="289">
        <v>45</v>
      </c>
      <c r="C121" s="3" t="s">
        <v>71</v>
      </c>
      <c r="D121" s="290">
        <v>0</v>
      </c>
      <c r="E121" s="291">
        <v>0</v>
      </c>
      <c r="F121" s="291">
        <v>0</v>
      </c>
      <c r="G121" s="291">
        <v>0</v>
      </c>
      <c r="H121" s="291">
        <v>0</v>
      </c>
      <c r="I121" s="291">
        <v>0</v>
      </c>
      <c r="J121" s="291">
        <v>0</v>
      </c>
      <c r="K121" s="291">
        <v>0</v>
      </c>
      <c r="L121" s="291">
        <v>0</v>
      </c>
      <c r="M121" s="291">
        <v>0</v>
      </c>
      <c r="N121" s="291">
        <v>0</v>
      </c>
      <c r="O121" s="291">
        <v>0</v>
      </c>
      <c r="P121" s="291">
        <v>0</v>
      </c>
      <c r="Q121" s="291">
        <v>0</v>
      </c>
      <c r="R121" s="291">
        <v>0</v>
      </c>
      <c r="S121" s="291">
        <v>0</v>
      </c>
      <c r="T121" s="291">
        <v>0</v>
      </c>
      <c r="U121" s="291">
        <v>0</v>
      </c>
      <c r="V121" s="291">
        <v>0</v>
      </c>
      <c r="W121" s="291">
        <v>0</v>
      </c>
      <c r="X121" s="291">
        <v>0</v>
      </c>
      <c r="Z121" s="289">
        <v>45</v>
      </c>
      <c r="AA121" s="3" t="s">
        <v>71</v>
      </c>
      <c r="AB121" s="290">
        <v>0</v>
      </c>
      <c r="AC121" s="291">
        <v>0</v>
      </c>
      <c r="AD121" s="291">
        <v>0</v>
      </c>
      <c r="AE121" s="291">
        <v>0</v>
      </c>
      <c r="AF121" s="291">
        <v>0</v>
      </c>
      <c r="AG121" s="291">
        <v>0</v>
      </c>
      <c r="AH121" s="291">
        <v>0</v>
      </c>
      <c r="AI121" s="291">
        <v>0</v>
      </c>
      <c r="AJ121" s="291">
        <v>0</v>
      </c>
      <c r="AK121" s="291">
        <v>0</v>
      </c>
      <c r="AL121" s="291">
        <v>0</v>
      </c>
      <c r="AM121" s="291">
        <v>0</v>
      </c>
      <c r="AN121" s="291">
        <v>0</v>
      </c>
      <c r="AO121" s="291">
        <v>0</v>
      </c>
      <c r="AP121" s="291">
        <v>0</v>
      </c>
      <c r="AQ121" s="291">
        <v>0</v>
      </c>
      <c r="AR121" s="291">
        <v>0</v>
      </c>
      <c r="AS121" s="291">
        <v>0</v>
      </c>
      <c r="AT121" s="291">
        <v>0</v>
      </c>
      <c r="AU121" s="291">
        <v>0</v>
      </c>
      <c r="AV121" s="291">
        <v>0</v>
      </c>
      <c r="AX121" s="294"/>
      <c r="AY121" s="294"/>
      <c r="AZ121" s="294"/>
      <c r="BA121" s="294"/>
      <c r="BB121" s="294"/>
      <c r="BC121" s="294"/>
      <c r="BD121" s="294"/>
      <c r="BE121" s="294"/>
      <c r="BF121" s="294"/>
      <c r="BG121" s="294"/>
      <c r="BH121" s="294"/>
      <c r="BI121" s="294"/>
      <c r="BJ121" s="294"/>
      <c r="BK121" s="294"/>
      <c r="BL121" s="294"/>
      <c r="BM121" s="294"/>
      <c r="BN121" s="294"/>
      <c r="BO121" s="294"/>
      <c r="BP121" s="294"/>
      <c r="BQ121" s="294"/>
      <c r="BR121" s="294"/>
    </row>
    <row r="122" spans="2:70" ht="13.5" thickBot="1" x14ac:dyDescent="0.25">
      <c r="B122" s="289">
        <v>46</v>
      </c>
      <c r="C122" s="76" t="s">
        <v>72</v>
      </c>
      <c r="D122" s="290">
        <v>0</v>
      </c>
      <c r="E122" s="291">
        <v>0</v>
      </c>
      <c r="F122" s="291">
        <v>0</v>
      </c>
      <c r="G122" s="291">
        <v>0</v>
      </c>
      <c r="H122" s="291">
        <v>0</v>
      </c>
      <c r="I122" s="291">
        <v>0</v>
      </c>
      <c r="J122" s="291">
        <v>0</v>
      </c>
      <c r="K122" s="291">
        <v>0</v>
      </c>
      <c r="L122" s="291">
        <v>0</v>
      </c>
      <c r="M122" s="291">
        <v>0</v>
      </c>
      <c r="N122" s="291">
        <v>0</v>
      </c>
      <c r="O122" s="291">
        <v>0</v>
      </c>
      <c r="P122" s="291">
        <v>0</v>
      </c>
      <c r="Q122" s="291">
        <v>0</v>
      </c>
      <c r="R122" s="291">
        <v>0</v>
      </c>
      <c r="S122" s="291">
        <v>0</v>
      </c>
      <c r="T122" s="291">
        <v>0</v>
      </c>
      <c r="U122" s="291">
        <v>0</v>
      </c>
      <c r="V122" s="291">
        <v>0</v>
      </c>
      <c r="W122" s="291">
        <v>0</v>
      </c>
      <c r="X122" s="291">
        <v>0</v>
      </c>
      <c r="Z122" s="289">
        <v>46</v>
      </c>
      <c r="AA122" s="76" t="s">
        <v>72</v>
      </c>
      <c r="AB122" s="290">
        <v>0</v>
      </c>
      <c r="AC122" s="291">
        <v>0</v>
      </c>
      <c r="AD122" s="291">
        <v>0</v>
      </c>
      <c r="AE122" s="291">
        <v>0</v>
      </c>
      <c r="AF122" s="291">
        <v>0</v>
      </c>
      <c r="AG122" s="291">
        <v>0</v>
      </c>
      <c r="AH122" s="291">
        <v>0</v>
      </c>
      <c r="AI122" s="291">
        <v>0</v>
      </c>
      <c r="AJ122" s="291">
        <v>0</v>
      </c>
      <c r="AK122" s="291">
        <v>0</v>
      </c>
      <c r="AL122" s="291">
        <v>0</v>
      </c>
      <c r="AM122" s="291">
        <v>0</v>
      </c>
      <c r="AN122" s="291">
        <v>0</v>
      </c>
      <c r="AO122" s="291">
        <v>0</v>
      </c>
      <c r="AP122" s="291">
        <v>0</v>
      </c>
      <c r="AQ122" s="291">
        <v>0</v>
      </c>
      <c r="AR122" s="291">
        <v>0</v>
      </c>
      <c r="AS122" s="291">
        <v>0</v>
      </c>
      <c r="AT122" s="291">
        <v>0</v>
      </c>
      <c r="AU122" s="291">
        <v>0</v>
      </c>
      <c r="AV122" s="291">
        <v>0</v>
      </c>
      <c r="AX122" s="294"/>
      <c r="AY122" s="294"/>
      <c r="AZ122" s="294"/>
      <c r="BA122" s="294"/>
      <c r="BB122" s="294"/>
      <c r="BC122" s="294"/>
      <c r="BD122" s="294"/>
      <c r="BE122" s="294"/>
      <c r="BF122" s="294"/>
      <c r="BG122" s="294"/>
      <c r="BH122" s="294"/>
      <c r="BI122" s="294"/>
      <c r="BJ122" s="294"/>
      <c r="BK122" s="294"/>
      <c r="BL122" s="294"/>
      <c r="BM122" s="294"/>
      <c r="BN122" s="294"/>
      <c r="BO122" s="294"/>
      <c r="BP122" s="294"/>
      <c r="BQ122" s="294"/>
      <c r="BR122" s="294"/>
    </row>
    <row r="123" spans="2:70" ht="13.5" thickBot="1" x14ac:dyDescent="0.25">
      <c r="B123" s="298"/>
      <c r="C123" s="299" t="s">
        <v>73</v>
      </c>
      <c r="D123" s="300">
        <f t="shared" ref="D123" si="231">+SUM(D99:D122)</f>
        <v>1412064.3614604932</v>
      </c>
      <c r="E123" s="300">
        <f t="shared" ref="E123" si="232">+SUM(E99:E122)</f>
        <v>1439754.5039658796</v>
      </c>
      <c r="F123" s="300">
        <f t="shared" ref="F123" si="233">+SUM(F99:F122)</f>
        <v>1467051.0166853783</v>
      </c>
      <c r="G123" s="300">
        <f t="shared" ref="G123" si="234">+SUM(G99:G122)</f>
        <v>1495059.749871918</v>
      </c>
      <c r="H123" s="300">
        <f t="shared" ref="H123" si="235">+SUM(H99:H122)</f>
        <v>1522903.482382098</v>
      </c>
      <c r="I123" s="300">
        <f t="shared" ref="I123" si="236">+SUM(I99:I122)</f>
        <v>1551255.5726146582</v>
      </c>
      <c r="J123" s="300">
        <f t="shared" ref="J123" si="237">+SUM(J99:J122)</f>
        <v>1579807.6708996331</v>
      </c>
      <c r="K123" s="300">
        <f t="shared" ref="K123" si="238">+SUM(K99:K122)</f>
        <v>1608723.5990848918</v>
      </c>
      <c r="L123" s="300">
        <f t="shared" ref="L123" si="239">+SUM(L99:L122)</f>
        <v>1637950.5318887585</v>
      </c>
      <c r="M123" s="300">
        <f t="shared" ref="M123" si="240">+SUM(M99:M122)</f>
        <v>1667542.8968673307</v>
      </c>
      <c r="N123" s="300">
        <f t="shared" ref="N123" si="241">+SUM(N99:N122)</f>
        <v>1697494.6924407573</v>
      </c>
      <c r="O123" s="300">
        <f t="shared" ref="O123" si="242">+SUM(O99:O122)</f>
        <v>1727810.3825452437</v>
      </c>
      <c r="P123" s="300">
        <f t="shared" ref="P123" si="243">+SUM(P99:P122)</f>
        <v>1758504.023882231</v>
      </c>
      <c r="Q123" s="300">
        <f t="shared" ref="Q123" si="244">+SUM(Q99:Q122)</f>
        <v>1789576.2902011084</v>
      </c>
      <c r="R123" s="300">
        <f t="shared" ref="R123" si="245">+SUM(R99:R122)</f>
        <v>1821076.8455248417</v>
      </c>
      <c r="S123" s="300">
        <f t="shared" ref="S123" si="246">+SUM(S99:S122)</f>
        <v>1852976.7279434509</v>
      </c>
      <c r="T123" s="300">
        <f t="shared" ref="T123" si="247">+SUM(T99:T122)</f>
        <v>1885281.8698860065</v>
      </c>
      <c r="U123" s="300">
        <f t="shared" ref="U123" si="248">+SUM(U99:U122)</f>
        <v>1918002.7123110092</v>
      </c>
      <c r="V123" s="300">
        <f t="shared" ref="V123" si="249">+SUM(V99:V122)</f>
        <v>1951047.7448577371</v>
      </c>
      <c r="W123" s="300">
        <f t="shared" ref="W123" si="250">+SUM(W99:W122)</f>
        <v>1984528.6908321716</v>
      </c>
      <c r="X123" s="300">
        <f t="shared" ref="X123" si="251">+SUM(X99:X122)</f>
        <v>2018470.049581795</v>
      </c>
      <c r="Z123" s="298"/>
      <c r="AA123" s="299" t="s">
        <v>73</v>
      </c>
      <c r="AB123" s="300">
        <f t="shared" ref="AB123" si="252">+SUM(AB99:AB122)</f>
        <v>1443291.8697372193</v>
      </c>
      <c r="AC123" s="300">
        <f t="shared" ref="AC123" si="253">+SUM(AC99:AC122)</f>
        <v>1471672.5853392864</v>
      </c>
      <c r="AD123" s="300">
        <f t="shared" ref="AD123" si="254">+SUM(AD99:AD122)</f>
        <v>1499636.5380613764</v>
      </c>
      <c r="AE123" s="300">
        <f t="shared" ref="AE123" si="255">+SUM(AE99:AE122)</f>
        <v>1528340.5052746998</v>
      </c>
      <c r="AF123" s="300">
        <f t="shared" ref="AF123" si="256">+SUM(AF99:AF122)</f>
        <v>1556870.5496610086</v>
      </c>
      <c r="AG123" s="300">
        <f t="shared" ref="AG123" si="257">+SUM(AG99:AG122)</f>
        <v>1585922.8184595096</v>
      </c>
      <c r="AH123" s="300">
        <f t="shared" ref="AH123" si="258">+SUM(AH99:AH122)</f>
        <v>1615178.4269613517</v>
      </c>
      <c r="AI123" s="300">
        <f t="shared" ref="AI123" si="259">+SUM(AI99:AI122)</f>
        <v>1644805.8970016316</v>
      </c>
      <c r="AJ123" s="300">
        <f t="shared" ref="AJ123" si="260">+SUM(AJ99:AJ122)</f>
        <v>1674750.9733712985</v>
      </c>
      <c r="AK123" s="300">
        <f t="shared" ref="AK123" si="261">+SUM(AK99:AK122)</f>
        <v>1705069.4415824183</v>
      </c>
      <c r="AL123" s="300">
        <f t="shared" ref="AL123" si="262">+SUM(AL99:AL122)</f>
        <v>1735755.1524015302</v>
      </c>
      <c r="AM123" s="300">
        <f t="shared" ref="AM123" si="263">+SUM(AM99:AM122)</f>
        <v>1766812.6081244918</v>
      </c>
      <c r="AN123" s="300">
        <f t="shared" ref="AN123" si="264">+SUM(AN99:AN122)</f>
        <v>1798256.2248754133</v>
      </c>
      <c r="AO123" s="300">
        <f t="shared" ref="AO123" si="265">+SUM(AO99:AO122)</f>
        <v>1830086.6368546372</v>
      </c>
      <c r="AP123" s="300">
        <f t="shared" ref="AP123" si="266">+SUM(AP99:AP122)</f>
        <v>1862354.8961785454</v>
      </c>
      <c r="AQ123" s="300">
        <f t="shared" ref="AQ123" si="267">+SUM(AQ99:AQ122)</f>
        <v>1895031.1335800667</v>
      </c>
      <c r="AR123" s="300">
        <f t="shared" ref="AR123" si="268">+SUM(AR99:AR122)</f>
        <v>1928121.3894981889</v>
      </c>
      <c r="AS123" s="300">
        <f t="shared" ref="AS123" si="269">+SUM(AS99:AS122)</f>
        <v>1961636.3483617124</v>
      </c>
      <c r="AT123" s="300">
        <f t="shared" ref="AT123" si="270">+SUM(AT99:AT122)</f>
        <v>1995481.7457683035</v>
      </c>
      <c r="AU123" s="300">
        <f t="shared" ref="AU123" si="271">+SUM(AU99:AU122)</f>
        <v>2029772.5519741059</v>
      </c>
      <c r="AV123" s="300">
        <f t="shared" ref="AV123" si="272">+SUM(AV99:AV122)</f>
        <v>2064533.7173988272</v>
      </c>
      <c r="AX123" s="294"/>
      <c r="AY123" s="294"/>
      <c r="AZ123" s="294"/>
      <c r="BA123" s="294"/>
      <c r="BB123" s="294"/>
      <c r="BC123" s="294"/>
      <c r="BD123" s="294"/>
      <c r="BE123" s="294"/>
      <c r="BF123" s="294"/>
      <c r="BG123" s="294"/>
      <c r="BH123" s="294"/>
      <c r="BI123" s="294"/>
      <c r="BJ123" s="294"/>
      <c r="BK123" s="294"/>
      <c r="BL123" s="294"/>
      <c r="BM123" s="294"/>
      <c r="BN123" s="294"/>
      <c r="BO123" s="294"/>
      <c r="BP123" s="294"/>
      <c r="BQ123" s="294"/>
      <c r="BR123" s="294"/>
    </row>
    <row r="124" spans="2:70" x14ac:dyDescent="0.2">
      <c r="D124" s="301"/>
      <c r="E124" s="301"/>
      <c r="F124" s="301"/>
      <c r="G124" s="301"/>
      <c r="H124" s="301"/>
      <c r="I124" s="301"/>
      <c r="J124" s="301"/>
      <c r="K124" s="301"/>
      <c r="L124" s="301"/>
      <c r="M124" s="301"/>
      <c r="N124" s="301"/>
      <c r="O124" s="301"/>
      <c r="P124" s="301"/>
      <c r="Q124" s="301"/>
      <c r="R124" s="301"/>
      <c r="S124" s="301"/>
      <c r="T124" s="301"/>
      <c r="U124" s="301"/>
      <c r="V124" s="301"/>
      <c r="W124" s="301"/>
      <c r="X124" s="301"/>
      <c r="AB124" s="303"/>
      <c r="AC124" s="303"/>
      <c r="AD124" s="303"/>
      <c r="AE124" s="303"/>
      <c r="AF124" s="303"/>
      <c r="AG124" s="303"/>
      <c r="AH124" s="303"/>
      <c r="AI124" s="303"/>
      <c r="AJ124" s="303"/>
      <c r="AK124" s="303"/>
      <c r="AL124" s="303"/>
      <c r="AM124" s="303"/>
      <c r="AN124" s="303"/>
      <c r="AO124" s="303"/>
      <c r="AP124" s="303"/>
      <c r="AQ124" s="303"/>
      <c r="AR124" s="303"/>
      <c r="AS124" s="303"/>
      <c r="AT124" s="303"/>
      <c r="AU124" s="303"/>
      <c r="AV124" s="303"/>
    </row>
    <row r="125" spans="2:70" x14ac:dyDescent="0.2">
      <c r="D125" s="301"/>
      <c r="E125" s="301"/>
      <c r="F125" s="301"/>
      <c r="G125" s="301"/>
      <c r="H125" s="301"/>
      <c r="I125" s="301"/>
      <c r="J125" s="301"/>
      <c r="K125" s="301"/>
      <c r="L125" s="301"/>
      <c r="M125" s="301"/>
      <c r="N125" s="301"/>
      <c r="O125" s="301"/>
      <c r="P125" s="301"/>
      <c r="Q125" s="301"/>
      <c r="R125" s="301"/>
      <c r="S125" s="301"/>
      <c r="T125" s="301"/>
      <c r="U125" s="301"/>
      <c r="V125" s="301"/>
      <c r="W125" s="301"/>
      <c r="X125" s="301"/>
      <c r="AB125" s="304"/>
      <c r="AC125" s="304"/>
      <c r="AD125" s="304"/>
      <c r="AE125" s="304"/>
      <c r="AF125" s="304"/>
      <c r="AG125" s="304"/>
      <c r="AH125" s="304"/>
      <c r="AI125" s="304"/>
      <c r="AJ125" s="304"/>
      <c r="AK125" s="304"/>
      <c r="AL125" s="304"/>
      <c r="AM125" s="304"/>
      <c r="AN125" s="304"/>
      <c r="AO125" s="304"/>
      <c r="AP125" s="304"/>
      <c r="AQ125" s="304"/>
      <c r="AR125" s="304"/>
      <c r="AS125" s="304"/>
      <c r="AT125" s="304"/>
      <c r="AU125" s="304"/>
      <c r="AV125" s="304"/>
    </row>
    <row r="126" spans="2:70" x14ac:dyDescent="0.2">
      <c r="B126" s="287" t="s">
        <v>190</v>
      </c>
      <c r="Z126" s="287" t="s">
        <v>185</v>
      </c>
    </row>
    <row r="127" spans="2:70" ht="13.5" thickBot="1" x14ac:dyDescent="0.25"/>
    <row r="128" spans="2:70" ht="13.5" thickBot="1" x14ac:dyDescent="0.25">
      <c r="B128" s="88" t="s">
        <v>37</v>
      </c>
      <c r="C128" s="89" t="s">
        <v>38</v>
      </c>
      <c r="D128" s="90">
        <f>+D98</f>
        <v>2024</v>
      </c>
      <c r="E128" s="91">
        <f t="shared" ref="E128" si="273">+D128+1</f>
        <v>2025</v>
      </c>
      <c r="F128" s="91">
        <f t="shared" ref="F128" si="274">+E128+1</f>
        <v>2026</v>
      </c>
      <c r="G128" s="91">
        <f t="shared" ref="G128" si="275">+F128+1</f>
        <v>2027</v>
      </c>
      <c r="H128" s="91">
        <f t="shared" ref="H128" si="276">+G128+1</f>
        <v>2028</v>
      </c>
      <c r="I128" s="91">
        <f t="shared" ref="I128" si="277">+H128+1</f>
        <v>2029</v>
      </c>
      <c r="J128" s="91">
        <f t="shared" ref="J128" si="278">+I128+1</f>
        <v>2030</v>
      </c>
      <c r="K128" s="91">
        <f t="shared" ref="K128" si="279">+J128+1</f>
        <v>2031</v>
      </c>
      <c r="L128" s="91">
        <f t="shared" ref="L128" si="280">+K128+1</f>
        <v>2032</v>
      </c>
      <c r="M128" s="91">
        <f t="shared" ref="M128" si="281">+L128+1</f>
        <v>2033</v>
      </c>
      <c r="N128" s="91">
        <f t="shared" ref="N128" si="282">+M128+1</f>
        <v>2034</v>
      </c>
      <c r="O128" s="91">
        <f t="shared" ref="O128" si="283">+N128+1</f>
        <v>2035</v>
      </c>
      <c r="P128" s="91">
        <f t="shared" ref="P128" si="284">+O128+1</f>
        <v>2036</v>
      </c>
      <c r="Q128" s="91">
        <f t="shared" ref="Q128" si="285">+P128+1</f>
        <v>2037</v>
      </c>
      <c r="R128" s="91">
        <f t="shared" ref="R128" si="286">+Q128+1</f>
        <v>2038</v>
      </c>
      <c r="S128" s="91">
        <f t="shared" ref="S128" si="287">+R128+1</f>
        <v>2039</v>
      </c>
      <c r="T128" s="91">
        <f t="shared" ref="T128" si="288">+S128+1</f>
        <v>2040</v>
      </c>
      <c r="U128" s="91">
        <f t="shared" ref="U128" si="289">+T128+1</f>
        <v>2041</v>
      </c>
      <c r="V128" s="91">
        <f t="shared" ref="V128" si="290">+U128+1</f>
        <v>2042</v>
      </c>
      <c r="W128" s="91">
        <f t="shared" ref="W128" si="291">+V128+1</f>
        <v>2043</v>
      </c>
      <c r="X128" s="91">
        <f t="shared" ref="X128" si="292">+W128+1</f>
        <v>2044</v>
      </c>
      <c r="Z128" s="88" t="s">
        <v>37</v>
      </c>
      <c r="AA128" s="89" t="s">
        <v>38</v>
      </c>
      <c r="AB128" s="90">
        <f t="shared" ref="AB128" si="293">+D128</f>
        <v>2024</v>
      </c>
      <c r="AC128" s="91">
        <f t="shared" ref="AC128" si="294">+E128</f>
        <v>2025</v>
      </c>
      <c r="AD128" s="91">
        <f t="shared" ref="AD128" si="295">+F128</f>
        <v>2026</v>
      </c>
      <c r="AE128" s="91">
        <f t="shared" ref="AE128" si="296">+G128</f>
        <v>2027</v>
      </c>
      <c r="AF128" s="91">
        <f t="shared" ref="AF128" si="297">+H128</f>
        <v>2028</v>
      </c>
      <c r="AG128" s="91">
        <f t="shared" ref="AG128" si="298">+I128</f>
        <v>2029</v>
      </c>
      <c r="AH128" s="91">
        <f t="shared" ref="AH128" si="299">+J128</f>
        <v>2030</v>
      </c>
      <c r="AI128" s="91">
        <f t="shared" ref="AI128" si="300">+K128</f>
        <v>2031</v>
      </c>
      <c r="AJ128" s="91">
        <f t="shared" ref="AJ128" si="301">+L128</f>
        <v>2032</v>
      </c>
      <c r="AK128" s="91">
        <f t="shared" ref="AK128" si="302">+M128</f>
        <v>2033</v>
      </c>
      <c r="AL128" s="91">
        <f t="shared" ref="AL128" si="303">+N128</f>
        <v>2034</v>
      </c>
      <c r="AM128" s="91">
        <f t="shared" ref="AM128" si="304">+O128</f>
        <v>2035</v>
      </c>
      <c r="AN128" s="91">
        <f t="shared" ref="AN128" si="305">+P128</f>
        <v>2036</v>
      </c>
      <c r="AO128" s="91">
        <f t="shared" ref="AO128" si="306">+Q128</f>
        <v>2037</v>
      </c>
      <c r="AP128" s="91">
        <f t="shared" ref="AP128" si="307">+R128</f>
        <v>2038</v>
      </c>
      <c r="AQ128" s="91">
        <f t="shared" ref="AQ128" si="308">+S128</f>
        <v>2039</v>
      </c>
      <c r="AR128" s="91">
        <f t="shared" ref="AR128" si="309">+T128</f>
        <v>2040</v>
      </c>
      <c r="AS128" s="91">
        <f t="shared" ref="AS128" si="310">+U128</f>
        <v>2041</v>
      </c>
      <c r="AT128" s="91">
        <f t="shared" ref="AT128" si="311">+V128</f>
        <v>2042</v>
      </c>
      <c r="AU128" s="91">
        <f t="shared" ref="AU128" si="312">+W128</f>
        <v>2043</v>
      </c>
      <c r="AV128" s="91">
        <f t="shared" ref="AV128" si="313">+X128</f>
        <v>2044</v>
      </c>
    </row>
    <row r="129" spans="2:70" x14ac:dyDescent="0.2">
      <c r="B129" s="289">
        <v>6</v>
      </c>
      <c r="C129" s="199" t="s">
        <v>46</v>
      </c>
      <c r="D129" s="290">
        <v>94281.157676873976</v>
      </c>
      <c r="E129" s="291">
        <v>95409.477979278803</v>
      </c>
      <c r="F129" s="291">
        <v>96511.110493643268</v>
      </c>
      <c r="G129" s="291">
        <v>97548.150337123225</v>
      </c>
      <c r="H129" s="291">
        <v>98571.862943518281</v>
      </c>
      <c r="I129" s="291">
        <v>99605.748166722333</v>
      </c>
      <c r="J129" s="291">
        <v>100657.39658251495</v>
      </c>
      <c r="K129" s="291">
        <v>101729.830425351</v>
      </c>
      <c r="L129" s="291">
        <v>102824.33876006902</v>
      </c>
      <c r="M129" s="291">
        <v>103941.68325144135</v>
      </c>
      <c r="N129" s="291">
        <v>105082.44133231947</v>
      </c>
      <c r="O129" s="291">
        <v>106247.1383819363</v>
      </c>
      <c r="P129" s="291">
        <v>107436.28834300014</v>
      </c>
      <c r="Q129" s="291">
        <v>108650.40842436835</v>
      </c>
      <c r="R129" s="291">
        <v>109890.02475542984</v>
      </c>
      <c r="S129" s="291">
        <v>111155.67131982246</v>
      </c>
      <c r="T129" s="291">
        <v>112447.90220259578</v>
      </c>
      <c r="U129" s="291">
        <v>113767.24720643056</v>
      </c>
      <c r="V129" s="291">
        <v>115114.38710008205</v>
      </c>
      <c r="W129" s="291">
        <v>116489.47054263286</v>
      </c>
      <c r="X129" s="291">
        <v>117894.81317175619</v>
      </c>
      <c r="Z129" s="289">
        <v>6</v>
      </c>
      <c r="AA129" s="199" t="s">
        <v>46</v>
      </c>
      <c r="AB129" s="290">
        <v>95946.162921447627</v>
      </c>
      <c r="AC129" s="291">
        <v>97094.409360392965</v>
      </c>
      <c r="AD129" s="291">
        <v>98215.496704961042</v>
      </c>
      <c r="AE129" s="291">
        <v>99270.850672076849</v>
      </c>
      <c r="AF129" s="291">
        <v>100312.64204310067</v>
      </c>
      <c r="AG129" s="291">
        <v>101364.78567934671</v>
      </c>
      <c r="AH129" s="291">
        <v>102435.00620616223</v>
      </c>
      <c r="AI129" s="291">
        <v>103526.37923066269</v>
      </c>
      <c r="AJ129" s="291">
        <v>104640.21658257171</v>
      </c>
      <c r="AK129" s="291">
        <v>105777.29337766179</v>
      </c>
      <c r="AL129" s="291">
        <v>106938.19724624824</v>
      </c>
      <c r="AM129" s="291">
        <v>108123.46284576131</v>
      </c>
      <c r="AN129" s="291">
        <v>109333.61319513748</v>
      </c>
      <c r="AO129" s="291">
        <v>110569.17463714261</v>
      </c>
      <c r="AP129" s="291">
        <v>111830.68259261062</v>
      </c>
      <c r="AQ129" s="291">
        <v>113118.68047533055</v>
      </c>
      <c r="AR129" s="291">
        <v>114433.73215549353</v>
      </c>
      <c r="AS129" s="291">
        <v>115776.37679209613</v>
      </c>
      <c r="AT129" s="291">
        <v>117147.30717626939</v>
      </c>
      <c r="AU129" s="291">
        <v>118546.67459241574</v>
      </c>
      <c r="AV129" s="291">
        <v>119976.83557236937</v>
      </c>
      <c r="AX129" s="294"/>
      <c r="AY129" s="294"/>
      <c r="AZ129" s="294"/>
      <c r="BA129" s="294"/>
      <c r="BB129" s="294"/>
      <c r="BC129" s="294"/>
      <c r="BD129" s="294"/>
      <c r="BE129" s="294"/>
      <c r="BF129" s="294"/>
      <c r="BG129" s="294"/>
      <c r="BH129" s="294"/>
      <c r="BI129" s="294"/>
      <c r="BJ129" s="294"/>
      <c r="BK129" s="294"/>
      <c r="BL129" s="294"/>
      <c r="BM129" s="294"/>
      <c r="BN129" s="294"/>
      <c r="BO129" s="294"/>
      <c r="BP129" s="294"/>
      <c r="BQ129" s="294"/>
      <c r="BR129" s="294"/>
    </row>
    <row r="130" spans="2:70" x14ac:dyDescent="0.2">
      <c r="B130" s="289">
        <v>8</v>
      </c>
      <c r="C130" s="3" t="s">
        <v>48</v>
      </c>
      <c r="D130" s="290">
        <v>0</v>
      </c>
      <c r="E130" s="291">
        <v>0</v>
      </c>
      <c r="F130" s="291">
        <v>0</v>
      </c>
      <c r="G130" s="291">
        <v>0</v>
      </c>
      <c r="H130" s="291">
        <v>0</v>
      </c>
      <c r="I130" s="291">
        <v>0</v>
      </c>
      <c r="J130" s="291">
        <v>0</v>
      </c>
      <c r="K130" s="291">
        <v>0</v>
      </c>
      <c r="L130" s="291">
        <v>0</v>
      </c>
      <c r="M130" s="291">
        <v>0</v>
      </c>
      <c r="N130" s="291">
        <v>0</v>
      </c>
      <c r="O130" s="291">
        <v>0</v>
      </c>
      <c r="P130" s="291">
        <v>0</v>
      </c>
      <c r="Q130" s="291">
        <v>0</v>
      </c>
      <c r="R130" s="291">
        <v>0</v>
      </c>
      <c r="S130" s="291">
        <v>0</v>
      </c>
      <c r="T130" s="291">
        <v>0</v>
      </c>
      <c r="U130" s="291">
        <v>0</v>
      </c>
      <c r="V130" s="291">
        <v>0</v>
      </c>
      <c r="W130" s="291">
        <v>0</v>
      </c>
      <c r="X130" s="291">
        <v>0</v>
      </c>
      <c r="Z130" s="289">
        <v>8</v>
      </c>
      <c r="AA130" s="3" t="s">
        <v>48</v>
      </c>
      <c r="AB130" s="290">
        <v>0</v>
      </c>
      <c r="AC130" s="291">
        <v>0</v>
      </c>
      <c r="AD130" s="291">
        <v>0</v>
      </c>
      <c r="AE130" s="291">
        <v>0</v>
      </c>
      <c r="AF130" s="291">
        <v>0</v>
      </c>
      <c r="AG130" s="291">
        <v>0</v>
      </c>
      <c r="AH130" s="291">
        <v>0</v>
      </c>
      <c r="AI130" s="291">
        <v>0</v>
      </c>
      <c r="AJ130" s="291">
        <v>0</v>
      </c>
      <c r="AK130" s="291">
        <v>0</v>
      </c>
      <c r="AL130" s="291">
        <v>0</v>
      </c>
      <c r="AM130" s="291">
        <v>0</v>
      </c>
      <c r="AN130" s="291">
        <v>0</v>
      </c>
      <c r="AO130" s="291">
        <v>0</v>
      </c>
      <c r="AP130" s="291">
        <v>0</v>
      </c>
      <c r="AQ130" s="291">
        <v>0</v>
      </c>
      <c r="AR130" s="291">
        <v>0</v>
      </c>
      <c r="AS130" s="291">
        <v>0</v>
      </c>
      <c r="AT130" s="291">
        <v>0</v>
      </c>
      <c r="AU130" s="291">
        <v>0</v>
      </c>
      <c r="AV130" s="291">
        <v>0</v>
      </c>
      <c r="AX130" s="294"/>
      <c r="AY130" s="294"/>
      <c r="AZ130" s="294"/>
      <c r="BA130" s="294"/>
      <c r="BB130" s="294"/>
      <c r="BC130" s="294"/>
      <c r="BD130" s="294"/>
      <c r="BE130" s="294"/>
      <c r="BF130" s="294"/>
      <c r="BG130" s="294"/>
      <c r="BH130" s="294"/>
      <c r="BI130" s="294"/>
      <c r="BJ130" s="294"/>
      <c r="BK130" s="294"/>
      <c r="BL130" s="294"/>
      <c r="BM130" s="294"/>
      <c r="BN130" s="294"/>
      <c r="BO130" s="294"/>
      <c r="BP130" s="294"/>
      <c r="BQ130" s="294"/>
      <c r="BR130" s="294"/>
    </row>
    <row r="131" spans="2:70" x14ac:dyDescent="0.2">
      <c r="B131" s="289">
        <v>9</v>
      </c>
      <c r="C131" s="3" t="s">
        <v>49</v>
      </c>
      <c r="D131" s="290">
        <v>257.98461120725108</v>
      </c>
      <c r="E131" s="291">
        <v>263.46228254063305</v>
      </c>
      <c r="F131" s="291">
        <v>269.79785979053645</v>
      </c>
      <c r="G131" s="291">
        <v>276.39180251657399</v>
      </c>
      <c r="H131" s="291">
        <v>283.12044448083719</v>
      </c>
      <c r="I131" s="291">
        <v>289.9919152909801</v>
      </c>
      <c r="J131" s="291">
        <v>297.00732633990924</v>
      </c>
      <c r="K131" s="291">
        <v>304.17015461415912</v>
      </c>
      <c r="L131" s="291">
        <v>311.48337841520043</v>
      </c>
      <c r="M131" s="291">
        <v>318.95018602013943</v>
      </c>
      <c r="N131" s="291">
        <v>326.57379503446458</v>
      </c>
      <c r="O131" s="291">
        <v>334.35750019248201</v>
      </c>
      <c r="P131" s="291">
        <v>342.30466323275027</v>
      </c>
      <c r="Q131" s="291">
        <v>350.41871603587583</v>
      </c>
      <c r="R131" s="291">
        <v>358.7031666221381</v>
      </c>
      <c r="S131" s="291">
        <v>367.16158021003133</v>
      </c>
      <c r="T131" s="291">
        <v>375.79766132092715</v>
      </c>
      <c r="U131" s="291">
        <v>384.61494069772493</v>
      </c>
      <c r="V131" s="291">
        <v>393.61800553603064</v>
      </c>
      <c r="W131" s="291">
        <v>402.80770214050489</v>
      </c>
      <c r="X131" s="291">
        <v>412.20009754657013</v>
      </c>
      <c r="Z131" s="289">
        <v>9</v>
      </c>
      <c r="AA131" s="3" t="s">
        <v>49</v>
      </c>
      <c r="AB131" s="290">
        <v>262.54061944117109</v>
      </c>
      <c r="AC131" s="291">
        <v>268.11502645030066</v>
      </c>
      <c r="AD131" s="291">
        <v>274.56248999443733</v>
      </c>
      <c r="AE131" s="291">
        <v>281.27288174901673</v>
      </c>
      <c r="AF131" s="291">
        <v>288.12035153036879</v>
      </c>
      <c r="AG131" s="291">
        <v>295.11317251501879</v>
      </c>
      <c r="AH131" s="291">
        <v>302.25247572307217</v>
      </c>
      <c r="AI131" s="291">
        <v>309.54179954464513</v>
      </c>
      <c r="AJ131" s="291">
        <v>316.98417487801299</v>
      </c>
      <c r="AK131" s="291">
        <v>324.58284630525509</v>
      </c>
      <c r="AL131" s="291">
        <v>332.34108825477324</v>
      </c>
      <c r="AM131" s="291">
        <v>340.26225364588117</v>
      </c>
      <c r="AN131" s="291">
        <v>348.34976358544077</v>
      </c>
      <c r="AO131" s="291">
        <v>356.60711056106936</v>
      </c>
      <c r="AP131" s="291">
        <v>365.03786454468525</v>
      </c>
      <c r="AQ131" s="291">
        <v>373.64565371654044</v>
      </c>
      <c r="AR131" s="291">
        <v>382.43424801985475</v>
      </c>
      <c r="AS131" s="291">
        <v>391.40724055044672</v>
      </c>
      <c r="AT131" s="291">
        <v>400.56929951379686</v>
      </c>
      <c r="AU131" s="291">
        <v>409.92128616030624</v>
      </c>
      <c r="AV131" s="291">
        <v>419.47955126924245</v>
      </c>
      <c r="AX131" s="294"/>
      <c r="AY131" s="294"/>
      <c r="AZ131" s="294"/>
      <c r="BA131" s="294"/>
      <c r="BB131" s="294"/>
      <c r="BC131" s="294"/>
      <c r="BD131" s="294"/>
      <c r="BE131" s="294"/>
      <c r="BF131" s="294"/>
      <c r="BG131" s="294"/>
      <c r="BH131" s="294"/>
      <c r="BI131" s="294"/>
      <c r="BJ131" s="294"/>
      <c r="BK131" s="294"/>
      <c r="BL131" s="294"/>
      <c r="BM131" s="294"/>
      <c r="BN131" s="294"/>
      <c r="BO131" s="294"/>
      <c r="BP131" s="294"/>
      <c r="BQ131" s="294"/>
      <c r="BR131" s="294"/>
    </row>
    <row r="132" spans="2:70" x14ac:dyDescent="0.2">
      <c r="B132" s="289">
        <v>10</v>
      </c>
      <c r="C132" s="3" t="s">
        <v>50</v>
      </c>
      <c r="D132" s="290">
        <v>222416.29107964621</v>
      </c>
      <c r="E132" s="291">
        <v>224731.28280288939</v>
      </c>
      <c r="F132" s="291">
        <v>227194.50259949328</v>
      </c>
      <c r="G132" s="291">
        <v>229746.3454898097</v>
      </c>
      <c r="H132" s="291">
        <v>232349.53412043882</v>
      </c>
      <c r="I132" s="291">
        <v>235007.93092438398</v>
      </c>
      <c r="J132" s="291">
        <v>237722.01584241228</v>
      </c>
      <c r="K132" s="291">
        <v>240493.13188331615</v>
      </c>
      <c r="L132" s="291">
        <v>243322.43232443545</v>
      </c>
      <c r="M132" s="291">
        <v>246211.15038495563</v>
      </c>
      <c r="N132" s="291">
        <v>249160.53093767265</v>
      </c>
      <c r="O132" s="291">
        <v>252171.84861727105</v>
      </c>
      <c r="P132" s="291">
        <v>255246.40399168723</v>
      </c>
      <c r="Q132" s="291">
        <v>258385.52479608322</v>
      </c>
      <c r="R132" s="291">
        <v>261590.56808209323</v>
      </c>
      <c r="S132" s="291">
        <v>264862.91358107247</v>
      </c>
      <c r="T132" s="291">
        <v>268203.99276489922</v>
      </c>
      <c r="U132" s="291">
        <v>271615.17827606859</v>
      </c>
      <c r="V132" s="291">
        <v>275098.21867269685</v>
      </c>
      <c r="W132" s="291">
        <v>278653.54335962498</v>
      </c>
      <c r="X132" s="291">
        <v>282286.96431770979</v>
      </c>
      <c r="Z132" s="289">
        <v>10</v>
      </c>
      <c r="AA132" s="3" t="s">
        <v>50</v>
      </c>
      <c r="AB132" s="290">
        <v>226717.82214912653</v>
      </c>
      <c r="AC132" s="291">
        <v>229077.58581229733</v>
      </c>
      <c r="AD132" s="291">
        <v>231588.44427976746</v>
      </c>
      <c r="AE132" s="291">
        <v>234189.63981158263</v>
      </c>
      <c r="AF132" s="291">
        <v>236843.17411032828</v>
      </c>
      <c r="AG132" s="291">
        <v>239552.98430846099</v>
      </c>
      <c r="AH132" s="291">
        <v>242319.55962880404</v>
      </c>
      <c r="AI132" s="291">
        <v>245144.26905393871</v>
      </c>
      <c r="AJ132" s="291">
        <v>248028.28816558997</v>
      </c>
      <c r="AK132" s="291">
        <v>250972.87403340085</v>
      </c>
      <c r="AL132" s="291">
        <v>253979.29560600771</v>
      </c>
      <c r="AM132" s="291">
        <v>257048.85216952881</v>
      </c>
      <c r="AN132" s="291">
        <v>260182.86944488576</v>
      </c>
      <c r="AO132" s="291">
        <v>263382.70084563922</v>
      </c>
      <c r="AP132" s="291">
        <v>266649.72966880159</v>
      </c>
      <c r="AQ132" s="291">
        <v>269985.36232973071</v>
      </c>
      <c r="AR132" s="291">
        <v>273391.05798497226</v>
      </c>
      <c r="AS132" s="291">
        <v>276868.21582392731</v>
      </c>
      <c r="AT132" s="291">
        <v>280418.61822182668</v>
      </c>
      <c r="AU132" s="291">
        <v>284042.7028882</v>
      </c>
      <c r="AV132" s="291">
        <v>287746.39420761506</v>
      </c>
      <c r="AX132" s="294"/>
      <c r="AY132" s="294"/>
      <c r="AZ132" s="294"/>
      <c r="BA132" s="294"/>
      <c r="BB132" s="294"/>
      <c r="BC132" s="294"/>
      <c r="BD132" s="294"/>
      <c r="BE132" s="294"/>
      <c r="BF132" s="294"/>
      <c r="BG132" s="294"/>
      <c r="BH132" s="294"/>
      <c r="BI132" s="294"/>
      <c r="BJ132" s="294"/>
      <c r="BK132" s="294"/>
      <c r="BL132" s="294"/>
      <c r="BM132" s="294"/>
      <c r="BN132" s="294"/>
      <c r="BO132" s="294"/>
      <c r="BP132" s="294"/>
      <c r="BQ132" s="294"/>
      <c r="BR132" s="294"/>
    </row>
    <row r="133" spans="2:70" x14ac:dyDescent="0.2">
      <c r="B133" s="289">
        <v>13</v>
      </c>
      <c r="C133" s="3" t="s">
        <v>52</v>
      </c>
      <c r="D133" s="290">
        <v>312.78236401136638</v>
      </c>
      <c r="E133" s="291">
        <v>320.94682021041609</v>
      </c>
      <c r="F133" s="291">
        <v>320.9207688274065</v>
      </c>
      <c r="G133" s="291">
        <v>320.92072720137674</v>
      </c>
      <c r="H133" s="291">
        <v>320.92072713486482</v>
      </c>
      <c r="I133" s="291">
        <v>320.92072713475847</v>
      </c>
      <c r="J133" s="291">
        <v>320.92072713475835</v>
      </c>
      <c r="K133" s="291">
        <v>320.92072713475835</v>
      </c>
      <c r="L133" s="291">
        <v>320.92072713475835</v>
      </c>
      <c r="M133" s="291">
        <v>320.92072713475835</v>
      </c>
      <c r="N133" s="291">
        <v>320.92072713475835</v>
      </c>
      <c r="O133" s="291">
        <v>320.92072713475835</v>
      </c>
      <c r="P133" s="291">
        <v>320.92072713475835</v>
      </c>
      <c r="Q133" s="291">
        <v>320.92072713475835</v>
      </c>
      <c r="R133" s="291">
        <v>320.92072713475835</v>
      </c>
      <c r="S133" s="291">
        <v>320.92072713475835</v>
      </c>
      <c r="T133" s="291">
        <v>320.92072713475835</v>
      </c>
      <c r="U133" s="291">
        <v>320.92072713475835</v>
      </c>
      <c r="V133" s="291">
        <v>320.92072713475835</v>
      </c>
      <c r="W133" s="291">
        <v>320.92072713475835</v>
      </c>
      <c r="X133" s="291">
        <v>320.92072713475835</v>
      </c>
      <c r="Z133" s="289">
        <v>13</v>
      </c>
      <c r="AA133" s="3" t="s">
        <v>52</v>
      </c>
      <c r="AB133" s="290">
        <v>318.30610055980702</v>
      </c>
      <c r="AC133" s="291">
        <v>326.6147410553321</v>
      </c>
      <c r="AD133" s="291">
        <v>326.58822960489852</v>
      </c>
      <c r="AE133" s="291">
        <v>326.58818724375311</v>
      </c>
      <c r="AF133" s="291">
        <v>326.58818717606653</v>
      </c>
      <c r="AG133" s="291">
        <v>326.5881871759583</v>
      </c>
      <c r="AH133" s="291">
        <v>326.58818717595818</v>
      </c>
      <c r="AI133" s="291">
        <v>326.58818717595818</v>
      </c>
      <c r="AJ133" s="291">
        <v>326.58818717595818</v>
      </c>
      <c r="AK133" s="291">
        <v>326.58818717595818</v>
      </c>
      <c r="AL133" s="291">
        <v>326.58818717595818</v>
      </c>
      <c r="AM133" s="291">
        <v>326.58818717595818</v>
      </c>
      <c r="AN133" s="291">
        <v>326.58818717595818</v>
      </c>
      <c r="AO133" s="291">
        <v>326.58818717595818</v>
      </c>
      <c r="AP133" s="291">
        <v>326.58818717595818</v>
      </c>
      <c r="AQ133" s="291">
        <v>326.58818717595818</v>
      </c>
      <c r="AR133" s="291">
        <v>326.58818717595818</v>
      </c>
      <c r="AS133" s="291">
        <v>326.58818717595818</v>
      </c>
      <c r="AT133" s="291">
        <v>326.58818717595818</v>
      </c>
      <c r="AU133" s="291">
        <v>326.58818717595818</v>
      </c>
      <c r="AV133" s="291">
        <v>326.58818717595818</v>
      </c>
      <c r="AX133" s="294"/>
      <c r="AY133" s="294"/>
      <c r="AZ133" s="294"/>
      <c r="BA133" s="294"/>
      <c r="BB133" s="294"/>
      <c r="BC133" s="294"/>
      <c r="BD133" s="294"/>
      <c r="BE133" s="294"/>
      <c r="BF133" s="294"/>
      <c r="BG133" s="294"/>
      <c r="BH133" s="294"/>
      <c r="BI133" s="294"/>
      <c r="BJ133" s="294"/>
      <c r="BK133" s="294"/>
      <c r="BL133" s="294"/>
      <c r="BM133" s="294"/>
      <c r="BN133" s="294"/>
      <c r="BO133" s="294"/>
      <c r="BP133" s="294"/>
      <c r="BQ133" s="294"/>
      <c r="BR133" s="294"/>
    </row>
    <row r="134" spans="2:70" x14ac:dyDescent="0.2">
      <c r="B134" s="289">
        <v>14</v>
      </c>
      <c r="C134" s="3" t="s">
        <v>53</v>
      </c>
      <c r="D134" s="290">
        <v>2307.4219293994192</v>
      </c>
      <c r="E134" s="291">
        <v>2331.7483724083477</v>
      </c>
      <c r="F134" s="291">
        <v>2356.2530903231982</v>
      </c>
      <c r="G134" s="291">
        <v>2381.6183384960045</v>
      </c>
      <c r="H134" s="291">
        <v>2407.4927837529362</v>
      </c>
      <c r="I134" s="291">
        <v>2433.9163022780458</v>
      </c>
      <c r="J134" s="291">
        <v>2460.8932562484329</v>
      </c>
      <c r="K134" s="291">
        <v>2488.4370991417763</v>
      </c>
      <c r="L134" s="291">
        <v>2516.5592673860042</v>
      </c>
      <c r="M134" s="291">
        <v>2545.27202553805</v>
      </c>
      <c r="N134" s="291">
        <v>2574.5877454183924</v>
      </c>
      <c r="O134" s="291">
        <v>2604.519096837897</v>
      </c>
      <c r="P134" s="291">
        <v>2635.0790069075188</v>
      </c>
      <c r="Q134" s="291">
        <v>2666.2806725460964</v>
      </c>
      <c r="R134" s="291">
        <v>2698.1375834641085</v>
      </c>
      <c r="S134" s="291">
        <v>2730.6634492131566</v>
      </c>
      <c r="T134" s="291">
        <v>2763.8725154697454</v>
      </c>
      <c r="U134" s="291">
        <v>2797.7783578677422</v>
      </c>
      <c r="V134" s="291">
        <v>2832.3986216350768</v>
      </c>
      <c r="W134" s="291">
        <v>2867.7365390309906</v>
      </c>
      <c r="X134" s="291">
        <v>2903.8538849814454</v>
      </c>
      <c r="Z134" s="289">
        <v>14</v>
      </c>
      <c r="AA134" s="3" t="s">
        <v>53</v>
      </c>
      <c r="AB134" s="290">
        <v>2352.0474695140033</v>
      </c>
      <c r="AC134" s="291">
        <v>2376.8443859307245</v>
      </c>
      <c r="AD134" s="291">
        <v>2401.8230250900488</v>
      </c>
      <c r="AE134" s="291">
        <v>2427.6788371625166</v>
      </c>
      <c r="AF134" s="291">
        <v>2454.0536941907185</v>
      </c>
      <c r="AG134" s="291">
        <v>2480.9882435641025</v>
      </c>
      <c r="AH134" s="291">
        <v>2508.4869318242777</v>
      </c>
      <c r="AI134" s="291">
        <v>2536.5634726391791</v>
      </c>
      <c r="AJ134" s="291">
        <v>2565.2295236172499</v>
      </c>
      <c r="AK134" s="291">
        <v>2594.497586511955</v>
      </c>
      <c r="AL134" s="291">
        <v>2624.380272414784</v>
      </c>
      <c r="AM134" s="291">
        <v>2654.8904961707417</v>
      </c>
      <c r="AN134" s="291">
        <v>2686.0414349011098</v>
      </c>
      <c r="AO134" s="291">
        <v>2717.8465407531385</v>
      </c>
      <c r="AP134" s="291">
        <v>2750.3195643283057</v>
      </c>
      <c r="AQ134" s="291">
        <v>2783.4744803209396</v>
      </c>
      <c r="AR134" s="291">
        <v>2817.3258099189306</v>
      </c>
      <c r="AS134" s="291">
        <v>2851.8873913089046</v>
      </c>
      <c r="AT134" s="291">
        <v>2887.1772109774984</v>
      </c>
      <c r="AU134" s="291">
        <v>2923.1985636958502</v>
      </c>
      <c r="AV134" s="291">
        <v>2960.0144191169866</v>
      </c>
      <c r="AX134" s="294"/>
      <c r="AY134" s="294"/>
      <c r="AZ134" s="294"/>
      <c r="BA134" s="294"/>
      <c r="BB134" s="294"/>
      <c r="BC134" s="294"/>
      <c r="BD134" s="294"/>
      <c r="BE134" s="294"/>
      <c r="BF134" s="294"/>
      <c r="BG134" s="294"/>
      <c r="BH134" s="294"/>
      <c r="BI134" s="294"/>
      <c r="BJ134" s="294"/>
      <c r="BK134" s="294"/>
      <c r="BL134" s="294"/>
      <c r="BM134" s="294"/>
      <c r="BN134" s="294"/>
      <c r="BO134" s="294"/>
      <c r="BP134" s="294"/>
      <c r="BQ134" s="294"/>
      <c r="BR134" s="294"/>
    </row>
    <row r="135" spans="2:70" x14ac:dyDescent="0.2">
      <c r="B135" s="289">
        <v>18</v>
      </c>
      <c r="C135" s="3" t="s">
        <v>55</v>
      </c>
      <c r="D135" s="290">
        <v>347119.8848767454</v>
      </c>
      <c r="E135" s="291">
        <v>358039.51785326196</v>
      </c>
      <c r="F135" s="291">
        <v>368112.86308041913</v>
      </c>
      <c r="G135" s="291">
        <v>379076.262283472</v>
      </c>
      <c r="H135" s="291">
        <v>389701.32515198347</v>
      </c>
      <c r="I135" s="291">
        <v>400524.0691255795</v>
      </c>
      <c r="J135" s="291">
        <v>411394.89876761206</v>
      </c>
      <c r="K135" s="291">
        <v>422322.72062375431</v>
      </c>
      <c r="L135" s="291">
        <v>433333.79121158255</v>
      </c>
      <c r="M135" s="291">
        <v>444408.97534677846</v>
      </c>
      <c r="N135" s="291">
        <v>455560.50495594443</v>
      </c>
      <c r="O135" s="291">
        <v>466785.89818883216</v>
      </c>
      <c r="P135" s="291">
        <v>478087.61515678221</v>
      </c>
      <c r="Q135" s="291">
        <v>489467.39584358269</v>
      </c>
      <c r="R135" s="291">
        <v>500926.58971719083</v>
      </c>
      <c r="S135" s="291">
        <v>512467.05416893127</v>
      </c>
      <c r="T135" s="291">
        <v>524090.42773755779</v>
      </c>
      <c r="U135" s="291">
        <v>535798.3940669127</v>
      </c>
      <c r="V135" s="291">
        <v>547593.06469772104</v>
      </c>
      <c r="W135" s="291">
        <v>559474.93241287232</v>
      </c>
      <c r="X135" s="291">
        <v>571451.10257265926</v>
      </c>
      <c r="Z135" s="289">
        <v>18</v>
      </c>
      <c r="AA135" s="3" t="s">
        <v>55</v>
      </c>
      <c r="AB135" s="290">
        <v>358069.73988977663</v>
      </c>
      <c r="AC135" s="291">
        <v>369382.81833990844</v>
      </c>
      <c r="AD135" s="291">
        <v>379815.57422531315</v>
      </c>
      <c r="AE135" s="291">
        <v>391174.54218582308</v>
      </c>
      <c r="AF135" s="291">
        <v>402181.33896103699</v>
      </c>
      <c r="AG135" s="291">
        <v>413393.03483995993</v>
      </c>
      <c r="AH135" s="291">
        <v>424654.05904230464</v>
      </c>
      <c r="AI135" s="291">
        <v>435973.6553901739</v>
      </c>
      <c r="AJ135" s="291">
        <v>447379.11211948446</v>
      </c>
      <c r="AK135" s="291">
        <v>458850.51695150445</v>
      </c>
      <c r="AL135" s="291">
        <v>470400.57394361909</v>
      </c>
      <c r="AM135" s="291">
        <v>482026.68696725887</v>
      </c>
      <c r="AN135" s="291">
        <v>493731.39838013297</v>
      </c>
      <c r="AO135" s="291">
        <v>505516.50140110007</v>
      </c>
      <c r="AP135" s="291">
        <v>517383.38282344979</v>
      </c>
      <c r="AQ135" s="291">
        <v>529333.95732269611</v>
      </c>
      <c r="AR135" s="291">
        <v>541369.91136801196</v>
      </c>
      <c r="AS135" s="291">
        <v>553492.97908385773</v>
      </c>
      <c r="AT135" s="291">
        <v>565705.33482253621</v>
      </c>
      <c r="AU135" s="291">
        <v>578007.4863037098</v>
      </c>
      <c r="AV135" s="291">
        <v>590406.74955986883</v>
      </c>
      <c r="AX135" s="294"/>
      <c r="AY135" s="294"/>
      <c r="AZ135" s="294"/>
      <c r="BA135" s="294"/>
      <c r="BB135" s="294"/>
      <c r="BC135" s="294"/>
      <c r="BD135" s="294"/>
      <c r="BE135" s="294"/>
      <c r="BF135" s="294"/>
      <c r="BG135" s="294"/>
      <c r="BH135" s="294"/>
      <c r="BI135" s="294"/>
      <c r="BJ135" s="294"/>
      <c r="BK135" s="294"/>
      <c r="BL135" s="294"/>
      <c r="BM135" s="294"/>
      <c r="BN135" s="294"/>
      <c r="BO135" s="294"/>
      <c r="BP135" s="294"/>
      <c r="BQ135" s="294"/>
      <c r="BR135" s="294"/>
    </row>
    <row r="136" spans="2:70" x14ac:dyDescent="0.2">
      <c r="B136" s="289">
        <v>20</v>
      </c>
      <c r="C136" s="3" t="s">
        <v>56</v>
      </c>
      <c r="D136" s="290">
        <v>0</v>
      </c>
      <c r="E136" s="291">
        <v>0</v>
      </c>
      <c r="F136" s="291">
        <v>0</v>
      </c>
      <c r="G136" s="291">
        <v>0</v>
      </c>
      <c r="H136" s="291">
        <v>0</v>
      </c>
      <c r="I136" s="291">
        <v>0</v>
      </c>
      <c r="J136" s="291">
        <v>0</v>
      </c>
      <c r="K136" s="291">
        <v>0</v>
      </c>
      <c r="L136" s="291">
        <v>0</v>
      </c>
      <c r="M136" s="291">
        <v>0</v>
      </c>
      <c r="N136" s="291">
        <v>0</v>
      </c>
      <c r="O136" s="291">
        <v>0</v>
      </c>
      <c r="P136" s="291">
        <v>0</v>
      </c>
      <c r="Q136" s="291">
        <v>0</v>
      </c>
      <c r="R136" s="291">
        <v>0</v>
      </c>
      <c r="S136" s="291">
        <v>0</v>
      </c>
      <c r="T136" s="291">
        <v>0</v>
      </c>
      <c r="U136" s="291">
        <v>0</v>
      </c>
      <c r="V136" s="291">
        <v>0</v>
      </c>
      <c r="W136" s="291">
        <v>0</v>
      </c>
      <c r="X136" s="291">
        <v>0</v>
      </c>
      <c r="Z136" s="289">
        <v>20</v>
      </c>
      <c r="AA136" s="3" t="s">
        <v>56</v>
      </c>
      <c r="AB136" s="290">
        <v>0</v>
      </c>
      <c r="AC136" s="291">
        <v>0</v>
      </c>
      <c r="AD136" s="291">
        <v>0</v>
      </c>
      <c r="AE136" s="291">
        <v>0</v>
      </c>
      <c r="AF136" s="291">
        <v>0</v>
      </c>
      <c r="AG136" s="291">
        <v>0</v>
      </c>
      <c r="AH136" s="291">
        <v>0</v>
      </c>
      <c r="AI136" s="291">
        <v>0</v>
      </c>
      <c r="AJ136" s="291">
        <v>0</v>
      </c>
      <c r="AK136" s="291">
        <v>0</v>
      </c>
      <c r="AL136" s="291">
        <v>0</v>
      </c>
      <c r="AM136" s="291">
        <v>0</v>
      </c>
      <c r="AN136" s="291">
        <v>0</v>
      </c>
      <c r="AO136" s="291">
        <v>0</v>
      </c>
      <c r="AP136" s="291">
        <v>0</v>
      </c>
      <c r="AQ136" s="291">
        <v>0</v>
      </c>
      <c r="AR136" s="291">
        <v>0</v>
      </c>
      <c r="AS136" s="291">
        <v>0</v>
      </c>
      <c r="AT136" s="291">
        <v>0</v>
      </c>
      <c r="AU136" s="291">
        <v>0</v>
      </c>
      <c r="AV136" s="291">
        <v>0</v>
      </c>
      <c r="AX136" s="294"/>
      <c r="AY136" s="294"/>
      <c r="AZ136" s="294"/>
      <c r="BA136" s="294"/>
      <c r="BB136" s="294"/>
      <c r="BC136" s="294"/>
      <c r="BD136" s="294"/>
      <c r="BE136" s="294"/>
      <c r="BF136" s="294"/>
      <c r="BG136" s="294"/>
      <c r="BH136" s="294"/>
      <c r="BI136" s="294"/>
      <c r="BJ136" s="294"/>
      <c r="BK136" s="294"/>
      <c r="BL136" s="294"/>
      <c r="BM136" s="294"/>
      <c r="BN136" s="294"/>
      <c r="BO136" s="294"/>
      <c r="BP136" s="294"/>
      <c r="BQ136" s="294"/>
      <c r="BR136" s="294"/>
    </row>
    <row r="137" spans="2:70" x14ac:dyDescent="0.2">
      <c r="B137" s="289">
        <v>21</v>
      </c>
      <c r="C137" s="3" t="s">
        <v>57</v>
      </c>
      <c r="D137" s="290">
        <v>877.38667357605107</v>
      </c>
      <c r="E137" s="291">
        <v>919.08537172429408</v>
      </c>
      <c r="F137" s="291">
        <v>958.61755820389953</v>
      </c>
      <c r="G137" s="291">
        <v>998.14973862468764</v>
      </c>
      <c r="H137" s="291">
        <v>1037.681919045458</v>
      </c>
      <c r="I137" s="291">
        <v>1077.2140994662277</v>
      </c>
      <c r="J137" s="291">
        <v>1116.7462798869985</v>
      </c>
      <c r="K137" s="291">
        <v>1156.2784603077707</v>
      </c>
      <c r="L137" s="291">
        <v>1195.810640728542</v>
      </c>
      <c r="M137" s="291">
        <v>1235.3428211493135</v>
      </c>
      <c r="N137" s="291">
        <v>1274.8750015700834</v>
      </c>
      <c r="O137" s="291">
        <v>1314.4071819908529</v>
      </c>
      <c r="P137" s="291">
        <v>1353.9393624116244</v>
      </c>
      <c r="Q137" s="291">
        <v>1393.4715428323964</v>
      </c>
      <c r="R137" s="291">
        <v>1433.003723253169</v>
      </c>
      <c r="S137" s="291">
        <v>1472.5359036739403</v>
      </c>
      <c r="T137" s="291">
        <v>1512.06808409471</v>
      </c>
      <c r="U137" s="291">
        <v>1551.6002645154801</v>
      </c>
      <c r="V137" s="291">
        <v>1591.1324449362505</v>
      </c>
      <c r="W137" s="291">
        <v>1630.664625357022</v>
      </c>
      <c r="X137" s="291">
        <v>1670.1968057777945</v>
      </c>
      <c r="Z137" s="289">
        <v>21</v>
      </c>
      <c r="AA137" s="3" t="s">
        <v>57</v>
      </c>
      <c r="AB137" s="290">
        <v>912.33298478458551</v>
      </c>
      <c r="AC137" s="291">
        <v>955.6925420800726</v>
      </c>
      <c r="AD137" s="291">
        <v>996.79929554716114</v>
      </c>
      <c r="AE137" s="291">
        <v>1037.9060427141089</v>
      </c>
      <c r="AF137" s="291">
        <v>1079.0127898810383</v>
      </c>
      <c r="AG137" s="291">
        <v>1120.1195370479675</v>
      </c>
      <c r="AH137" s="291">
        <v>1161.2262842148975</v>
      </c>
      <c r="AI137" s="291">
        <v>1202.3330313818296</v>
      </c>
      <c r="AJ137" s="291">
        <v>1243.4397785487599</v>
      </c>
      <c r="AK137" s="291">
        <v>1284.5465257156904</v>
      </c>
      <c r="AL137" s="291">
        <v>1325.6532728826205</v>
      </c>
      <c r="AM137" s="291">
        <v>1366.7600200495494</v>
      </c>
      <c r="AN137" s="291">
        <v>1407.8667672164793</v>
      </c>
      <c r="AO137" s="291">
        <v>1448.9735143834109</v>
      </c>
      <c r="AP137" s="291">
        <v>1490.0802615503426</v>
      </c>
      <c r="AQ137" s="291">
        <v>1531.1870087172733</v>
      </c>
      <c r="AR137" s="291">
        <v>1572.2937558842016</v>
      </c>
      <c r="AS137" s="291">
        <v>1613.4005030511312</v>
      </c>
      <c r="AT137" s="291">
        <v>1654.5072502180615</v>
      </c>
      <c r="AU137" s="291">
        <v>1695.6139973849927</v>
      </c>
      <c r="AV137" s="291">
        <v>1736.7207445519243</v>
      </c>
      <c r="AX137" s="294"/>
      <c r="AY137" s="294"/>
      <c r="AZ137" s="294"/>
      <c r="BA137" s="294"/>
      <c r="BB137" s="294"/>
      <c r="BC137" s="294"/>
      <c r="BD137" s="294"/>
      <c r="BE137" s="294"/>
      <c r="BF137" s="294"/>
      <c r="BG137" s="294"/>
      <c r="BH137" s="294"/>
      <c r="BI137" s="294"/>
      <c r="BJ137" s="294"/>
      <c r="BK137" s="294"/>
      <c r="BL137" s="294"/>
      <c r="BM137" s="294"/>
      <c r="BN137" s="294"/>
      <c r="BO137" s="294"/>
      <c r="BP137" s="294"/>
      <c r="BQ137" s="294"/>
      <c r="BR137" s="294"/>
    </row>
    <row r="138" spans="2:70" x14ac:dyDescent="0.2">
      <c r="B138" s="289">
        <v>22</v>
      </c>
      <c r="C138" s="3" t="s">
        <v>58</v>
      </c>
      <c r="D138" s="290">
        <v>6837.3634993063733</v>
      </c>
      <c r="E138" s="291">
        <v>7059.1780789138274</v>
      </c>
      <c r="F138" s="291">
        <v>7294.1863388971933</v>
      </c>
      <c r="G138" s="291">
        <v>7531.9807027910183</v>
      </c>
      <c r="H138" s="291">
        <v>7771.2995937249061</v>
      </c>
      <c r="I138" s="291">
        <v>8012.2647629713083</v>
      </c>
      <c r="J138" s="291">
        <v>8254.888680391774</v>
      </c>
      <c r="K138" s="291">
        <v>8499.2118237167488</v>
      </c>
      <c r="L138" s="291">
        <v>8745.2684335694103</v>
      </c>
      <c r="M138" s="291">
        <v>8993.0952817492744</v>
      </c>
      <c r="N138" s="291">
        <v>9242.7294490363201</v>
      </c>
      <c r="O138" s="291">
        <v>9494.2089126465107</v>
      </c>
      <c r="P138" s="291">
        <v>9747.5724200778532</v>
      </c>
      <c r="Q138" s="291">
        <v>10002.859528266887</v>
      </c>
      <c r="R138" s="291">
        <v>10260.1106697411</v>
      </c>
      <c r="S138" s="291">
        <v>10519.366943675737</v>
      </c>
      <c r="T138" s="291">
        <v>10780.671026265343</v>
      </c>
      <c r="U138" s="291">
        <v>11044.063702198422</v>
      </c>
      <c r="V138" s="291">
        <v>11309.597498283452</v>
      </c>
      <c r="W138" s="291">
        <v>11577.283521261455</v>
      </c>
      <c r="X138" s="291">
        <v>11847.301117283543</v>
      </c>
      <c r="Z138" s="289">
        <v>22</v>
      </c>
      <c r="AA138" s="3" t="s">
        <v>58</v>
      </c>
      <c r="AB138" s="290">
        <v>7109.6956874837533</v>
      </c>
      <c r="AC138" s="291">
        <v>7340.3451417969636</v>
      </c>
      <c r="AD138" s="291">
        <v>7584.7137807754716</v>
      </c>
      <c r="AE138" s="291">
        <v>7831.9794941831842</v>
      </c>
      <c r="AF138" s="291">
        <v>8080.8304565429717</v>
      </c>
      <c r="AG138" s="291">
        <v>8331.3932684804513</v>
      </c>
      <c r="AH138" s="291">
        <v>8583.6808965317741</v>
      </c>
      <c r="AI138" s="291">
        <v>8837.7354306553825</v>
      </c>
      <c r="AJ138" s="291">
        <v>9093.5924752784722</v>
      </c>
      <c r="AK138" s="291">
        <v>9351.2902668213464</v>
      </c>
      <c r="AL138" s="291">
        <v>9610.8673629914301</v>
      </c>
      <c r="AM138" s="291">
        <v>9872.3632536372152</v>
      </c>
      <c r="AN138" s="291">
        <v>10135.818229569562</v>
      </c>
      <c r="AO138" s="291">
        <v>10401.273423277753</v>
      </c>
      <c r="AP138" s="291">
        <v>10668.770877716881</v>
      </c>
      <c r="AQ138" s="291">
        <v>10938.353329042349</v>
      </c>
      <c r="AR138" s="291">
        <v>11210.065153241489</v>
      </c>
      <c r="AS138" s="291">
        <v>11483.948759456978</v>
      </c>
      <c r="AT138" s="291">
        <v>11760.058766640075</v>
      </c>
      <c r="AU138" s="291">
        <v>12038.406723913296</v>
      </c>
      <c r="AV138" s="291">
        <v>12319.179120784947</v>
      </c>
      <c r="AX138" s="294"/>
      <c r="AY138" s="294"/>
      <c r="AZ138" s="294"/>
      <c r="BA138" s="294"/>
      <c r="BB138" s="294"/>
      <c r="BC138" s="294"/>
      <c r="BD138" s="294"/>
      <c r="BE138" s="294"/>
      <c r="BF138" s="294"/>
      <c r="BG138" s="294"/>
      <c r="BH138" s="294"/>
      <c r="BI138" s="294"/>
      <c r="BJ138" s="294"/>
      <c r="BK138" s="294"/>
      <c r="BL138" s="294"/>
      <c r="BM138" s="294"/>
      <c r="BN138" s="294"/>
      <c r="BO138" s="294"/>
      <c r="BP138" s="294"/>
      <c r="BQ138" s="294"/>
      <c r="BR138" s="294"/>
    </row>
    <row r="139" spans="2:70" x14ac:dyDescent="0.2">
      <c r="B139" s="289">
        <v>23</v>
      </c>
      <c r="C139" s="3" t="s">
        <v>59</v>
      </c>
      <c r="D139" s="290">
        <v>43046.803018333572</v>
      </c>
      <c r="E139" s="291">
        <v>45368.354330452916</v>
      </c>
      <c r="F139" s="291">
        <v>47723.663460091957</v>
      </c>
      <c r="G139" s="291">
        <v>50091.742795635939</v>
      </c>
      <c r="H139" s="291">
        <v>52467.375536631123</v>
      </c>
      <c r="I139" s="291">
        <v>54851.142819860055</v>
      </c>
      <c r="J139" s="291">
        <v>57243.111844280451</v>
      </c>
      <c r="K139" s="291">
        <v>59643.481319670755</v>
      </c>
      <c r="L139" s="291">
        <v>62052.420886761793</v>
      </c>
      <c r="M139" s="291">
        <v>64470.112248189092</v>
      </c>
      <c r="N139" s="291">
        <v>66896.738749747965</v>
      </c>
      <c r="O139" s="291">
        <v>69332.488139486566</v>
      </c>
      <c r="P139" s="291">
        <v>71777.551981292185</v>
      </c>
      <c r="Q139" s="291">
        <v>74232.125838467589</v>
      </c>
      <c r="R139" s="291">
        <v>76696.409605160094</v>
      </c>
      <c r="S139" s="291">
        <v>79170.60646520197</v>
      </c>
      <c r="T139" s="291">
        <v>81654.927422302077</v>
      </c>
      <c r="U139" s="291">
        <v>84149.574038490828</v>
      </c>
      <c r="V139" s="291">
        <v>86654.806277880678</v>
      </c>
      <c r="W139" s="291">
        <v>89170.67795936967</v>
      </c>
      <c r="X139" s="291">
        <v>91698.081846916713</v>
      </c>
      <c r="Z139" s="289">
        <v>23</v>
      </c>
      <c r="AA139" s="3" t="s">
        <v>59</v>
      </c>
      <c r="AB139" s="290">
        <v>43360.614212337292</v>
      </c>
      <c r="AC139" s="291">
        <v>45699.0896335219</v>
      </c>
      <c r="AD139" s="291">
        <v>48071.568966715982</v>
      </c>
      <c r="AE139" s="291">
        <v>50456.911600616164</v>
      </c>
      <c r="AF139" s="291">
        <v>52849.862704293191</v>
      </c>
      <c r="AG139" s="291">
        <v>55251.007651016822</v>
      </c>
      <c r="AH139" s="291">
        <v>57660.414129625213</v>
      </c>
      <c r="AI139" s="291">
        <v>60078.282298491191</v>
      </c>
      <c r="AJ139" s="291">
        <v>62504.783035026274</v>
      </c>
      <c r="AK139" s="291">
        <v>64940.099366478462</v>
      </c>
      <c r="AL139" s="291">
        <v>67384.415975233613</v>
      </c>
      <c r="AM139" s="291">
        <v>69837.921978023427</v>
      </c>
      <c r="AN139" s="291">
        <v>72300.810335235801</v>
      </c>
      <c r="AO139" s="291">
        <v>74773.278035830008</v>
      </c>
      <c r="AP139" s="291">
        <v>77255.526431181759</v>
      </c>
      <c r="AQ139" s="291">
        <v>79747.760186333238</v>
      </c>
      <c r="AR139" s="291">
        <v>82250.191843210574</v>
      </c>
      <c r="AS139" s="291">
        <v>84763.024433231389</v>
      </c>
      <c r="AT139" s="291">
        <v>87286.519815646359</v>
      </c>
      <c r="AU139" s="291">
        <v>89820.732201693303</v>
      </c>
      <c r="AV139" s="291">
        <v>92366.560863580758</v>
      </c>
      <c r="AX139" s="294"/>
      <c r="AY139" s="294"/>
      <c r="AZ139" s="294"/>
      <c r="BA139" s="294"/>
      <c r="BB139" s="294"/>
      <c r="BC139" s="294"/>
      <c r="BD139" s="294"/>
      <c r="BE139" s="294"/>
      <c r="BF139" s="294"/>
      <c r="BG139" s="294"/>
      <c r="BH139" s="294"/>
      <c r="BI139" s="294"/>
      <c r="BJ139" s="294"/>
      <c r="BK139" s="294"/>
      <c r="BL139" s="294"/>
      <c r="BM139" s="294"/>
      <c r="BN139" s="294"/>
      <c r="BO139" s="294"/>
      <c r="BP139" s="294"/>
      <c r="BQ139" s="294"/>
      <c r="BR139" s="294"/>
    </row>
    <row r="140" spans="2:70" x14ac:dyDescent="0.2">
      <c r="B140" s="289">
        <v>26</v>
      </c>
      <c r="C140" s="3" t="s">
        <v>60</v>
      </c>
      <c r="D140" s="290">
        <v>3705.0771545262382</v>
      </c>
      <c r="E140" s="291">
        <v>3774.623110482994</v>
      </c>
      <c r="F140" s="291">
        <v>3844.1663390379395</v>
      </c>
      <c r="G140" s="291">
        <v>3913.7531702608944</v>
      </c>
      <c r="H140" s="291">
        <v>3947.498608379909</v>
      </c>
      <c r="I140" s="291">
        <v>4073.4200866713454</v>
      </c>
      <c r="J140" s="291">
        <v>4125.5222480224274</v>
      </c>
      <c r="K140" s="291">
        <v>4208.32068765231</v>
      </c>
      <c r="L140" s="291">
        <v>4261.5129157036326</v>
      </c>
      <c r="M140" s="291">
        <v>4331.0125415905695</v>
      </c>
      <c r="N140" s="291">
        <v>4400.5557701455155</v>
      </c>
      <c r="O140" s="291">
        <v>4470.1426013684713</v>
      </c>
      <c r="P140" s="291">
        <v>4543.9588913883636</v>
      </c>
      <c r="Q140" s="291">
        <v>4616.6415120400052</v>
      </c>
      <c r="R140" s="291">
        <v>4719.2616651070994</v>
      </c>
      <c r="S140" s="291">
        <v>4824.2074509841714</v>
      </c>
      <c r="T140" s="291">
        <v>4929.6807820891445</v>
      </c>
      <c r="U140" s="291">
        <v>5037.4221413146506</v>
      </c>
      <c r="V140" s="291">
        <v>5071.9061931241631</v>
      </c>
      <c r="W140" s="291">
        <v>5114.1919014219584</v>
      </c>
      <c r="X140" s="291">
        <v>5156.8424722610662</v>
      </c>
      <c r="Z140" s="289">
        <v>26</v>
      </c>
      <c r="AA140" s="3" t="s">
        <v>60</v>
      </c>
      <c r="AB140" s="290">
        <v>3813.3765597530405</v>
      </c>
      <c r="AC140" s="291">
        <v>3884.9553440024124</v>
      </c>
      <c r="AD140" s="291">
        <v>3956.5313211280186</v>
      </c>
      <c r="AE140" s="291">
        <v>4028.1521754276209</v>
      </c>
      <c r="AF140" s="291">
        <v>4062.8839927028539</v>
      </c>
      <c r="AG140" s="291">
        <v>4192.4861558047496</v>
      </c>
      <c r="AH140" s="291">
        <v>4246.1112633321236</v>
      </c>
      <c r="AI140" s="291">
        <v>4331.3299013523874</v>
      </c>
      <c r="AJ140" s="291">
        <v>4386.0769382296503</v>
      </c>
      <c r="AK140" s="291">
        <v>4457.6080381812626</v>
      </c>
      <c r="AL140" s="291">
        <v>4529.1840153068697</v>
      </c>
      <c r="AM140" s="291">
        <v>4600.8048696064725</v>
      </c>
      <c r="AN140" s="291">
        <v>4676.7788097836456</v>
      </c>
      <c r="AO140" s="291">
        <v>4751.5859434369349</v>
      </c>
      <c r="AP140" s="291">
        <v>4857.2056835781805</v>
      </c>
      <c r="AQ140" s="291">
        <v>4965.219034776439</v>
      </c>
      <c r="AR140" s="291">
        <v>5073.7753513496109</v>
      </c>
      <c r="AS140" s="291">
        <v>5184.6659905052784</v>
      </c>
      <c r="AT140" s="291">
        <v>5220.158011149183</v>
      </c>
      <c r="AU140" s="291">
        <v>5263.6797307005227</v>
      </c>
      <c r="AV140" s="291">
        <v>5307.5769777252572</v>
      </c>
      <c r="AX140" s="294"/>
      <c r="AY140" s="294"/>
      <c r="AZ140" s="294"/>
      <c r="BA140" s="294"/>
      <c r="BB140" s="294"/>
      <c r="BC140" s="294"/>
      <c r="BD140" s="294"/>
      <c r="BE140" s="294"/>
      <c r="BF140" s="294"/>
      <c r="BG140" s="294"/>
      <c r="BH140" s="294"/>
      <c r="BI140" s="294"/>
      <c r="BJ140" s="294"/>
      <c r="BK140" s="294"/>
      <c r="BL140" s="294"/>
      <c r="BM140" s="294"/>
      <c r="BN140" s="294"/>
      <c r="BO140" s="294"/>
      <c r="BP140" s="294"/>
      <c r="BQ140" s="294"/>
      <c r="BR140" s="294"/>
    </row>
    <row r="141" spans="2:70" x14ac:dyDescent="0.2">
      <c r="B141" s="289">
        <v>28</v>
      </c>
      <c r="C141" s="3" t="s">
        <v>61</v>
      </c>
      <c r="D141" s="290">
        <v>2904.7546748538143</v>
      </c>
      <c r="E141" s="291">
        <v>2965.5270970882502</v>
      </c>
      <c r="F141" s="291">
        <v>2966.2654236872499</v>
      </c>
      <c r="G141" s="291">
        <v>2966.2743936467605</v>
      </c>
      <c r="H141" s="291">
        <v>2966.2745026231582</v>
      </c>
      <c r="I141" s="291">
        <v>2966.2745039471179</v>
      </c>
      <c r="J141" s="291">
        <v>2966.2745039632027</v>
      </c>
      <c r="K141" s="291">
        <v>2966.2745039633974</v>
      </c>
      <c r="L141" s="291">
        <v>2966.2745039633996</v>
      </c>
      <c r="M141" s="291">
        <v>2966.2745039633996</v>
      </c>
      <c r="N141" s="291">
        <v>2966.2745039633996</v>
      </c>
      <c r="O141" s="291">
        <v>2966.2745039633996</v>
      </c>
      <c r="P141" s="291">
        <v>2966.2745039633996</v>
      </c>
      <c r="Q141" s="291">
        <v>2966.2745039633996</v>
      </c>
      <c r="R141" s="291">
        <v>2966.2745039633996</v>
      </c>
      <c r="S141" s="291">
        <v>2966.2745039633996</v>
      </c>
      <c r="T141" s="291">
        <v>2966.2745039633996</v>
      </c>
      <c r="U141" s="291">
        <v>2966.2745039633996</v>
      </c>
      <c r="V141" s="291">
        <v>2966.2745039633996</v>
      </c>
      <c r="W141" s="291">
        <v>2966.2745039633996</v>
      </c>
      <c r="X141" s="291">
        <v>2966.2745039633996</v>
      </c>
      <c r="Z141" s="289">
        <v>28</v>
      </c>
      <c r="AA141" s="3" t="s">
        <v>61</v>
      </c>
      <c r="AB141" s="290">
        <v>2956.0526424117329</v>
      </c>
      <c r="AC141" s="291">
        <v>3017.8983056228285</v>
      </c>
      <c r="AD141" s="291">
        <v>3018.6496710695665</v>
      </c>
      <c r="AE141" s="291">
        <v>3018.6587994385627</v>
      </c>
      <c r="AF141" s="291">
        <v>3018.6589103394836</v>
      </c>
      <c r="AG141" s="291">
        <v>3018.658911686824</v>
      </c>
      <c r="AH141" s="291">
        <v>3018.6589117031931</v>
      </c>
      <c r="AI141" s="291">
        <v>3018.6589117033918</v>
      </c>
      <c r="AJ141" s="291">
        <v>3018.6589117033936</v>
      </c>
      <c r="AK141" s="291">
        <v>3018.6589117033936</v>
      </c>
      <c r="AL141" s="291">
        <v>3018.6589117033936</v>
      </c>
      <c r="AM141" s="291">
        <v>3018.6589117033936</v>
      </c>
      <c r="AN141" s="291">
        <v>3018.6589117033936</v>
      </c>
      <c r="AO141" s="291">
        <v>3018.6589117033936</v>
      </c>
      <c r="AP141" s="291">
        <v>3018.6589117033936</v>
      </c>
      <c r="AQ141" s="291">
        <v>3018.6589117033936</v>
      </c>
      <c r="AR141" s="291">
        <v>3018.6589117033936</v>
      </c>
      <c r="AS141" s="291">
        <v>3018.6589117033936</v>
      </c>
      <c r="AT141" s="291">
        <v>3018.6589117033936</v>
      </c>
      <c r="AU141" s="291">
        <v>3018.6589117033936</v>
      </c>
      <c r="AV141" s="291">
        <v>3018.6589117033936</v>
      </c>
      <c r="AX141" s="294"/>
      <c r="AY141" s="294"/>
      <c r="AZ141" s="294"/>
      <c r="BA141" s="294"/>
      <c r="BB141" s="294"/>
      <c r="BC141" s="294"/>
      <c r="BD141" s="294"/>
      <c r="BE141" s="294"/>
      <c r="BF141" s="294"/>
      <c r="BG141" s="294"/>
      <c r="BH141" s="294"/>
      <c r="BI141" s="294"/>
      <c r="BJ141" s="294"/>
      <c r="BK141" s="294"/>
      <c r="BL141" s="294"/>
      <c r="BM141" s="294"/>
      <c r="BN141" s="294"/>
      <c r="BO141" s="294"/>
      <c r="BP141" s="294"/>
      <c r="BQ141" s="294"/>
      <c r="BR141" s="294"/>
    </row>
    <row r="142" spans="2:70" x14ac:dyDescent="0.2">
      <c r="B142" s="289">
        <v>29</v>
      </c>
      <c r="C142" s="3" t="s">
        <v>62</v>
      </c>
      <c r="D142" s="290">
        <v>2537.1926774392909</v>
      </c>
      <c r="E142" s="291">
        <v>2576.5514242881418</v>
      </c>
      <c r="F142" s="291">
        <v>2637.8166641667967</v>
      </c>
      <c r="G142" s="291">
        <v>2690.4283059775039</v>
      </c>
      <c r="H142" s="291">
        <v>2746.4586026022439</v>
      </c>
      <c r="I142" s="291">
        <v>2801.1383396928127</v>
      </c>
      <c r="J142" s="291">
        <v>2856.3516232087613</v>
      </c>
      <c r="K142" s="291">
        <v>2911.3541260957722</v>
      </c>
      <c r="L142" s="291">
        <v>2966.4398991002881</v>
      </c>
      <c r="M142" s="291">
        <v>3021.492775758948</v>
      </c>
      <c r="N142" s="291">
        <v>3076.5586483110105</v>
      </c>
      <c r="O142" s="291">
        <v>3131.6193867595421</v>
      </c>
      <c r="P142" s="291">
        <v>3186.6821534656342</v>
      </c>
      <c r="Q142" s="291">
        <v>3241.7441188967441</v>
      </c>
      <c r="R142" s="291">
        <v>3296.806400876208</v>
      </c>
      <c r="S142" s="291">
        <v>3351.8685578014033</v>
      </c>
      <c r="T142" s="291">
        <v>3406.9307641300093</v>
      </c>
      <c r="U142" s="291">
        <v>3461.9929509415142</v>
      </c>
      <c r="V142" s="291">
        <v>3517.055145463366</v>
      </c>
      <c r="W142" s="291">
        <v>3572.1173369392004</v>
      </c>
      <c r="X142" s="291">
        <v>3627.179529618375</v>
      </c>
      <c r="Z142" s="289">
        <v>29</v>
      </c>
      <c r="AA142" s="3" t="s">
        <v>62</v>
      </c>
      <c r="AB142" s="290">
        <v>2638.2490617816979</v>
      </c>
      <c r="AC142" s="291">
        <v>2679.1754675175384</v>
      </c>
      <c r="AD142" s="291">
        <v>2742.8809019005603</v>
      </c>
      <c r="AE142" s="291">
        <v>2797.5880654045877</v>
      </c>
      <c r="AF142" s="291">
        <v>2855.850048743891</v>
      </c>
      <c r="AG142" s="291">
        <v>2912.7076797627778</v>
      </c>
      <c r="AH142" s="291">
        <v>2970.1201083611672</v>
      </c>
      <c r="AI142" s="291">
        <v>3027.3133609381675</v>
      </c>
      <c r="AJ142" s="291">
        <v>3084.5932002814525</v>
      </c>
      <c r="AK142" s="291">
        <v>3141.8388330174266</v>
      </c>
      <c r="AL142" s="291">
        <v>3199.0979792732383</v>
      </c>
      <c r="AM142" s="291">
        <v>3256.3517869341749</v>
      </c>
      <c r="AN142" s="291">
        <v>3313.6077036381712</v>
      </c>
      <c r="AO142" s="291">
        <v>3370.8627871524013</v>
      </c>
      <c r="AP142" s="291">
        <v>3428.1181998231073</v>
      </c>
      <c r="AQ142" s="291">
        <v>3485.3734824586318</v>
      </c>
      <c r="AR142" s="291">
        <v>3542.6288164653079</v>
      </c>
      <c r="AS142" s="291">
        <v>3599.8841301775146</v>
      </c>
      <c r="AT142" s="291">
        <v>3657.1394519071705</v>
      </c>
      <c r="AU142" s="291">
        <v>3714.3947704694892</v>
      </c>
      <c r="AV142" s="291">
        <v>3771.6500902830749</v>
      </c>
      <c r="AX142" s="294"/>
      <c r="AY142" s="294"/>
      <c r="AZ142" s="294"/>
      <c r="BA142" s="294"/>
      <c r="BB142" s="294"/>
      <c r="BC142" s="294"/>
      <c r="BD142" s="294"/>
      <c r="BE142" s="294"/>
      <c r="BF142" s="294"/>
      <c r="BG142" s="294"/>
      <c r="BH142" s="294"/>
      <c r="BI142" s="294"/>
      <c r="BJ142" s="294"/>
      <c r="BK142" s="294"/>
      <c r="BL142" s="294"/>
      <c r="BM142" s="294"/>
      <c r="BN142" s="294"/>
      <c r="BO142" s="294"/>
      <c r="BP142" s="294"/>
      <c r="BQ142" s="294"/>
      <c r="BR142" s="294"/>
    </row>
    <row r="143" spans="2:70" x14ac:dyDescent="0.2">
      <c r="B143" s="289">
        <v>31</v>
      </c>
      <c r="C143" s="3" t="s">
        <v>63</v>
      </c>
      <c r="D143" s="290">
        <v>3688.5314705823462</v>
      </c>
      <c r="E143" s="291">
        <v>3795.9205263352378</v>
      </c>
      <c r="F143" s="291">
        <v>3884.216626683216</v>
      </c>
      <c r="G143" s="291">
        <v>3966.085489478713</v>
      </c>
      <c r="H143" s="291">
        <v>4046.4808205991435</v>
      </c>
      <c r="I143" s="291">
        <v>4127.5322241944577</v>
      </c>
      <c r="J143" s="291">
        <v>4209.9313519574607</v>
      </c>
      <c r="K143" s="291">
        <v>4293.9445673008004</v>
      </c>
      <c r="L143" s="291">
        <v>4379.6825605723752</v>
      </c>
      <c r="M143" s="291">
        <v>4467.2079832454583</v>
      </c>
      <c r="N143" s="291">
        <v>4556.5670286118075</v>
      </c>
      <c r="O143" s="291">
        <v>4647.8011471048649</v>
      </c>
      <c r="P143" s="291">
        <v>4740.9506906129109</v>
      </c>
      <c r="Q143" s="291">
        <v>4836.0562034125433</v>
      </c>
      <c r="R143" s="291">
        <v>4933.1589030328905</v>
      </c>
      <c r="S143" s="291">
        <v>5032.3006385713879</v>
      </c>
      <c r="T143" s="291">
        <v>5133.52474387649</v>
      </c>
      <c r="U143" s="291">
        <v>5236.8729937073122</v>
      </c>
      <c r="V143" s="291">
        <v>5342.3976461045231</v>
      </c>
      <c r="W143" s="291">
        <v>5450.1145191708138</v>
      </c>
      <c r="X143" s="291">
        <v>5560.189120514292</v>
      </c>
      <c r="Z143" s="289">
        <v>31</v>
      </c>
      <c r="AA143" s="3" t="s">
        <v>63</v>
      </c>
      <c r="AB143" s="290">
        <v>3835.4456790556419</v>
      </c>
      <c r="AC143" s="291">
        <v>3947.1120408991696</v>
      </c>
      <c r="AD143" s="291">
        <v>4038.9249749240084</v>
      </c>
      <c r="AE143" s="291">
        <v>4124.0546745246529</v>
      </c>
      <c r="AF143" s="291">
        <v>4207.6521516836065</v>
      </c>
      <c r="AG143" s="291">
        <v>4291.9318326841239</v>
      </c>
      <c r="AH143" s="291">
        <v>4377.6129177059274</v>
      </c>
      <c r="AI143" s="291">
        <v>4464.9723794163901</v>
      </c>
      <c r="AJ143" s="291">
        <v>4554.125316959974</v>
      </c>
      <c r="AK143" s="291">
        <v>4645.136877218124</v>
      </c>
      <c r="AL143" s="291">
        <v>4738.055093361414</v>
      </c>
      <c r="AM143" s="291">
        <v>4832.9230667940528</v>
      </c>
      <c r="AN143" s="291">
        <v>4929.7827566200203</v>
      </c>
      <c r="AO143" s="291">
        <v>5028.6763219944642</v>
      </c>
      <c r="AP143" s="291">
        <v>5129.6466221406881</v>
      </c>
      <c r="AQ143" s="291">
        <v>5232.7371730056866</v>
      </c>
      <c r="AR143" s="291">
        <v>5337.9930344250924</v>
      </c>
      <c r="AS143" s="291">
        <v>5445.457645046672</v>
      </c>
      <c r="AT143" s="291">
        <v>5555.1853443488653</v>
      </c>
      <c r="AU143" s="291">
        <v>5667.1925804693865</v>
      </c>
      <c r="AV143" s="291">
        <v>5781.6514531843768</v>
      </c>
      <c r="AX143" s="294"/>
      <c r="AY143" s="294"/>
      <c r="AZ143" s="294"/>
      <c r="BA143" s="294"/>
      <c r="BB143" s="294"/>
      <c r="BC143" s="294"/>
      <c r="BD143" s="294"/>
      <c r="BE143" s="294"/>
      <c r="BF143" s="294"/>
      <c r="BG143" s="294"/>
      <c r="BH143" s="294"/>
      <c r="BI143" s="294"/>
      <c r="BJ143" s="294"/>
      <c r="BK143" s="294"/>
      <c r="BL143" s="294"/>
      <c r="BM143" s="294"/>
      <c r="BN143" s="294"/>
      <c r="BO143" s="294"/>
      <c r="BP143" s="294"/>
      <c r="BQ143" s="294"/>
      <c r="BR143" s="294"/>
    </row>
    <row r="144" spans="2:70" x14ac:dyDescent="0.2">
      <c r="B144" s="289">
        <v>32</v>
      </c>
      <c r="C144" s="3" t="s">
        <v>64</v>
      </c>
      <c r="D144" s="290">
        <v>11815.670013560375</v>
      </c>
      <c r="E144" s="291">
        <v>12218.09535456813</v>
      </c>
      <c r="F144" s="291">
        <v>12516.318196444547</v>
      </c>
      <c r="G144" s="291">
        <v>12825.241116672951</v>
      </c>
      <c r="H144" s="291">
        <v>13140.38729827303</v>
      </c>
      <c r="I144" s="291">
        <v>13462.215174139894</v>
      </c>
      <c r="J144" s="291">
        <v>13790.78518700476</v>
      </c>
      <c r="K144" s="291">
        <v>14126.259324507333</v>
      </c>
      <c r="L144" s="291">
        <v>14468.777356589029</v>
      </c>
      <c r="M144" s="291">
        <v>14818.488538913864</v>
      </c>
      <c r="N144" s="291">
        <v>15175.543587055205</v>
      </c>
      <c r="O144" s="291">
        <v>15540.096807103646</v>
      </c>
      <c r="P144" s="291">
        <v>15912.305647564519</v>
      </c>
      <c r="Q144" s="291">
        <v>16292.330846207533</v>
      </c>
      <c r="R144" s="291">
        <v>16680.336685432445</v>
      </c>
      <c r="S144" s="291">
        <v>17076.490211419539</v>
      </c>
      <c r="T144" s="291">
        <v>17480.964663035775</v>
      </c>
      <c r="U144" s="291">
        <v>17893.926434859291</v>
      </c>
      <c r="V144" s="291">
        <v>18315.586345510063</v>
      </c>
      <c r="W144" s="291">
        <v>18745.999751810195</v>
      </c>
      <c r="X144" s="291">
        <v>19185.857499988619</v>
      </c>
      <c r="Z144" s="289">
        <v>32</v>
      </c>
      <c r="AA144" s="3" t="s">
        <v>64</v>
      </c>
      <c r="AB144" s="290">
        <v>12286.288150200482</v>
      </c>
      <c r="AC144" s="291">
        <v>12704.742092540571</v>
      </c>
      <c r="AD144" s="291">
        <v>13014.843150208928</v>
      </c>
      <c r="AE144" s="291">
        <v>13336.070470350031</v>
      </c>
      <c r="AF144" s="291">
        <v>13663.768924363249</v>
      </c>
      <c r="AG144" s="291">
        <v>13998.415204525894</v>
      </c>
      <c r="AH144" s="291">
        <v>14340.072161003154</v>
      </c>
      <c r="AI144" s="291">
        <v>14688.90823340247</v>
      </c>
      <c r="AJ144" s="291">
        <v>15045.068758701971</v>
      </c>
      <c r="AK144" s="291">
        <v>15408.708937418807</v>
      </c>
      <c r="AL144" s="291">
        <v>15779.985488127621</v>
      </c>
      <c r="AM144" s="291">
        <v>16159.058862930588</v>
      </c>
      <c r="AN144" s="291">
        <v>16546.092781507017</v>
      </c>
      <c r="AO144" s="291">
        <v>16941.254383811978</v>
      </c>
      <c r="AP144" s="291">
        <v>17344.714495613218</v>
      </c>
      <c r="AQ144" s="291">
        <v>17756.646816540375</v>
      </c>
      <c r="AR144" s="291">
        <v>18177.231485564476</v>
      </c>
      <c r="AS144" s="291">
        <v>18606.641524759729</v>
      </c>
      <c r="AT144" s="291">
        <v>19045.096149651741</v>
      </c>
      <c r="AU144" s="291">
        <v>19492.652921924819</v>
      </c>
      <c r="AV144" s="291">
        <v>19950.03020421317</v>
      </c>
      <c r="AX144" s="294"/>
      <c r="AY144" s="294"/>
      <c r="AZ144" s="294"/>
      <c r="BA144" s="294"/>
      <c r="BB144" s="294"/>
      <c r="BC144" s="294"/>
      <c r="BD144" s="294"/>
      <c r="BE144" s="294"/>
      <c r="BF144" s="294"/>
      <c r="BG144" s="294"/>
      <c r="BH144" s="294"/>
      <c r="BI144" s="294"/>
      <c r="BJ144" s="294"/>
      <c r="BK144" s="294"/>
      <c r="BL144" s="294"/>
      <c r="BM144" s="294"/>
      <c r="BN144" s="294"/>
      <c r="BO144" s="294"/>
      <c r="BP144" s="294"/>
      <c r="BQ144" s="294"/>
      <c r="BR144" s="294"/>
    </row>
    <row r="145" spans="2:70" x14ac:dyDescent="0.2">
      <c r="B145" s="289">
        <v>33</v>
      </c>
      <c r="C145" s="3" t="s">
        <v>65</v>
      </c>
      <c r="D145" s="290">
        <v>5405.5225498755235</v>
      </c>
      <c r="E145" s="291">
        <v>5708.8447198533631</v>
      </c>
      <c r="F145" s="291">
        <v>5988.9699003714568</v>
      </c>
      <c r="G145" s="291">
        <v>6265.2767166709173</v>
      </c>
      <c r="H145" s="291">
        <v>6541.1311818397271</v>
      </c>
      <c r="I145" s="291">
        <v>6817.2148408210105</v>
      </c>
      <c r="J145" s="291">
        <v>7093.650065034838</v>
      </c>
      <c r="K145" s="291">
        <v>7370.4672398340863</v>
      </c>
      <c r="L145" s="291">
        <v>7647.6780816394921</v>
      </c>
      <c r="M145" s="291">
        <v>7925.2916410735443</v>
      </c>
      <c r="N145" s="291">
        <v>8203.3164868357744</v>
      </c>
      <c r="O145" s="291">
        <v>8481.7612835991513</v>
      </c>
      <c r="P145" s="291">
        <v>8760.6348538351485</v>
      </c>
      <c r="Q145" s="291">
        <v>9039.9462011226333</v>
      </c>
      <c r="R145" s="291">
        <v>9319.7045255359135</v>
      </c>
      <c r="S145" s="291">
        <v>9599.9191875167126</v>
      </c>
      <c r="T145" s="291">
        <v>9880.5998721075503</v>
      </c>
      <c r="U145" s="291">
        <v>10161.755967771833</v>
      </c>
      <c r="V145" s="291">
        <v>10443.399012254175</v>
      </c>
      <c r="W145" s="291">
        <v>10725.533159481758</v>
      </c>
      <c r="X145" s="291">
        <v>11008.193014277569</v>
      </c>
      <c r="Z145" s="289">
        <v>33</v>
      </c>
      <c r="AA145" s="3" t="s">
        <v>65</v>
      </c>
      <c r="AB145" s="290">
        <v>5620.824513037066</v>
      </c>
      <c r="AC145" s="291">
        <v>5936.2280050451218</v>
      </c>
      <c r="AD145" s="291">
        <v>6227.510571503256</v>
      </c>
      <c r="AE145" s="291">
        <v>6514.8226882959216</v>
      </c>
      <c r="AF145" s="291">
        <v>6801.6644368124007</v>
      </c>
      <c r="AG145" s="291">
        <v>7088.7445079309073</v>
      </c>
      <c r="AH145" s="291">
        <v>7376.1901471251795</v>
      </c>
      <c r="AI145" s="291">
        <v>7664.0329499966811</v>
      </c>
      <c r="AJ145" s="291">
        <v>7952.2850996311945</v>
      </c>
      <c r="AK145" s="291">
        <v>8240.9560071375054</v>
      </c>
      <c r="AL145" s="291">
        <v>8530.0545825064437</v>
      </c>
      <c r="AM145" s="291">
        <v>8819.5898355249046</v>
      </c>
      <c r="AN145" s="291">
        <v>9109.5709400634114</v>
      </c>
      <c r="AO145" s="291">
        <v>9400.0072583133515</v>
      </c>
      <c r="AP145" s="291">
        <v>9690.9083567880079</v>
      </c>
      <c r="AQ145" s="291">
        <v>9982.2839687555024</v>
      </c>
      <c r="AR145" s="291">
        <v>10274.144165013595</v>
      </c>
      <c r="AS145" s="291">
        <v>10566.498707968187</v>
      </c>
      <c r="AT145" s="291">
        <v>10859.359594912259</v>
      </c>
      <c r="AU145" s="291">
        <v>11152.731145223919</v>
      </c>
      <c r="AV145" s="291">
        <v>11446.649342036244</v>
      </c>
      <c r="AX145" s="294"/>
      <c r="AY145" s="294"/>
      <c r="AZ145" s="294"/>
      <c r="BA145" s="294"/>
      <c r="BB145" s="294"/>
      <c r="BC145" s="294"/>
      <c r="BD145" s="294"/>
      <c r="BE145" s="294"/>
      <c r="BF145" s="294"/>
      <c r="BG145" s="294"/>
      <c r="BH145" s="294"/>
      <c r="BI145" s="294"/>
      <c r="BJ145" s="294"/>
      <c r="BK145" s="294"/>
      <c r="BL145" s="294"/>
      <c r="BM145" s="294"/>
      <c r="BN145" s="294"/>
      <c r="BO145" s="294"/>
      <c r="BP145" s="294"/>
      <c r="BQ145" s="294"/>
      <c r="BR145" s="294"/>
    </row>
    <row r="146" spans="2:70" x14ac:dyDescent="0.2">
      <c r="B146" s="289">
        <v>34</v>
      </c>
      <c r="C146" s="3" t="s">
        <v>66</v>
      </c>
      <c r="D146" s="290">
        <v>1594.6316357768264</v>
      </c>
      <c r="E146" s="291">
        <v>1678.7413054353242</v>
      </c>
      <c r="F146" s="291">
        <v>1769.3765263899077</v>
      </c>
      <c r="G146" s="291">
        <v>1861.7499975809551</v>
      </c>
      <c r="H146" s="291">
        <v>1955.439474204011</v>
      </c>
      <c r="I146" s="291">
        <v>2050.4392153207464</v>
      </c>
      <c r="J146" s="291">
        <v>2146.7356018910423</v>
      </c>
      <c r="K146" s="291">
        <v>2244.3248209300682</v>
      </c>
      <c r="L146" s="291">
        <v>2343.2030692395292</v>
      </c>
      <c r="M146" s="291">
        <v>2443.3683584296109</v>
      </c>
      <c r="N146" s="291">
        <v>2544.8198740297912</v>
      </c>
      <c r="O146" s="291">
        <v>2647.5580397109147</v>
      </c>
      <c r="P146" s="291">
        <v>2751.5844195484578</v>
      </c>
      <c r="Q146" s="291">
        <v>2856.9016683833729</v>
      </c>
      <c r="R146" s="291">
        <v>2963.5134976813806</v>
      </c>
      <c r="S146" s="291">
        <v>3071.4245711415851</v>
      </c>
      <c r="T146" s="291">
        <v>3180.6407166170584</v>
      </c>
      <c r="U146" s="291">
        <v>3291.167917093856</v>
      </c>
      <c r="V146" s="291">
        <v>3403.016125657417</v>
      </c>
      <c r="W146" s="291">
        <v>3516.1841293671182</v>
      </c>
      <c r="X146" s="291">
        <v>3630.7195313500388</v>
      </c>
      <c r="Z146" s="289">
        <v>34</v>
      </c>
      <c r="AA146" s="3" t="s">
        <v>66</v>
      </c>
      <c r="AB146" s="290">
        <v>1658.1458138298174</v>
      </c>
      <c r="AC146" s="291">
        <v>1745.6055716308128</v>
      </c>
      <c r="AD146" s="291">
        <v>1839.850793436018</v>
      </c>
      <c r="AE146" s="291">
        <v>1935.9034999846042</v>
      </c>
      <c r="AF146" s="291">
        <v>2033.3246284615561</v>
      </c>
      <c r="AG146" s="291">
        <v>2132.1082092669717</v>
      </c>
      <c r="AH146" s="291">
        <v>2232.2400809143624</v>
      </c>
      <c r="AI146" s="291">
        <v>2333.7162785477126</v>
      </c>
      <c r="AJ146" s="291">
        <v>2436.532847487339</v>
      </c>
      <c r="AK146" s="291">
        <v>2540.6877201458619</v>
      </c>
      <c r="AL146" s="291">
        <v>2646.1800496123979</v>
      </c>
      <c r="AM146" s="291">
        <v>2753.0102764326011</v>
      </c>
      <c r="AN146" s="291">
        <v>2861.1800269790724</v>
      </c>
      <c r="AO146" s="291">
        <v>2970.6920618350828</v>
      </c>
      <c r="AP146" s="291">
        <v>3081.5502402940301</v>
      </c>
      <c r="AQ146" s="291">
        <v>3193.7594118101542</v>
      </c>
      <c r="AR146" s="291">
        <v>3307.3256363599153</v>
      </c>
      <c r="AS146" s="291">
        <v>3422.2551352317041</v>
      </c>
      <c r="AT146" s="291">
        <v>3538.5582579423517</v>
      </c>
      <c r="AU146" s="291">
        <v>3656.2337432398103</v>
      </c>
      <c r="AV146" s="291">
        <v>3775.3310902837106</v>
      </c>
      <c r="AX146" s="294"/>
      <c r="AY146" s="294"/>
      <c r="AZ146" s="294"/>
      <c r="BA146" s="294"/>
      <c r="BB146" s="294"/>
      <c r="BC146" s="294"/>
      <c r="BD146" s="294"/>
      <c r="BE146" s="294"/>
      <c r="BF146" s="294"/>
      <c r="BG146" s="294"/>
      <c r="BH146" s="294"/>
      <c r="BI146" s="294"/>
      <c r="BJ146" s="294"/>
      <c r="BK146" s="294"/>
      <c r="BL146" s="294"/>
      <c r="BM146" s="294"/>
      <c r="BN146" s="294"/>
      <c r="BO146" s="294"/>
      <c r="BP146" s="294"/>
      <c r="BQ146" s="294"/>
      <c r="BR146" s="294"/>
    </row>
    <row r="147" spans="2:70" x14ac:dyDescent="0.2">
      <c r="B147" s="289">
        <v>35</v>
      </c>
      <c r="C147" s="3" t="s">
        <v>67</v>
      </c>
      <c r="D147" s="290">
        <v>571.40576763558943</v>
      </c>
      <c r="E147" s="291">
        <v>596.90280792142141</v>
      </c>
      <c r="F147" s="291">
        <v>618.6304361410522</v>
      </c>
      <c r="G147" s="291">
        <v>643.45547069271356</v>
      </c>
      <c r="H147" s="291">
        <v>669.17670775980662</v>
      </c>
      <c r="I147" s="291">
        <v>695.51370933135627</v>
      </c>
      <c r="J147" s="291">
        <v>722.51423795453468</v>
      </c>
      <c r="K147" s="291">
        <v>750.18488950525398</v>
      </c>
      <c r="L147" s="291">
        <v>778.54310376878925</v>
      </c>
      <c r="M147" s="291">
        <v>807.60401072160209</v>
      </c>
      <c r="N147" s="291">
        <v>837.38381492226665</v>
      </c>
      <c r="O147" s="291">
        <v>867.89893679921306</v>
      </c>
      <c r="P147" s="291">
        <v>899.16624282163673</v>
      </c>
      <c r="Q147" s="291">
        <v>931.202998544769</v>
      </c>
      <c r="R147" s="291">
        <v>964.02688516442572</v>
      </c>
      <c r="S147" s="291">
        <v>997.65603130513728</v>
      </c>
      <c r="T147" s="291">
        <v>1032.1089190646196</v>
      </c>
      <c r="U147" s="291">
        <v>1067.4048011408725</v>
      </c>
      <c r="V147" s="291">
        <v>1103.5621129362662</v>
      </c>
      <c r="W147" s="291">
        <v>1140.604742150568</v>
      </c>
      <c r="X147" s="291">
        <v>1178.5375081938969</v>
      </c>
      <c r="Z147" s="289">
        <v>35</v>
      </c>
      <c r="AA147" s="3" t="s">
        <v>67</v>
      </c>
      <c r="AB147" s="290">
        <v>580.45112093726084</v>
      </c>
      <c r="AC147" s="291">
        <v>606.35177937081755</v>
      </c>
      <c r="AD147" s="291">
        <v>628.4233559451651</v>
      </c>
      <c r="AE147" s="291">
        <v>653.64137079377917</v>
      </c>
      <c r="AF147" s="291">
        <v>679.76977504364436</v>
      </c>
      <c r="AG147" s="291">
        <v>706.52369135007166</v>
      </c>
      <c r="AH147" s="291">
        <v>733.95163834135496</v>
      </c>
      <c r="AI147" s="291">
        <v>762.0603163061221</v>
      </c>
      <c r="AJ147" s="291">
        <v>790.86744110144923</v>
      </c>
      <c r="AK147" s="291">
        <v>820.38838221132505</v>
      </c>
      <c r="AL147" s="291">
        <v>850.63960071248619</v>
      </c>
      <c r="AM147" s="291">
        <v>881.63777696874456</v>
      </c>
      <c r="AN147" s="291">
        <v>913.40004444550323</v>
      </c>
      <c r="AO147" s="291">
        <v>945.9439420117327</v>
      </c>
      <c r="AP147" s="291">
        <v>979.2874307565786</v>
      </c>
      <c r="AQ147" s="291">
        <v>1013.4489262806976</v>
      </c>
      <c r="AR147" s="291">
        <v>1048.4472032534125</v>
      </c>
      <c r="AS147" s="291">
        <v>1084.3018191429326</v>
      </c>
      <c r="AT147" s="291">
        <v>1121.0315011840473</v>
      </c>
      <c r="AU147" s="291">
        <v>1158.6605152188115</v>
      </c>
      <c r="AV147" s="291">
        <v>1197.1937569486063</v>
      </c>
      <c r="AX147" s="294"/>
      <c r="AY147" s="294"/>
      <c r="AZ147" s="294"/>
      <c r="BA147" s="294"/>
      <c r="BB147" s="294"/>
      <c r="BC147" s="294"/>
      <c r="BD147" s="294"/>
      <c r="BE147" s="294"/>
      <c r="BF147" s="294"/>
      <c r="BG147" s="294"/>
      <c r="BH147" s="294"/>
      <c r="BI147" s="294"/>
      <c r="BJ147" s="294"/>
      <c r="BK147" s="294"/>
      <c r="BL147" s="294"/>
      <c r="BM147" s="294"/>
      <c r="BN147" s="294"/>
      <c r="BO147" s="294"/>
      <c r="BP147" s="294"/>
      <c r="BQ147" s="294"/>
      <c r="BR147" s="294"/>
    </row>
    <row r="148" spans="2:70" x14ac:dyDescent="0.2">
      <c r="B148" s="289">
        <v>36</v>
      </c>
      <c r="C148" s="3" t="s">
        <v>68</v>
      </c>
      <c r="D148" s="290">
        <v>275.59875759112811</v>
      </c>
      <c r="E148" s="291">
        <v>289.65376486635756</v>
      </c>
      <c r="F148" s="291">
        <v>303.36711211227606</v>
      </c>
      <c r="G148" s="291">
        <v>316.87017388641277</v>
      </c>
      <c r="H148" s="291">
        <v>330.27429670479773</v>
      </c>
      <c r="I148" s="291">
        <v>343.57313290327761</v>
      </c>
      <c r="J148" s="291">
        <v>356.7654498834097</v>
      </c>
      <c r="K148" s="291">
        <v>369.84876107208538</v>
      </c>
      <c r="L148" s="291">
        <v>382.82084119212828</v>
      </c>
      <c r="M148" s="291">
        <v>395.67933806371491</v>
      </c>
      <c r="N148" s="291">
        <v>408.42187060925153</v>
      </c>
      <c r="O148" s="291">
        <v>421.04600253377151</v>
      </c>
      <c r="P148" s="291">
        <v>433.54924760220962</v>
      </c>
      <c r="Q148" s="291">
        <v>445.92906749292433</v>
      </c>
      <c r="R148" s="291">
        <v>458.18286884249318</v>
      </c>
      <c r="S148" s="291">
        <v>470.30801092576422</v>
      </c>
      <c r="T148" s="291">
        <v>482.30176977189467</v>
      </c>
      <c r="U148" s="291">
        <v>494.16147272220337</v>
      </c>
      <c r="V148" s="291">
        <v>505.88396725225641</v>
      </c>
      <c r="W148" s="291">
        <v>517.46769010728337</v>
      </c>
      <c r="X148" s="291">
        <v>528.90445976937963</v>
      </c>
      <c r="Z148" s="289">
        <v>36</v>
      </c>
      <c r="AA148" s="3" t="s">
        <v>68</v>
      </c>
      <c r="AB148" s="290">
        <v>277.6078725339674</v>
      </c>
      <c r="AC148" s="291">
        <v>291.76534081223343</v>
      </c>
      <c r="AD148" s="291">
        <v>305.57865835957449</v>
      </c>
      <c r="AE148" s="291">
        <v>319.18015745404466</v>
      </c>
      <c r="AF148" s="291">
        <v>332.68199632777578</v>
      </c>
      <c r="AG148" s="291">
        <v>346.07778104214259</v>
      </c>
      <c r="AH148" s="291">
        <v>359.36627001305976</v>
      </c>
      <c r="AI148" s="291">
        <v>372.54495854030068</v>
      </c>
      <c r="AJ148" s="291">
        <v>385.61160512441899</v>
      </c>
      <c r="AK148" s="291">
        <v>398.56384043819941</v>
      </c>
      <c r="AL148" s="291">
        <v>411.39926604599293</v>
      </c>
      <c r="AM148" s="291">
        <v>424.11542789224262</v>
      </c>
      <c r="AN148" s="291">
        <v>436.70982161722986</v>
      </c>
      <c r="AO148" s="291">
        <v>449.17989039494785</v>
      </c>
      <c r="AP148" s="291">
        <v>461.52302195635502</v>
      </c>
      <c r="AQ148" s="291">
        <v>473.73655632541312</v>
      </c>
      <c r="AR148" s="291">
        <v>485.81774967353164</v>
      </c>
      <c r="AS148" s="291">
        <v>497.76390985834826</v>
      </c>
      <c r="AT148" s="291">
        <v>509.57186137352534</v>
      </c>
      <c r="AU148" s="291">
        <v>521.24002956816548</v>
      </c>
      <c r="AV148" s="291">
        <v>532.76017328109845</v>
      </c>
      <c r="AX148" s="294"/>
      <c r="AY148" s="294"/>
      <c r="AZ148" s="294"/>
      <c r="BA148" s="294"/>
      <c r="BB148" s="294"/>
      <c r="BC148" s="294"/>
      <c r="BD148" s="294"/>
      <c r="BE148" s="294"/>
      <c r="BF148" s="294"/>
      <c r="BG148" s="294"/>
      <c r="BH148" s="294"/>
      <c r="BI148" s="294"/>
      <c r="BJ148" s="294"/>
      <c r="BK148" s="294"/>
      <c r="BL148" s="294"/>
      <c r="BM148" s="294"/>
      <c r="BN148" s="294"/>
      <c r="BO148" s="294"/>
      <c r="BP148" s="294"/>
      <c r="BQ148" s="294"/>
      <c r="BR148" s="294"/>
    </row>
    <row r="149" spans="2:70" x14ac:dyDescent="0.2">
      <c r="B149" s="289">
        <v>39</v>
      </c>
      <c r="C149" s="3" t="s">
        <v>69</v>
      </c>
      <c r="D149" s="290">
        <v>2306.5756325348962</v>
      </c>
      <c r="E149" s="291">
        <v>2447.5704277490158</v>
      </c>
      <c r="F149" s="291">
        <v>2580.6920622248945</v>
      </c>
      <c r="G149" s="291">
        <v>2712.9272846166105</v>
      </c>
      <c r="H149" s="291">
        <v>2844.7866726437342</v>
      </c>
      <c r="I149" s="291">
        <v>2976.2414397130206</v>
      </c>
      <c r="J149" s="291">
        <v>3107.2882562808459</v>
      </c>
      <c r="K149" s="291">
        <v>3237.9172350854856</v>
      </c>
      <c r="L149" s="291">
        <v>3368.1199391049763</v>
      </c>
      <c r="M149" s="291">
        <v>3497.8873302576235</v>
      </c>
      <c r="N149" s="291">
        <v>3627.2102890064434</v>
      </c>
      <c r="O149" s="291">
        <v>3756.0794767937896</v>
      </c>
      <c r="P149" s="291">
        <v>3884.4853652123247</v>
      </c>
      <c r="Q149" s="291">
        <v>4012.4182271867503</v>
      </c>
      <c r="R149" s="291">
        <v>4139.8681191865517</v>
      </c>
      <c r="S149" s="291">
        <v>4266.8249381134301</v>
      </c>
      <c r="T149" s="291">
        <v>4393.2781760625858</v>
      </c>
      <c r="U149" s="291">
        <v>4519.2178566121838</v>
      </c>
      <c r="V149" s="291">
        <v>4644.6308569418889</v>
      </c>
      <c r="W149" s="291">
        <v>4769.5152510330699</v>
      </c>
      <c r="X149" s="291">
        <v>4893.8236562109987</v>
      </c>
      <c r="Z149" s="289">
        <v>39</v>
      </c>
      <c r="AA149" s="3" t="s">
        <v>69</v>
      </c>
      <c r="AB149" s="290">
        <v>2323.3905688960772</v>
      </c>
      <c r="AC149" s="291">
        <v>2465.4132161673051</v>
      </c>
      <c r="AD149" s="291">
        <v>2599.5053073585127</v>
      </c>
      <c r="AE149" s="291">
        <v>2732.7045245214676</v>
      </c>
      <c r="AF149" s="291">
        <v>2865.525167487308</v>
      </c>
      <c r="AG149" s="291">
        <v>2997.9382398085272</v>
      </c>
      <c r="AH149" s="291">
        <v>3129.9403876691354</v>
      </c>
      <c r="AI149" s="291">
        <v>3261.5216517292579</v>
      </c>
      <c r="AJ149" s="291">
        <v>3392.6735334610526</v>
      </c>
      <c r="AK149" s="291">
        <v>3523.386928895201</v>
      </c>
      <c r="AL149" s="291">
        <v>3653.6526520133002</v>
      </c>
      <c r="AM149" s="291">
        <v>3783.4612961796165</v>
      </c>
      <c r="AN149" s="291">
        <v>3912.8032635247232</v>
      </c>
      <c r="AO149" s="291">
        <v>4041.6687560629402</v>
      </c>
      <c r="AP149" s="291">
        <v>4170.0477577754191</v>
      </c>
      <c r="AQ149" s="291">
        <v>4297.9300919122779</v>
      </c>
      <c r="AR149" s="291">
        <v>4425.3051739660805</v>
      </c>
      <c r="AS149" s="291">
        <v>4552.162954786887</v>
      </c>
      <c r="AT149" s="291">
        <v>4678.4902158889972</v>
      </c>
      <c r="AU149" s="291">
        <v>4804.2850172130984</v>
      </c>
      <c r="AV149" s="291">
        <v>4929.4996306647763</v>
      </c>
      <c r="AX149" s="294"/>
      <c r="AY149" s="294"/>
      <c r="AZ149" s="294"/>
      <c r="BA149" s="294"/>
      <c r="BB149" s="294"/>
      <c r="BC149" s="294"/>
      <c r="BD149" s="294"/>
      <c r="BE149" s="294"/>
      <c r="BF149" s="294"/>
      <c r="BG149" s="294"/>
      <c r="BH149" s="294"/>
      <c r="BI149" s="294"/>
      <c r="BJ149" s="294"/>
      <c r="BK149" s="294"/>
      <c r="BL149" s="294"/>
      <c r="BM149" s="294"/>
      <c r="BN149" s="294"/>
      <c r="BO149" s="294"/>
      <c r="BP149" s="294"/>
      <c r="BQ149" s="294"/>
      <c r="BR149" s="294"/>
    </row>
    <row r="150" spans="2:70" x14ac:dyDescent="0.2">
      <c r="B150" s="289">
        <v>40</v>
      </c>
      <c r="C150" s="3" t="s">
        <v>70</v>
      </c>
      <c r="D150" s="290">
        <v>0</v>
      </c>
      <c r="E150" s="291">
        <v>0</v>
      </c>
      <c r="F150" s="291">
        <v>0</v>
      </c>
      <c r="G150" s="291">
        <v>0</v>
      </c>
      <c r="H150" s="291">
        <v>0</v>
      </c>
      <c r="I150" s="291">
        <v>0</v>
      </c>
      <c r="J150" s="291">
        <v>0</v>
      </c>
      <c r="K150" s="291">
        <v>0</v>
      </c>
      <c r="L150" s="291">
        <v>0</v>
      </c>
      <c r="M150" s="291">
        <v>0</v>
      </c>
      <c r="N150" s="291">
        <v>0</v>
      </c>
      <c r="O150" s="291">
        <v>0</v>
      </c>
      <c r="P150" s="291">
        <v>0</v>
      </c>
      <c r="Q150" s="291">
        <v>0</v>
      </c>
      <c r="R150" s="291">
        <v>0</v>
      </c>
      <c r="S150" s="291">
        <v>0</v>
      </c>
      <c r="T150" s="291">
        <v>0</v>
      </c>
      <c r="U150" s="291">
        <v>0</v>
      </c>
      <c r="V150" s="291">
        <v>0</v>
      </c>
      <c r="W150" s="291">
        <v>0</v>
      </c>
      <c r="X150" s="291">
        <v>0</v>
      </c>
      <c r="Z150" s="289">
        <v>40</v>
      </c>
      <c r="AA150" s="3" t="s">
        <v>70</v>
      </c>
      <c r="AB150" s="290">
        <v>0</v>
      </c>
      <c r="AC150" s="291">
        <v>0</v>
      </c>
      <c r="AD150" s="291">
        <v>0</v>
      </c>
      <c r="AE150" s="291">
        <v>0</v>
      </c>
      <c r="AF150" s="291">
        <v>0</v>
      </c>
      <c r="AG150" s="291">
        <v>0</v>
      </c>
      <c r="AH150" s="291">
        <v>0</v>
      </c>
      <c r="AI150" s="291">
        <v>0</v>
      </c>
      <c r="AJ150" s="291">
        <v>0</v>
      </c>
      <c r="AK150" s="291">
        <v>0</v>
      </c>
      <c r="AL150" s="291">
        <v>0</v>
      </c>
      <c r="AM150" s="291">
        <v>0</v>
      </c>
      <c r="AN150" s="291">
        <v>0</v>
      </c>
      <c r="AO150" s="291">
        <v>0</v>
      </c>
      <c r="AP150" s="291">
        <v>0</v>
      </c>
      <c r="AQ150" s="291">
        <v>0</v>
      </c>
      <c r="AR150" s="291">
        <v>0</v>
      </c>
      <c r="AS150" s="291">
        <v>0</v>
      </c>
      <c r="AT150" s="291">
        <v>0</v>
      </c>
      <c r="AU150" s="291">
        <v>0</v>
      </c>
      <c r="AV150" s="291">
        <v>0</v>
      </c>
      <c r="AX150" s="294"/>
      <c r="AY150" s="294"/>
      <c r="AZ150" s="294"/>
      <c r="BA150" s="294"/>
      <c r="BB150" s="294"/>
      <c r="BC150" s="294"/>
      <c r="BD150" s="294"/>
      <c r="BE150" s="294"/>
      <c r="BF150" s="294"/>
      <c r="BG150" s="294"/>
      <c r="BH150" s="294"/>
      <c r="BI150" s="294"/>
      <c r="BJ150" s="294"/>
      <c r="BK150" s="294"/>
      <c r="BL150" s="294"/>
      <c r="BM150" s="294"/>
      <c r="BN150" s="294"/>
      <c r="BO150" s="294"/>
      <c r="BP150" s="294"/>
      <c r="BQ150" s="294"/>
      <c r="BR150" s="294"/>
    </row>
    <row r="151" spans="2:70" s="297" customFormat="1" x14ac:dyDescent="0.2">
      <c r="B151" s="289">
        <v>45</v>
      </c>
      <c r="C151" s="3" t="s">
        <v>71</v>
      </c>
      <c r="D151" s="290">
        <v>0</v>
      </c>
      <c r="E151" s="291">
        <v>0</v>
      </c>
      <c r="F151" s="291">
        <v>0</v>
      </c>
      <c r="G151" s="291">
        <v>0</v>
      </c>
      <c r="H151" s="291">
        <v>0</v>
      </c>
      <c r="I151" s="291">
        <v>0</v>
      </c>
      <c r="J151" s="291">
        <v>0</v>
      </c>
      <c r="K151" s="291">
        <v>0</v>
      </c>
      <c r="L151" s="291">
        <v>0</v>
      </c>
      <c r="M151" s="291">
        <v>0</v>
      </c>
      <c r="N151" s="291">
        <v>0</v>
      </c>
      <c r="O151" s="291">
        <v>0</v>
      </c>
      <c r="P151" s="291">
        <v>0</v>
      </c>
      <c r="Q151" s="291">
        <v>0</v>
      </c>
      <c r="R151" s="291">
        <v>0</v>
      </c>
      <c r="S151" s="291">
        <v>0</v>
      </c>
      <c r="T151" s="291">
        <v>0</v>
      </c>
      <c r="U151" s="291">
        <v>0</v>
      </c>
      <c r="V151" s="291">
        <v>0</v>
      </c>
      <c r="W151" s="291">
        <v>0</v>
      </c>
      <c r="X151" s="291">
        <v>0</v>
      </c>
      <c r="Z151" s="289">
        <v>45</v>
      </c>
      <c r="AA151" s="3" t="s">
        <v>71</v>
      </c>
      <c r="AB151" s="290">
        <v>0</v>
      </c>
      <c r="AC151" s="291">
        <v>0</v>
      </c>
      <c r="AD151" s="291">
        <v>0</v>
      </c>
      <c r="AE151" s="291">
        <v>0</v>
      </c>
      <c r="AF151" s="291">
        <v>0</v>
      </c>
      <c r="AG151" s="291">
        <v>0</v>
      </c>
      <c r="AH151" s="291">
        <v>0</v>
      </c>
      <c r="AI151" s="291">
        <v>0</v>
      </c>
      <c r="AJ151" s="291">
        <v>0</v>
      </c>
      <c r="AK151" s="291">
        <v>0</v>
      </c>
      <c r="AL151" s="291">
        <v>0</v>
      </c>
      <c r="AM151" s="291">
        <v>0</v>
      </c>
      <c r="AN151" s="291">
        <v>0</v>
      </c>
      <c r="AO151" s="291">
        <v>0</v>
      </c>
      <c r="AP151" s="291">
        <v>0</v>
      </c>
      <c r="AQ151" s="291">
        <v>0</v>
      </c>
      <c r="AR151" s="291">
        <v>0</v>
      </c>
      <c r="AS151" s="291">
        <v>0</v>
      </c>
      <c r="AT151" s="291">
        <v>0</v>
      </c>
      <c r="AU151" s="291">
        <v>0</v>
      </c>
      <c r="AV151" s="291">
        <v>0</v>
      </c>
      <c r="AX151" s="294"/>
      <c r="AY151" s="294"/>
      <c r="AZ151" s="294"/>
      <c r="BA151" s="294"/>
      <c r="BB151" s="294"/>
      <c r="BC151" s="294"/>
      <c r="BD151" s="294"/>
      <c r="BE151" s="294"/>
      <c r="BF151" s="294"/>
      <c r="BG151" s="294"/>
      <c r="BH151" s="294"/>
      <c r="BI151" s="294"/>
      <c r="BJ151" s="294"/>
      <c r="BK151" s="294"/>
      <c r="BL151" s="294"/>
      <c r="BM151" s="294"/>
      <c r="BN151" s="294"/>
      <c r="BO151" s="294"/>
      <c r="BP151" s="294"/>
      <c r="BQ151" s="294"/>
      <c r="BR151" s="294"/>
    </row>
    <row r="152" spans="2:70" ht="13.5" thickBot="1" x14ac:dyDescent="0.25">
      <c r="B152" s="289">
        <v>46</v>
      </c>
      <c r="C152" s="76" t="s">
        <v>72</v>
      </c>
      <c r="D152" s="290">
        <v>0</v>
      </c>
      <c r="E152" s="291">
        <v>0</v>
      </c>
      <c r="F152" s="291">
        <v>0</v>
      </c>
      <c r="G152" s="291">
        <v>0</v>
      </c>
      <c r="H152" s="291">
        <v>0</v>
      </c>
      <c r="I152" s="291">
        <v>0</v>
      </c>
      <c r="J152" s="291">
        <v>0</v>
      </c>
      <c r="K152" s="291">
        <v>0</v>
      </c>
      <c r="L152" s="291">
        <v>0</v>
      </c>
      <c r="M152" s="291">
        <v>0</v>
      </c>
      <c r="N152" s="291">
        <v>0</v>
      </c>
      <c r="O152" s="291">
        <v>0</v>
      </c>
      <c r="P152" s="291">
        <v>0</v>
      </c>
      <c r="Q152" s="291">
        <v>0</v>
      </c>
      <c r="R152" s="291">
        <v>0</v>
      </c>
      <c r="S152" s="291">
        <v>0</v>
      </c>
      <c r="T152" s="291">
        <v>0</v>
      </c>
      <c r="U152" s="291">
        <v>0</v>
      </c>
      <c r="V152" s="291">
        <v>0</v>
      </c>
      <c r="W152" s="291">
        <v>0</v>
      </c>
      <c r="X152" s="291">
        <v>0</v>
      </c>
      <c r="Z152" s="289">
        <v>46</v>
      </c>
      <c r="AA152" s="76" t="s">
        <v>72</v>
      </c>
      <c r="AB152" s="290">
        <v>0</v>
      </c>
      <c r="AC152" s="291">
        <v>0</v>
      </c>
      <c r="AD152" s="291">
        <v>0</v>
      </c>
      <c r="AE152" s="291">
        <v>0</v>
      </c>
      <c r="AF152" s="291">
        <v>0</v>
      </c>
      <c r="AG152" s="291">
        <v>0</v>
      </c>
      <c r="AH152" s="291">
        <v>0</v>
      </c>
      <c r="AI152" s="291">
        <v>0</v>
      </c>
      <c r="AJ152" s="291">
        <v>0</v>
      </c>
      <c r="AK152" s="291">
        <v>0</v>
      </c>
      <c r="AL152" s="291">
        <v>0</v>
      </c>
      <c r="AM152" s="291">
        <v>0</v>
      </c>
      <c r="AN152" s="291">
        <v>0</v>
      </c>
      <c r="AO152" s="291">
        <v>0</v>
      </c>
      <c r="AP152" s="291">
        <v>0</v>
      </c>
      <c r="AQ152" s="291">
        <v>0</v>
      </c>
      <c r="AR152" s="291">
        <v>0</v>
      </c>
      <c r="AS152" s="291">
        <v>0</v>
      </c>
      <c r="AT152" s="291">
        <v>0</v>
      </c>
      <c r="AU152" s="291">
        <v>0</v>
      </c>
      <c r="AV152" s="291">
        <v>0</v>
      </c>
      <c r="AX152" s="294"/>
      <c r="AY152" s="294"/>
      <c r="AZ152" s="294"/>
      <c r="BA152" s="294"/>
      <c r="BB152" s="294"/>
      <c r="BC152" s="294"/>
      <c r="BD152" s="294"/>
      <c r="BE152" s="294"/>
      <c r="BF152" s="294"/>
      <c r="BG152" s="294"/>
      <c r="BH152" s="294"/>
      <c r="BI152" s="294"/>
      <c r="BJ152" s="294"/>
      <c r="BK152" s="294"/>
      <c r="BL152" s="294"/>
      <c r="BM152" s="294"/>
      <c r="BN152" s="294"/>
      <c r="BO152" s="294"/>
      <c r="BP152" s="294"/>
      <c r="BQ152" s="294"/>
      <c r="BR152" s="294"/>
    </row>
    <row r="153" spans="2:70" ht="13.5" thickBot="1" x14ac:dyDescent="0.25">
      <c r="B153" s="298"/>
      <c r="C153" s="299" t="s">
        <v>73</v>
      </c>
      <c r="D153" s="300">
        <f t="shared" ref="D153" si="314">+SUM(D129:D152)</f>
        <v>752262.03606347565</v>
      </c>
      <c r="E153" s="300">
        <f t="shared" ref="E153" si="315">+SUM(E129:E152)</f>
        <v>770495.48443026911</v>
      </c>
      <c r="F153" s="300">
        <f t="shared" ref="F153" si="316">+SUM(F129:F152)</f>
        <v>787851.73453694908</v>
      </c>
      <c r="G153" s="300">
        <f t="shared" ref="G153" si="317">+SUM(G129:G152)</f>
        <v>806133.62433515512</v>
      </c>
      <c r="H153" s="300">
        <f t="shared" ref="H153" si="318">+SUM(H129:H152)</f>
        <v>824098.52138634014</v>
      </c>
      <c r="I153" s="300">
        <f t="shared" ref="I153" si="319">+SUM(I129:I152)</f>
        <v>842436.76151042245</v>
      </c>
      <c r="J153" s="300">
        <f t="shared" ref="J153" si="320">+SUM(J129:J152)</f>
        <v>860843.69783202291</v>
      </c>
      <c r="K153" s="300">
        <f t="shared" ref="K153" si="321">+SUM(K129:K152)</f>
        <v>879437.07867295411</v>
      </c>
      <c r="L153" s="300">
        <f t="shared" ref="L153" si="322">+SUM(L129:L152)</f>
        <v>898186.07790095638</v>
      </c>
      <c r="M153" s="300">
        <f t="shared" ref="M153" si="323">+SUM(M129:M152)</f>
        <v>917119.80929497431</v>
      </c>
      <c r="N153" s="300">
        <f t="shared" ref="N153" si="324">+SUM(N129:N152)</f>
        <v>936236.55456736917</v>
      </c>
      <c r="O153" s="300">
        <f t="shared" ref="O153" si="325">+SUM(O129:O152)</f>
        <v>955536.0649320652</v>
      </c>
      <c r="P153" s="300">
        <f t="shared" ref="P153" si="326">+SUM(P129:P152)</f>
        <v>975027.26766854094</v>
      </c>
      <c r="Q153" s="300">
        <f t="shared" ref="Q153" si="327">+SUM(Q129:Q152)</f>
        <v>994708.85143656877</v>
      </c>
      <c r="R153" s="300">
        <f t="shared" ref="R153" si="328">+SUM(R129:R152)</f>
        <v>1014615.6020849122</v>
      </c>
      <c r="S153" s="300">
        <f t="shared" ref="S153" si="329">+SUM(S129:S152)</f>
        <v>1034724.1682406783</v>
      </c>
      <c r="T153" s="300">
        <f t="shared" ref="T153" si="330">+SUM(T129:T152)</f>
        <v>1055036.8850523587</v>
      </c>
      <c r="U153" s="300">
        <f t="shared" ref="U153" si="331">+SUM(U129:U152)</f>
        <v>1075559.5686204443</v>
      </c>
      <c r="V153" s="300">
        <f t="shared" ref="V153" si="332">+SUM(V129:V152)</f>
        <v>1096221.8559551137</v>
      </c>
      <c r="W153" s="300">
        <f t="shared" ref="W153" si="333">+SUM(W129:W152)</f>
        <v>1117106.0403748692</v>
      </c>
      <c r="X153" s="300">
        <f t="shared" ref="X153" si="334">+SUM(X129:X152)</f>
        <v>1138221.9558379136</v>
      </c>
      <c r="Z153" s="298"/>
      <c r="AA153" s="299" t="s">
        <v>73</v>
      </c>
      <c r="AB153" s="300">
        <f t="shared" ref="AB153" si="335">+SUM(AB129:AB152)</f>
        <v>771039.09401690844</v>
      </c>
      <c r="AC153" s="300">
        <f t="shared" ref="AC153" si="336">+SUM(AC129:AC152)</f>
        <v>789800.76214704302</v>
      </c>
      <c r="AD153" s="300">
        <f t="shared" ref="AD153" si="337">+SUM(AD129:AD152)</f>
        <v>807648.26970360323</v>
      </c>
      <c r="AE153" s="300">
        <f t="shared" ref="AE153" si="338">+SUM(AE129:AE152)</f>
        <v>826458.14613934676</v>
      </c>
      <c r="AF153" s="300">
        <f t="shared" ref="AF153" si="339">+SUM(AF129:AF152)</f>
        <v>844937.4033300461</v>
      </c>
      <c r="AG153" s="300">
        <f t="shared" ref="AG153" si="340">+SUM(AG129:AG152)</f>
        <v>863801.60710143112</v>
      </c>
      <c r="AH153" s="300">
        <f t="shared" ref="AH153" si="341">+SUM(AH129:AH152)</f>
        <v>882735.53766853455</v>
      </c>
      <c r="AI153" s="300">
        <f t="shared" ref="AI153" si="342">+SUM(AI129:AI152)</f>
        <v>901860.40683659643</v>
      </c>
      <c r="AJ153" s="300">
        <f t="shared" ref="AJ153" si="343">+SUM(AJ129:AJ152)</f>
        <v>921144.72769485274</v>
      </c>
      <c r="AK153" s="300">
        <f t="shared" ref="AK153" si="344">+SUM(AK129:AK152)</f>
        <v>940618.223617943</v>
      </c>
      <c r="AL153" s="300">
        <f t="shared" ref="AL153" si="345">+SUM(AL129:AL152)</f>
        <v>960279.22059349134</v>
      </c>
      <c r="AM153" s="300">
        <f t="shared" ref="AM153" si="346">+SUM(AM129:AM152)</f>
        <v>980127.40028221859</v>
      </c>
      <c r="AN153" s="300">
        <f t="shared" ref="AN153" si="347">+SUM(AN129:AN152)</f>
        <v>1000171.9407977229</v>
      </c>
      <c r="AO153" s="300">
        <f t="shared" ref="AO153" si="348">+SUM(AO129:AO152)</f>
        <v>1020411.4739525805</v>
      </c>
      <c r="AP153" s="300">
        <f t="shared" ref="AP153" si="349">+SUM(AP129:AP152)</f>
        <v>1040881.7789917889</v>
      </c>
      <c r="AQ153" s="300">
        <f t="shared" ref="AQ153" si="350">+SUM(AQ129:AQ152)</f>
        <v>1061558.8033466323</v>
      </c>
      <c r="AR153" s="300">
        <f t="shared" ref="AR153" si="351">+SUM(AR129:AR152)</f>
        <v>1082444.9280337032</v>
      </c>
      <c r="AS153" s="300">
        <f t="shared" ref="AS153" si="352">+SUM(AS129:AS152)</f>
        <v>1103546.118943837</v>
      </c>
      <c r="AT153" s="300">
        <f t="shared" ref="AT153" si="353">+SUM(AT129:AT152)</f>
        <v>1124789.9300508655</v>
      </c>
      <c r="AU153" s="300">
        <f t="shared" ref="AU153" si="354">+SUM(AU129:AU152)</f>
        <v>1146261.0541100805</v>
      </c>
      <c r="AV153" s="300">
        <f t="shared" ref="AV153" si="355">+SUM(AV129:AV152)</f>
        <v>1167969.5238566571</v>
      </c>
      <c r="AX153" s="294"/>
      <c r="AY153" s="294"/>
      <c r="AZ153" s="294"/>
      <c r="BA153" s="294"/>
      <c r="BB153" s="294"/>
      <c r="BC153" s="294"/>
      <c r="BD153" s="294"/>
      <c r="BE153" s="294"/>
      <c r="BF153" s="294"/>
      <c r="BG153" s="294"/>
      <c r="BH153" s="294"/>
      <c r="BI153" s="294"/>
      <c r="BJ153" s="294"/>
      <c r="BK153" s="294"/>
      <c r="BL153" s="294"/>
      <c r="BM153" s="294"/>
      <c r="BN153" s="294"/>
      <c r="BO153" s="294"/>
      <c r="BP153" s="294"/>
      <c r="BQ153" s="294"/>
      <c r="BR153" s="294"/>
    </row>
    <row r="156" spans="2:70" x14ac:dyDescent="0.2">
      <c r="B156" s="287" t="s">
        <v>189</v>
      </c>
      <c r="Z156" s="287" t="s">
        <v>186</v>
      </c>
    </row>
    <row r="157" spans="2:70" ht="13.5" thickBot="1" x14ac:dyDescent="0.25"/>
    <row r="158" spans="2:70" ht="13.5" thickBot="1" x14ac:dyDescent="0.25">
      <c r="B158" s="88" t="s">
        <v>37</v>
      </c>
      <c r="C158" s="89" t="s">
        <v>38</v>
      </c>
      <c r="D158" s="90">
        <f>+D128</f>
        <v>2024</v>
      </c>
      <c r="E158" s="91">
        <f t="shared" ref="E158" si="356">+D158+1</f>
        <v>2025</v>
      </c>
      <c r="F158" s="91">
        <f t="shared" ref="F158" si="357">+E158+1</f>
        <v>2026</v>
      </c>
      <c r="G158" s="91">
        <f t="shared" ref="G158" si="358">+F158+1</f>
        <v>2027</v>
      </c>
      <c r="H158" s="91">
        <f t="shared" ref="H158" si="359">+G158+1</f>
        <v>2028</v>
      </c>
      <c r="I158" s="91">
        <f t="shared" ref="I158" si="360">+H158+1</f>
        <v>2029</v>
      </c>
      <c r="J158" s="91">
        <f t="shared" ref="J158" si="361">+I158+1</f>
        <v>2030</v>
      </c>
      <c r="K158" s="91">
        <f t="shared" ref="K158" si="362">+J158+1</f>
        <v>2031</v>
      </c>
      <c r="L158" s="91">
        <f t="shared" ref="L158" si="363">+K158+1</f>
        <v>2032</v>
      </c>
      <c r="M158" s="91">
        <f t="shared" ref="M158" si="364">+L158+1</f>
        <v>2033</v>
      </c>
      <c r="N158" s="91">
        <f t="shared" ref="N158" si="365">+M158+1</f>
        <v>2034</v>
      </c>
      <c r="O158" s="91">
        <f t="shared" ref="O158" si="366">+N158+1</f>
        <v>2035</v>
      </c>
      <c r="P158" s="91">
        <f t="shared" ref="P158" si="367">+O158+1</f>
        <v>2036</v>
      </c>
      <c r="Q158" s="91">
        <f t="shared" ref="Q158" si="368">+P158+1</f>
        <v>2037</v>
      </c>
      <c r="R158" s="91">
        <f t="shared" ref="R158" si="369">+Q158+1</f>
        <v>2038</v>
      </c>
      <c r="S158" s="91">
        <f t="shared" ref="S158" si="370">+R158+1</f>
        <v>2039</v>
      </c>
      <c r="T158" s="91">
        <f t="shared" ref="T158" si="371">+S158+1</f>
        <v>2040</v>
      </c>
      <c r="U158" s="91">
        <f t="shared" ref="U158" si="372">+T158+1</f>
        <v>2041</v>
      </c>
      <c r="V158" s="91">
        <f t="shared" ref="V158" si="373">+U158+1</f>
        <v>2042</v>
      </c>
      <c r="W158" s="91">
        <f t="shared" ref="W158" si="374">+V158+1</f>
        <v>2043</v>
      </c>
      <c r="X158" s="91">
        <f t="shared" ref="X158" si="375">+W158+1</f>
        <v>2044</v>
      </c>
      <c r="Z158" s="88" t="s">
        <v>37</v>
      </c>
      <c r="AA158" s="89" t="s">
        <v>38</v>
      </c>
      <c r="AB158" s="90">
        <f t="shared" ref="AB158" si="376">+D158</f>
        <v>2024</v>
      </c>
      <c r="AC158" s="91">
        <f t="shared" ref="AC158" si="377">+E158</f>
        <v>2025</v>
      </c>
      <c r="AD158" s="91">
        <f t="shared" ref="AD158" si="378">+F158</f>
        <v>2026</v>
      </c>
      <c r="AE158" s="91">
        <f t="shared" ref="AE158" si="379">+G158</f>
        <v>2027</v>
      </c>
      <c r="AF158" s="91">
        <f t="shared" ref="AF158" si="380">+H158</f>
        <v>2028</v>
      </c>
      <c r="AG158" s="91">
        <f t="shared" ref="AG158" si="381">+I158</f>
        <v>2029</v>
      </c>
      <c r="AH158" s="91">
        <f t="shared" ref="AH158" si="382">+J158</f>
        <v>2030</v>
      </c>
      <c r="AI158" s="91">
        <f t="shared" ref="AI158" si="383">+K158</f>
        <v>2031</v>
      </c>
      <c r="AJ158" s="91">
        <f t="shared" ref="AJ158" si="384">+L158</f>
        <v>2032</v>
      </c>
      <c r="AK158" s="91">
        <f t="shared" ref="AK158" si="385">+M158</f>
        <v>2033</v>
      </c>
      <c r="AL158" s="91">
        <f t="shared" ref="AL158" si="386">+N158</f>
        <v>2034</v>
      </c>
      <c r="AM158" s="91">
        <f t="shared" ref="AM158" si="387">+O158</f>
        <v>2035</v>
      </c>
      <c r="AN158" s="91">
        <f t="shared" ref="AN158" si="388">+P158</f>
        <v>2036</v>
      </c>
      <c r="AO158" s="91">
        <f t="shared" ref="AO158" si="389">+Q158</f>
        <v>2037</v>
      </c>
      <c r="AP158" s="91">
        <f t="shared" ref="AP158" si="390">+R158</f>
        <v>2038</v>
      </c>
      <c r="AQ158" s="91">
        <f t="shared" ref="AQ158" si="391">+S158</f>
        <v>2039</v>
      </c>
      <c r="AR158" s="91">
        <f t="shared" ref="AR158" si="392">+T158</f>
        <v>2040</v>
      </c>
      <c r="AS158" s="91">
        <f t="shared" ref="AS158" si="393">+U158</f>
        <v>2041</v>
      </c>
      <c r="AT158" s="91">
        <f t="shared" ref="AT158" si="394">+V158</f>
        <v>2042</v>
      </c>
      <c r="AU158" s="91">
        <f t="shared" ref="AU158" si="395">+W158</f>
        <v>2043</v>
      </c>
      <c r="AV158" s="91">
        <f t="shared" ref="AV158" si="396">+X158</f>
        <v>2044</v>
      </c>
    </row>
    <row r="159" spans="2:70" x14ac:dyDescent="0.2">
      <c r="B159" s="289">
        <v>6</v>
      </c>
      <c r="C159" s="199" t="s">
        <v>46</v>
      </c>
      <c r="D159" s="290">
        <v>21047.779205340947</v>
      </c>
      <c r="E159" s="291">
        <v>21310.731726736449</v>
      </c>
      <c r="F159" s="291">
        <v>21561.757774023885</v>
      </c>
      <c r="G159" s="291">
        <v>21794.913969282657</v>
      </c>
      <c r="H159" s="291">
        <v>22023.839486872879</v>
      </c>
      <c r="I159" s="291">
        <v>22254.611138175966</v>
      </c>
      <c r="J159" s="291">
        <v>22489.201022738402</v>
      </c>
      <c r="K159" s="291">
        <v>22728.377951250008</v>
      </c>
      <c r="L159" s="291">
        <v>22972.461227722517</v>
      </c>
      <c r="M159" s="291">
        <v>23221.63148404063</v>
      </c>
      <c r="N159" s="291">
        <v>23476.02111415979</v>
      </c>
      <c r="O159" s="291">
        <v>23735.748503476476</v>
      </c>
      <c r="P159" s="291">
        <v>24000.92867372941</v>
      </c>
      <c r="Q159" s="291">
        <v>24271.677102582806</v>
      </c>
      <c r="R159" s="291">
        <v>24548.111160573731</v>
      </c>
      <c r="S159" s="291">
        <v>24830.349954015441</v>
      </c>
      <c r="T159" s="291">
        <v>25118.517001191733</v>
      </c>
      <c r="U159" s="291">
        <v>25412.730636457643</v>
      </c>
      <c r="V159" s="291">
        <v>25713.141942913066</v>
      </c>
      <c r="W159" s="291">
        <v>26019.786918484304</v>
      </c>
      <c r="X159" s="291">
        <v>26333.170346707102</v>
      </c>
      <c r="Z159" s="289">
        <v>6</v>
      </c>
      <c r="AA159" s="199" t="s">
        <v>46</v>
      </c>
      <c r="AB159" s="290">
        <v>21419.482986107294</v>
      </c>
      <c r="AC159" s="291">
        <v>21687.079249030612</v>
      </c>
      <c r="AD159" s="291">
        <v>21942.538416313131</v>
      </c>
      <c r="AE159" s="291">
        <v>22179.812149980175</v>
      </c>
      <c r="AF159" s="291">
        <v>22412.780492211055</v>
      </c>
      <c r="AG159" s="291">
        <v>22647.627570876153</v>
      </c>
      <c r="AH159" s="291">
        <v>22886.360312799945</v>
      </c>
      <c r="AI159" s="291">
        <v>23129.761105869096</v>
      </c>
      <c r="AJ159" s="291">
        <v>23378.154893004114</v>
      </c>
      <c r="AK159" s="291">
        <v>23631.725496048803</v>
      </c>
      <c r="AL159" s="291">
        <v>23890.607647035846</v>
      </c>
      <c r="AM159" s="291">
        <v>24154.921822047905</v>
      </c>
      <c r="AN159" s="291">
        <v>24424.785074107454</v>
      </c>
      <c r="AO159" s="291">
        <v>24700.314920214416</v>
      </c>
      <c r="AP159" s="291">
        <v>24981.630803669443</v>
      </c>
      <c r="AQ159" s="291">
        <v>25268.853934203336</v>
      </c>
      <c r="AR159" s="291">
        <v>25562.110011432807</v>
      </c>
      <c r="AS159" s="291">
        <v>25861.519459497496</v>
      </c>
      <c r="AT159" s="291">
        <v>26167.236029624881</v>
      </c>
      <c r="AU159" s="291">
        <v>26479.296355464725</v>
      </c>
      <c r="AV159" s="291">
        <v>26798.214135029946</v>
      </c>
      <c r="AX159" s="294"/>
      <c r="AY159" s="294"/>
      <c r="AZ159" s="294"/>
      <c r="BA159" s="294"/>
      <c r="BB159" s="294"/>
      <c r="BC159" s="294"/>
      <c r="BD159" s="294"/>
      <c r="BE159" s="294"/>
      <c r="BF159" s="294"/>
      <c r="BG159" s="294"/>
      <c r="BH159" s="294"/>
      <c r="BI159" s="294"/>
      <c r="BJ159" s="294"/>
      <c r="BK159" s="294"/>
      <c r="BL159" s="294"/>
      <c r="BM159" s="294"/>
      <c r="BN159" s="294"/>
      <c r="BO159" s="294"/>
      <c r="BP159" s="294"/>
      <c r="BQ159" s="294"/>
      <c r="BR159" s="294"/>
    </row>
    <row r="160" spans="2:70" x14ac:dyDescent="0.2">
      <c r="B160" s="289">
        <v>8</v>
      </c>
      <c r="C160" s="3" t="s">
        <v>48</v>
      </c>
      <c r="D160" s="290">
        <v>0</v>
      </c>
      <c r="E160" s="291">
        <v>0</v>
      </c>
      <c r="F160" s="291">
        <v>0</v>
      </c>
      <c r="G160" s="291">
        <v>0</v>
      </c>
      <c r="H160" s="291">
        <v>0</v>
      </c>
      <c r="I160" s="291">
        <v>0</v>
      </c>
      <c r="J160" s="291">
        <v>0</v>
      </c>
      <c r="K160" s="291">
        <v>0</v>
      </c>
      <c r="L160" s="291">
        <v>0</v>
      </c>
      <c r="M160" s="291">
        <v>0</v>
      </c>
      <c r="N160" s="291">
        <v>0</v>
      </c>
      <c r="O160" s="291">
        <v>0</v>
      </c>
      <c r="P160" s="291">
        <v>0</v>
      </c>
      <c r="Q160" s="291">
        <v>0</v>
      </c>
      <c r="R160" s="291">
        <v>0</v>
      </c>
      <c r="S160" s="291">
        <v>0</v>
      </c>
      <c r="T160" s="291">
        <v>0</v>
      </c>
      <c r="U160" s="291">
        <v>0</v>
      </c>
      <c r="V160" s="291">
        <v>0</v>
      </c>
      <c r="W160" s="291">
        <v>0</v>
      </c>
      <c r="X160" s="291">
        <v>0</v>
      </c>
      <c r="Z160" s="289">
        <v>8</v>
      </c>
      <c r="AA160" s="3" t="s">
        <v>48</v>
      </c>
      <c r="AB160" s="290">
        <v>0</v>
      </c>
      <c r="AC160" s="291">
        <v>0</v>
      </c>
      <c r="AD160" s="291">
        <v>0</v>
      </c>
      <c r="AE160" s="291">
        <v>0</v>
      </c>
      <c r="AF160" s="291">
        <v>0</v>
      </c>
      <c r="AG160" s="291">
        <v>0</v>
      </c>
      <c r="AH160" s="291">
        <v>0</v>
      </c>
      <c r="AI160" s="291">
        <v>0</v>
      </c>
      <c r="AJ160" s="291">
        <v>0</v>
      </c>
      <c r="AK160" s="291">
        <v>0</v>
      </c>
      <c r="AL160" s="291">
        <v>0</v>
      </c>
      <c r="AM160" s="291">
        <v>0</v>
      </c>
      <c r="AN160" s="291">
        <v>0</v>
      </c>
      <c r="AO160" s="291">
        <v>0</v>
      </c>
      <c r="AP160" s="291">
        <v>0</v>
      </c>
      <c r="AQ160" s="291">
        <v>0</v>
      </c>
      <c r="AR160" s="291">
        <v>0</v>
      </c>
      <c r="AS160" s="291">
        <v>0</v>
      </c>
      <c r="AT160" s="291">
        <v>0</v>
      </c>
      <c r="AU160" s="291">
        <v>0</v>
      </c>
      <c r="AV160" s="291">
        <v>0</v>
      </c>
      <c r="AX160" s="294"/>
      <c r="AY160" s="294"/>
      <c r="AZ160" s="294"/>
      <c r="BA160" s="294"/>
      <c r="BB160" s="294"/>
      <c r="BC160" s="294"/>
      <c r="BD160" s="294"/>
      <c r="BE160" s="294"/>
      <c r="BF160" s="294"/>
      <c r="BG160" s="294"/>
      <c r="BH160" s="294"/>
      <c r="BI160" s="294"/>
      <c r="BJ160" s="294"/>
      <c r="BK160" s="294"/>
      <c r="BL160" s="294"/>
      <c r="BM160" s="294"/>
      <c r="BN160" s="294"/>
      <c r="BO160" s="294"/>
      <c r="BP160" s="294"/>
      <c r="BQ160" s="294"/>
      <c r="BR160" s="294"/>
    </row>
    <row r="161" spans="2:70" x14ac:dyDescent="0.2">
      <c r="B161" s="289">
        <v>9</v>
      </c>
      <c r="C161" s="3" t="s">
        <v>49</v>
      </c>
      <c r="D161" s="290">
        <v>0</v>
      </c>
      <c r="E161" s="291">
        <v>0</v>
      </c>
      <c r="F161" s="291">
        <v>0</v>
      </c>
      <c r="G161" s="291">
        <v>0</v>
      </c>
      <c r="H161" s="291">
        <v>0</v>
      </c>
      <c r="I161" s="291">
        <v>0</v>
      </c>
      <c r="J161" s="291">
        <v>0</v>
      </c>
      <c r="K161" s="291">
        <v>0</v>
      </c>
      <c r="L161" s="291">
        <v>0</v>
      </c>
      <c r="M161" s="291">
        <v>0</v>
      </c>
      <c r="N161" s="291">
        <v>0</v>
      </c>
      <c r="O161" s="291">
        <v>0</v>
      </c>
      <c r="P161" s="291">
        <v>0</v>
      </c>
      <c r="Q161" s="291">
        <v>0</v>
      </c>
      <c r="R161" s="291">
        <v>0</v>
      </c>
      <c r="S161" s="291">
        <v>0</v>
      </c>
      <c r="T161" s="291">
        <v>0</v>
      </c>
      <c r="U161" s="291">
        <v>0</v>
      </c>
      <c r="V161" s="291">
        <v>0</v>
      </c>
      <c r="W161" s="291">
        <v>0</v>
      </c>
      <c r="X161" s="291">
        <v>0</v>
      </c>
      <c r="Z161" s="289">
        <v>9</v>
      </c>
      <c r="AA161" s="3" t="s">
        <v>49</v>
      </c>
      <c r="AB161" s="290">
        <v>0</v>
      </c>
      <c r="AC161" s="291">
        <v>0</v>
      </c>
      <c r="AD161" s="291">
        <v>0</v>
      </c>
      <c r="AE161" s="291">
        <v>0</v>
      </c>
      <c r="AF161" s="291">
        <v>0</v>
      </c>
      <c r="AG161" s="291">
        <v>0</v>
      </c>
      <c r="AH161" s="291">
        <v>0</v>
      </c>
      <c r="AI161" s="291">
        <v>0</v>
      </c>
      <c r="AJ161" s="291">
        <v>0</v>
      </c>
      <c r="AK161" s="291">
        <v>0</v>
      </c>
      <c r="AL161" s="291">
        <v>0</v>
      </c>
      <c r="AM161" s="291">
        <v>0</v>
      </c>
      <c r="AN161" s="291">
        <v>0</v>
      </c>
      <c r="AO161" s="291">
        <v>0</v>
      </c>
      <c r="AP161" s="291">
        <v>0</v>
      </c>
      <c r="AQ161" s="291">
        <v>0</v>
      </c>
      <c r="AR161" s="291">
        <v>0</v>
      </c>
      <c r="AS161" s="291">
        <v>0</v>
      </c>
      <c r="AT161" s="291">
        <v>0</v>
      </c>
      <c r="AU161" s="291">
        <v>0</v>
      </c>
      <c r="AV161" s="291">
        <v>0</v>
      </c>
      <c r="AX161" s="294"/>
      <c r="AY161" s="294"/>
      <c r="AZ161" s="294"/>
      <c r="BA161" s="294"/>
      <c r="BB161" s="294"/>
      <c r="BC161" s="294"/>
      <c r="BD161" s="294"/>
      <c r="BE161" s="294"/>
      <c r="BF161" s="294"/>
      <c r="BG161" s="294"/>
      <c r="BH161" s="294"/>
      <c r="BI161" s="294"/>
      <c r="BJ161" s="294"/>
      <c r="BK161" s="294"/>
      <c r="BL161" s="294"/>
      <c r="BM161" s="294"/>
      <c r="BN161" s="294"/>
      <c r="BO161" s="294"/>
      <c r="BP161" s="294"/>
      <c r="BQ161" s="294"/>
      <c r="BR161" s="294"/>
    </row>
    <row r="162" spans="2:70" x14ac:dyDescent="0.2">
      <c r="B162" s="289">
        <v>10</v>
      </c>
      <c r="C162" s="3" t="s">
        <v>50</v>
      </c>
      <c r="D162" s="290">
        <v>241967.17929585173</v>
      </c>
      <c r="E162" s="291">
        <v>244306.62876924715</v>
      </c>
      <c r="F162" s="291">
        <v>246982.99586005762</v>
      </c>
      <c r="G162" s="291">
        <v>249752.05881827491</v>
      </c>
      <c r="H162" s="291">
        <v>252576.78985851878</v>
      </c>
      <c r="I162" s="291">
        <v>255461.44415132381</v>
      </c>
      <c r="J162" s="291">
        <v>258406.52193428105</v>
      </c>
      <c r="K162" s="291">
        <v>261413.4857886266</v>
      </c>
      <c r="L162" s="291">
        <v>264483.58579945075</v>
      </c>
      <c r="M162" s="291">
        <v>267618.16048843635</v>
      </c>
      <c r="N162" s="291">
        <v>270818.56059087615</v>
      </c>
      <c r="O162" s="291">
        <v>274086.16924599063</v>
      </c>
      <c r="P162" s="291">
        <v>277422.39771080483</v>
      </c>
      <c r="Q162" s="291">
        <v>280828.68670700857</v>
      </c>
      <c r="R162" s="291">
        <v>284306.50885169301</v>
      </c>
      <c r="S162" s="291">
        <v>287857.3610381218</v>
      </c>
      <c r="T162" s="291">
        <v>291482.79760809237</v>
      </c>
      <c r="U162" s="291">
        <v>295184.30397497996</v>
      </c>
      <c r="V162" s="291">
        <v>298963.79334263992</v>
      </c>
      <c r="W162" s="291">
        <v>302821.66984086612</v>
      </c>
      <c r="X162" s="291">
        <v>306764.48453701404</v>
      </c>
      <c r="Z162" s="289">
        <v>10</v>
      </c>
      <c r="AA162" s="3" t="s">
        <v>50</v>
      </c>
      <c r="AB162" s="290">
        <v>246646.82454343329</v>
      </c>
      <c r="AC162" s="291">
        <v>249031.51896964412</v>
      </c>
      <c r="AD162" s="291">
        <v>251759.64699999141</v>
      </c>
      <c r="AE162" s="291">
        <v>254582.26363582016</v>
      </c>
      <c r="AF162" s="291">
        <v>257461.6249743824</v>
      </c>
      <c r="AG162" s="291">
        <v>260402.06848121044</v>
      </c>
      <c r="AH162" s="291">
        <v>263404.10406848945</v>
      </c>
      <c r="AI162" s="291">
        <v>266469.22260377882</v>
      </c>
      <c r="AJ162" s="291">
        <v>269598.69834881218</v>
      </c>
      <c r="AK162" s="291">
        <v>272793.89571228321</v>
      </c>
      <c r="AL162" s="291">
        <v>276056.19155270397</v>
      </c>
      <c r="AM162" s="291">
        <v>279386.99575920828</v>
      </c>
      <c r="AN162" s="291">
        <v>282787.74688253191</v>
      </c>
      <c r="AO162" s="291">
        <v>286259.91350792232</v>
      </c>
      <c r="AP162" s="291">
        <v>289804.99673288455</v>
      </c>
      <c r="AQ162" s="291">
        <v>293424.52240059921</v>
      </c>
      <c r="AR162" s="291">
        <v>297120.07491383288</v>
      </c>
      <c r="AS162" s="291">
        <v>300893.16841385607</v>
      </c>
      <c r="AT162" s="291">
        <v>304745.75310588657</v>
      </c>
      <c r="AU162" s="291">
        <v>308678.24093558791</v>
      </c>
      <c r="AV162" s="291">
        <v>312697.30966795993</v>
      </c>
      <c r="AX162" s="294"/>
      <c r="AY162" s="294"/>
      <c r="AZ162" s="294"/>
      <c r="BA162" s="294"/>
      <c r="BB162" s="294"/>
      <c r="BC162" s="294"/>
      <c r="BD162" s="294"/>
      <c r="BE162" s="294"/>
      <c r="BF162" s="294"/>
      <c r="BG162" s="294"/>
      <c r="BH162" s="294"/>
      <c r="BI162" s="294"/>
      <c r="BJ162" s="294"/>
      <c r="BK162" s="294"/>
      <c r="BL162" s="294"/>
      <c r="BM162" s="294"/>
      <c r="BN162" s="294"/>
      <c r="BO162" s="294"/>
      <c r="BP162" s="294"/>
      <c r="BQ162" s="294"/>
      <c r="BR162" s="294"/>
    </row>
    <row r="163" spans="2:70" x14ac:dyDescent="0.2">
      <c r="B163" s="289">
        <v>13</v>
      </c>
      <c r="C163" s="3" t="s">
        <v>52</v>
      </c>
      <c r="D163" s="290">
        <v>596.77334312152448</v>
      </c>
      <c r="E163" s="291">
        <v>606.68194512471393</v>
      </c>
      <c r="F163" s="291">
        <v>606.64330067720596</v>
      </c>
      <c r="G163" s="291">
        <v>606.6432389294315</v>
      </c>
      <c r="H163" s="291">
        <v>606.64323883076804</v>
      </c>
      <c r="I163" s="291">
        <v>606.64323883061047</v>
      </c>
      <c r="J163" s="291">
        <v>606.64323883061024</v>
      </c>
      <c r="K163" s="291">
        <v>606.64323883061024</v>
      </c>
      <c r="L163" s="291">
        <v>606.64323883061024</v>
      </c>
      <c r="M163" s="291">
        <v>606.64323883061024</v>
      </c>
      <c r="N163" s="291">
        <v>606.64323883061024</v>
      </c>
      <c r="O163" s="291">
        <v>606.64323883061024</v>
      </c>
      <c r="P163" s="291">
        <v>606.64323883061024</v>
      </c>
      <c r="Q163" s="291">
        <v>606.64323883061024</v>
      </c>
      <c r="R163" s="291">
        <v>606.64323883061024</v>
      </c>
      <c r="S163" s="291">
        <v>606.64323883061024</v>
      </c>
      <c r="T163" s="291">
        <v>606.64323883061024</v>
      </c>
      <c r="U163" s="291">
        <v>606.64323883061024</v>
      </c>
      <c r="V163" s="291">
        <v>606.64323883061024</v>
      </c>
      <c r="W163" s="291">
        <v>606.64323883061024</v>
      </c>
      <c r="X163" s="291">
        <v>606.64323883061024</v>
      </c>
      <c r="Z163" s="289">
        <v>13</v>
      </c>
      <c r="AA163" s="3" t="s">
        <v>52</v>
      </c>
      <c r="AB163" s="290">
        <v>607.31236036105076</v>
      </c>
      <c r="AC163" s="291">
        <v>617.39594827561655</v>
      </c>
      <c r="AD163" s="291">
        <v>617.35662136716553</v>
      </c>
      <c r="AE163" s="291">
        <v>617.35655852892512</v>
      </c>
      <c r="AF163" s="291">
        <v>617.35655842851941</v>
      </c>
      <c r="AG163" s="291">
        <v>617.35655842835899</v>
      </c>
      <c r="AH163" s="291">
        <v>617.35655842835877</v>
      </c>
      <c r="AI163" s="291">
        <v>617.35655842835877</v>
      </c>
      <c r="AJ163" s="291">
        <v>617.35655842835877</v>
      </c>
      <c r="AK163" s="291">
        <v>617.35655842835877</v>
      </c>
      <c r="AL163" s="291">
        <v>617.35655842835877</v>
      </c>
      <c r="AM163" s="291">
        <v>617.35655842835877</v>
      </c>
      <c r="AN163" s="291">
        <v>617.35655842835877</v>
      </c>
      <c r="AO163" s="291">
        <v>617.35655842835877</v>
      </c>
      <c r="AP163" s="291">
        <v>617.35655842835877</v>
      </c>
      <c r="AQ163" s="291">
        <v>617.35655842835877</v>
      </c>
      <c r="AR163" s="291">
        <v>617.35655842835877</v>
      </c>
      <c r="AS163" s="291">
        <v>617.35655842835877</v>
      </c>
      <c r="AT163" s="291">
        <v>617.35655842835877</v>
      </c>
      <c r="AU163" s="291">
        <v>617.35655842835877</v>
      </c>
      <c r="AV163" s="291">
        <v>617.35655842835877</v>
      </c>
      <c r="AX163" s="294"/>
      <c r="AY163" s="294"/>
      <c r="AZ163" s="294"/>
      <c r="BA163" s="294"/>
      <c r="BB163" s="294"/>
      <c r="BC163" s="294"/>
      <c r="BD163" s="294"/>
      <c r="BE163" s="294"/>
      <c r="BF163" s="294"/>
      <c r="BG163" s="294"/>
      <c r="BH163" s="294"/>
      <c r="BI163" s="294"/>
      <c r="BJ163" s="294"/>
      <c r="BK163" s="294"/>
      <c r="BL163" s="294"/>
      <c r="BM163" s="294"/>
      <c r="BN163" s="294"/>
      <c r="BO163" s="294"/>
      <c r="BP163" s="294"/>
      <c r="BQ163" s="294"/>
      <c r="BR163" s="294"/>
    </row>
    <row r="164" spans="2:70" x14ac:dyDescent="0.2">
      <c r="B164" s="289">
        <v>14</v>
      </c>
      <c r="C164" s="3" t="s">
        <v>53</v>
      </c>
      <c r="D164" s="290">
        <v>3533.8149482789572</v>
      </c>
      <c r="E164" s="291">
        <v>3571.8285911213411</v>
      </c>
      <c r="F164" s="291">
        <v>3609.6022144974318</v>
      </c>
      <c r="G164" s="291">
        <v>3648.7165694859141</v>
      </c>
      <c r="H164" s="291">
        <v>3688.6170985552894</v>
      </c>
      <c r="I164" s="291">
        <v>3729.3640755934821</v>
      </c>
      <c r="J164" s="291">
        <v>3770.9645587817017</v>
      </c>
      <c r="K164" s="291">
        <v>3813.4392095875719</v>
      </c>
      <c r="L164" s="291">
        <v>3856.8056855112563</v>
      </c>
      <c r="M164" s="291">
        <v>3901.0828938702743</v>
      </c>
      <c r="N164" s="291">
        <v>3946.2899143449981</v>
      </c>
      <c r="O164" s="291">
        <v>3992.4462843801798</v>
      </c>
      <c r="P164" s="291">
        <v>4039.5719385705729</v>
      </c>
      <c r="Q164" s="291">
        <v>4087.6872277745006</v>
      </c>
      <c r="R164" s="291">
        <v>4136.812953152762</v>
      </c>
      <c r="S164" s="291">
        <v>4186.9702596856005</v>
      </c>
      <c r="T164" s="291">
        <v>4238.181100299289</v>
      </c>
      <c r="U164" s="291">
        <v>4290.466468075042</v>
      </c>
      <c r="V164" s="291">
        <v>4343.8533450041614</v>
      </c>
      <c r="W164" s="291">
        <v>4398.347606959097</v>
      </c>
      <c r="X164" s="291">
        <v>4454.041075179628</v>
      </c>
      <c r="Z164" s="289">
        <v>14</v>
      </c>
      <c r="AA164" s="3" t="s">
        <v>53</v>
      </c>
      <c r="AB164" s="290">
        <v>3602.1589293786706</v>
      </c>
      <c r="AC164" s="291">
        <v>3640.9077560736278</v>
      </c>
      <c r="AD164" s="291">
        <v>3679.4119213258118</v>
      </c>
      <c r="AE164" s="291">
        <v>3719.2827479397715</v>
      </c>
      <c r="AF164" s="291">
        <v>3759.9549532413484</v>
      </c>
      <c r="AG164" s="291">
        <v>3801.4899768154582</v>
      </c>
      <c r="AH164" s="291">
        <v>3843.8950133485396</v>
      </c>
      <c r="AI164" s="291">
        <v>3887.1911239009955</v>
      </c>
      <c r="AJ164" s="291">
        <v>3931.3963074690428</v>
      </c>
      <c r="AK164" s="291">
        <v>3976.5298370377259</v>
      </c>
      <c r="AL164" s="291">
        <v>4022.611161288431</v>
      </c>
      <c r="AM164" s="291">
        <v>4069.6601955200917</v>
      </c>
      <c r="AN164" s="291">
        <v>4117.6972598625262</v>
      </c>
      <c r="AO164" s="291">
        <v>4166.7430987596608</v>
      </c>
      <c r="AP164" s="291">
        <v>4216.8189156667368</v>
      </c>
      <c r="AQ164" s="291">
        <v>4267.9462645079193</v>
      </c>
      <c r="AR164" s="291">
        <v>4320.1475227790761</v>
      </c>
      <c r="AS164" s="291">
        <v>4373.4440895676125</v>
      </c>
      <c r="AT164" s="291">
        <v>4427.8634686965415</v>
      </c>
      <c r="AU164" s="291">
        <v>4483.4116496776869</v>
      </c>
      <c r="AV164" s="291">
        <v>4540.1822295736029</v>
      </c>
      <c r="AX164" s="294"/>
      <c r="AY164" s="294"/>
      <c r="AZ164" s="294"/>
      <c r="BA164" s="294"/>
      <c r="BB164" s="294"/>
      <c r="BC164" s="294"/>
      <c r="BD164" s="294"/>
      <c r="BE164" s="294"/>
      <c r="BF164" s="294"/>
      <c r="BG164" s="294"/>
      <c r="BH164" s="294"/>
      <c r="BI164" s="294"/>
      <c r="BJ164" s="294"/>
      <c r="BK164" s="294"/>
      <c r="BL164" s="294"/>
      <c r="BM164" s="294"/>
      <c r="BN164" s="294"/>
      <c r="BO164" s="294"/>
      <c r="BP164" s="294"/>
      <c r="BQ164" s="294"/>
      <c r="BR164" s="294"/>
    </row>
    <row r="165" spans="2:70" x14ac:dyDescent="0.2">
      <c r="B165" s="289">
        <v>18</v>
      </c>
      <c r="C165" s="3" t="s">
        <v>55</v>
      </c>
      <c r="D165" s="290">
        <v>182923.0241258755</v>
      </c>
      <c r="E165" s="291">
        <v>188015.22727119489</v>
      </c>
      <c r="F165" s="291">
        <v>192757.62321712603</v>
      </c>
      <c r="G165" s="291">
        <v>197803.43534582091</v>
      </c>
      <c r="H165" s="291">
        <v>202735.87248391024</v>
      </c>
      <c r="I165" s="291">
        <v>207753.17741547164</v>
      </c>
      <c r="J165" s="291">
        <v>212803.15818009741</v>
      </c>
      <c r="K165" s="291">
        <v>217888.59038485921</v>
      </c>
      <c r="L165" s="291">
        <v>223019.63315708161</v>
      </c>
      <c r="M165" s="291">
        <v>228189.59396050338</v>
      </c>
      <c r="N165" s="291">
        <v>233403.23045149911</v>
      </c>
      <c r="O165" s="291">
        <v>238660.00003424738</v>
      </c>
      <c r="P165" s="291">
        <v>243961.12297321981</v>
      </c>
      <c r="Q165" s="291">
        <v>249307.58759361229</v>
      </c>
      <c r="R165" s="291">
        <v>254700.23883445672</v>
      </c>
      <c r="S165" s="291">
        <v>260140.11449249895</v>
      </c>
      <c r="T165" s="291">
        <v>265628.18693675811</v>
      </c>
      <c r="U165" s="291">
        <v>271165.42702480557</v>
      </c>
      <c r="V165" s="291">
        <v>276753.06785944215</v>
      </c>
      <c r="W165" s="291">
        <v>282391.37785999011</v>
      </c>
      <c r="X165" s="291">
        <v>288084.55987031967</v>
      </c>
      <c r="Z165" s="289">
        <v>18</v>
      </c>
      <c r="AA165" s="3" t="s">
        <v>55</v>
      </c>
      <c r="AB165" s="290">
        <v>188289.82287698609</v>
      </c>
      <c r="AC165" s="291">
        <v>193556.64068587768</v>
      </c>
      <c r="AD165" s="291">
        <v>198459.70993831594</v>
      </c>
      <c r="AE165" s="291">
        <v>203678.83839406713</v>
      </c>
      <c r="AF165" s="291">
        <v>208779.81637647637</v>
      </c>
      <c r="AG165" s="291">
        <v>213968.5855258104</v>
      </c>
      <c r="AH165" s="291">
        <v>219190.8625686391</v>
      </c>
      <c r="AI165" s="291">
        <v>224449.52139058273</v>
      </c>
      <c r="AJ165" s="291">
        <v>229755.11592312614</v>
      </c>
      <c r="AK165" s="291">
        <v>235100.67663633139</v>
      </c>
      <c r="AL165" s="291">
        <v>240491.14016667748</v>
      </c>
      <c r="AM165" s="291">
        <v>245925.93153851049</v>
      </c>
      <c r="AN165" s="291">
        <v>251406.30863228592</v>
      </c>
      <c r="AO165" s="291">
        <v>256933.28792169213</v>
      </c>
      <c r="AP165" s="291">
        <v>262507.73653485806</v>
      </c>
      <c r="AQ165" s="291">
        <v>268130.72195015301</v>
      </c>
      <c r="AR165" s="291">
        <v>273803.24316497287</v>
      </c>
      <c r="AS165" s="291">
        <v>279526.29814172548</v>
      </c>
      <c r="AT165" s="291">
        <v>285301.1542026457</v>
      </c>
      <c r="AU165" s="291">
        <v>291128.08731234551</v>
      </c>
      <c r="AV165" s="291">
        <v>297011.41671020415</v>
      </c>
      <c r="AX165" s="294"/>
      <c r="AY165" s="294"/>
      <c r="AZ165" s="294"/>
      <c r="BA165" s="294"/>
      <c r="BB165" s="294"/>
      <c r="BC165" s="294"/>
      <c r="BD165" s="294"/>
      <c r="BE165" s="294"/>
      <c r="BF165" s="294"/>
      <c r="BG165" s="294"/>
      <c r="BH165" s="294"/>
      <c r="BI165" s="294"/>
      <c r="BJ165" s="294"/>
      <c r="BK165" s="294"/>
      <c r="BL165" s="294"/>
      <c r="BM165" s="294"/>
      <c r="BN165" s="294"/>
      <c r="BO165" s="294"/>
      <c r="BP165" s="294"/>
      <c r="BQ165" s="294"/>
      <c r="BR165" s="294"/>
    </row>
    <row r="166" spans="2:70" x14ac:dyDescent="0.2">
      <c r="B166" s="289">
        <v>20</v>
      </c>
      <c r="C166" s="3" t="s">
        <v>56</v>
      </c>
      <c r="D166" s="290">
        <v>0</v>
      </c>
      <c r="E166" s="291">
        <v>0</v>
      </c>
      <c r="F166" s="291">
        <v>0</v>
      </c>
      <c r="G166" s="291">
        <v>0</v>
      </c>
      <c r="H166" s="291">
        <v>0</v>
      </c>
      <c r="I166" s="291">
        <v>0</v>
      </c>
      <c r="J166" s="291">
        <v>0</v>
      </c>
      <c r="K166" s="291">
        <v>0</v>
      </c>
      <c r="L166" s="291">
        <v>0</v>
      </c>
      <c r="M166" s="291">
        <v>0</v>
      </c>
      <c r="N166" s="291">
        <v>0</v>
      </c>
      <c r="O166" s="291">
        <v>0</v>
      </c>
      <c r="P166" s="291">
        <v>0</v>
      </c>
      <c r="Q166" s="291">
        <v>0</v>
      </c>
      <c r="R166" s="291">
        <v>0</v>
      </c>
      <c r="S166" s="291">
        <v>0</v>
      </c>
      <c r="T166" s="291">
        <v>0</v>
      </c>
      <c r="U166" s="291">
        <v>0</v>
      </c>
      <c r="V166" s="291">
        <v>0</v>
      </c>
      <c r="W166" s="291">
        <v>0</v>
      </c>
      <c r="X166" s="291">
        <v>0</v>
      </c>
      <c r="Z166" s="289">
        <v>20</v>
      </c>
      <c r="AA166" s="3" t="s">
        <v>56</v>
      </c>
      <c r="AB166" s="290">
        <v>0</v>
      </c>
      <c r="AC166" s="291">
        <v>0</v>
      </c>
      <c r="AD166" s="291">
        <v>0</v>
      </c>
      <c r="AE166" s="291">
        <v>0</v>
      </c>
      <c r="AF166" s="291">
        <v>0</v>
      </c>
      <c r="AG166" s="291">
        <v>0</v>
      </c>
      <c r="AH166" s="291">
        <v>0</v>
      </c>
      <c r="AI166" s="291">
        <v>0</v>
      </c>
      <c r="AJ166" s="291">
        <v>0</v>
      </c>
      <c r="AK166" s="291">
        <v>0</v>
      </c>
      <c r="AL166" s="291">
        <v>0</v>
      </c>
      <c r="AM166" s="291">
        <v>0</v>
      </c>
      <c r="AN166" s="291">
        <v>0</v>
      </c>
      <c r="AO166" s="291">
        <v>0</v>
      </c>
      <c r="AP166" s="291">
        <v>0</v>
      </c>
      <c r="AQ166" s="291">
        <v>0</v>
      </c>
      <c r="AR166" s="291">
        <v>0</v>
      </c>
      <c r="AS166" s="291">
        <v>0</v>
      </c>
      <c r="AT166" s="291">
        <v>0</v>
      </c>
      <c r="AU166" s="291">
        <v>0</v>
      </c>
      <c r="AV166" s="291">
        <v>0</v>
      </c>
      <c r="AX166" s="294"/>
      <c r="AY166" s="294"/>
      <c r="AZ166" s="294"/>
      <c r="BA166" s="294"/>
      <c r="BB166" s="294"/>
      <c r="BC166" s="294"/>
      <c r="BD166" s="294"/>
      <c r="BE166" s="294"/>
      <c r="BF166" s="294"/>
      <c r="BG166" s="294"/>
      <c r="BH166" s="294"/>
      <c r="BI166" s="294"/>
      <c r="BJ166" s="294"/>
      <c r="BK166" s="294"/>
      <c r="BL166" s="294"/>
      <c r="BM166" s="294"/>
      <c r="BN166" s="294"/>
      <c r="BO166" s="294"/>
      <c r="BP166" s="294"/>
      <c r="BQ166" s="294"/>
      <c r="BR166" s="294"/>
    </row>
    <row r="167" spans="2:70" x14ac:dyDescent="0.2">
      <c r="B167" s="289">
        <v>21</v>
      </c>
      <c r="C167" s="3" t="s">
        <v>57</v>
      </c>
      <c r="D167" s="290">
        <v>0</v>
      </c>
      <c r="E167" s="291">
        <v>0</v>
      </c>
      <c r="F167" s="291">
        <v>0</v>
      </c>
      <c r="G167" s="291">
        <v>0</v>
      </c>
      <c r="H167" s="291">
        <v>0</v>
      </c>
      <c r="I167" s="291">
        <v>0</v>
      </c>
      <c r="J167" s="291">
        <v>0</v>
      </c>
      <c r="K167" s="291">
        <v>0</v>
      </c>
      <c r="L167" s="291">
        <v>0</v>
      </c>
      <c r="M167" s="291">
        <v>0</v>
      </c>
      <c r="N167" s="291">
        <v>0</v>
      </c>
      <c r="O167" s="291">
        <v>0</v>
      </c>
      <c r="P167" s="291">
        <v>0</v>
      </c>
      <c r="Q167" s="291">
        <v>0</v>
      </c>
      <c r="R167" s="291">
        <v>0</v>
      </c>
      <c r="S167" s="291">
        <v>0</v>
      </c>
      <c r="T167" s="291">
        <v>0</v>
      </c>
      <c r="U167" s="291">
        <v>0</v>
      </c>
      <c r="V167" s="291">
        <v>0</v>
      </c>
      <c r="W167" s="291">
        <v>0</v>
      </c>
      <c r="X167" s="291">
        <v>0</v>
      </c>
      <c r="Z167" s="289">
        <v>21</v>
      </c>
      <c r="AA167" s="3" t="s">
        <v>57</v>
      </c>
      <c r="AB167" s="290">
        <v>0</v>
      </c>
      <c r="AC167" s="291">
        <v>0</v>
      </c>
      <c r="AD167" s="291">
        <v>0</v>
      </c>
      <c r="AE167" s="291">
        <v>0</v>
      </c>
      <c r="AF167" s="291">
        <v>0</v>
      </c>
      <c r="AG167" s="291">
        <v>0</v>
      </c>
      <c r="AH167" s="291">
        <v>0</v>
      </c>
      <c r="AI167" s="291">
        <v>0</v>
      </c>
      <c r="AJ167" s="291">
        <v>0</v>
      </c>
      <c r="AK167" s="291">
        <v>0</v>
      </c>
      <c r="AL167" s="291">
        <v>0</v>
      </c>
      <c r="AM167" s="291">
        <v>0</v>
      </c>
      <c r="AN167" s="291">
        <v>0</v>
      </c>
      <c r="AO167" s="291">
        <v>0</v>
      </c>
      <c r="AP167" s="291">
        <v>0</v>
      </c>
      <c r="AQ167" s="291">
        <v>0</v>
      </c>
      <c r="AR167" s="291">
        <v>0</v>
      </c>
      <c r="AS167" s="291">
        <v>0</v>
      </c>
      <c r="AT167" s="291">
        <v>0</v>
      </c>
      <c r="AU167" s="291">
        <v>0</v>
      </c>
      <c r="AV167" s="291">
        <v>0</v>
      </c>
      <c r="AX167" s="294"/>
      <c r="AY167" s="294"/>
      <c r="AZ167" s="294"/>
      <c r="BA167" s="294"/>
      <c r="BB167" s="294"/>
      <c r="BC167" s="294"/>
      <c r="BD167" s="294"/>
      <c r="BE167" s="294"/>
      <c r="BF167" s="294"/>
      <c r="BG167" s="294"/>
      <c r="BH167" s="294"/>
      <c r="BI167" s="294"/>
      <c r="BJ167" s="294"/>
      <c r="BK167" s="294"/>
      <c r="BL167" s="294"/>
      <c r="BM167" s="294"/>
      <c r="BN167" s="294"/>
      <c r="BO167" s="294"/>
      <c r="BP167" s="294"/>
      <c r="BQ167" s="294"/>
      <c r="BR167" s="294"/>
    </row>
    <row r="168" spans="2:70" x14ac:dyDescent="0.2">
      <c r="B168" s="289">
        <v>22</v>
      </c>
      <c r="C168" s="3" t="s">
        <v>58</v>
      </c>
      <c r="D168" s="290">
        <v>14491.769430436319</v>
      </c>
      <c r="E168" s="291">
        <v>14963.238109615211</v>
      </c>
      <c r="F168" s="291">
        <v>15460.3183809559</v>
      </c>
      <c r="G168" s="291">
        <v>15962.873171844118</v>
      </c>
      <c r="H168" s="291">
        <v>16468.663282485464</v>
      </c>
      <c r="I168" s="291">
        <v>16977.933363959284</v>
      </c>
      <c r="J168" s="291">
        <v>17490.712751219005</v>
      </c>
      <c r="K168" s="291">
        <v>18007.086311805662</v>
      </c>
      <c r="L168" s="291">
        <v>18527.126666823304</v>
      </c>
      <c r="M168" s="291">
        <v>19050.911549340795</v>
      </c>
      <c r="N168" s="291">
        <v>19578.519407958476</v>
      </c>
      <c r="O168" s="291">
        <v>20110.030571622945</v>
      </c>
      <c r="P168" s="291">
        <v>20645.527002732189</v>
      </c>
      <c r="Q168" s="291">
        <v>21185.092374681888</v>
      </c>
      <c r="R168" s="291">
        <v>21728.81221381756</v>
      </c>
      <c r="S168" s="291">
        <v>22276.773454357502</v>
      </c>
      <c r="T168" s="291">
        <v>22829.066374868729</v>
      </c>
      <c r="U168" s="291">
        <v>23385.777219983884</v>
      </c>
      <c r="V168" s="291">
        <v>23947.017199319729</v>
      </c>
      <c r="W168" s="291">
        <v>24512.80941062835</v>
      </c>
      <c r="X168" s="291">
        <v>25083.535839841225</v>
      </c>
      <c r="Z168" s="289">
        <v>22</v>
      </c>
      <c r="AA168" s="3" t="s">
        <v>58</v>
      </c>
      <c r="AB168" s="290">
        <v>15068.976606850609</v>
      </c>
      <c r="AC168" s="291">
        <v>15559.223883521194</v>
      </c>
      <c r="AD168" s="291">
        <v>16076.102862069374</v>
      </c>
      <c r="AE168" s="291">
        <v>16598.674410278658</v>
      </c>
      <c r="AF168" s="291">
        <v>17124.610141026871</v>
      </c>
      <c r="AG168" s="291">
        <v>17654.164449845808</v>
      </c>
      <c r="AH168" s="291">
        <v>18187.367840100054</v>
      </c>
      <c r="AI168" s="291">
        <v>18724.308559604873</v>
      </c>
      <c r="AJ168" s="291">
        <v>19265.06212196287</v>
      </c>
      <c r="AK168" s="291">
        <v>19809.709356351046</v>
      </c>
      <c r="AL168" s="291">
        <v>20358.331835977446</v>
      </c>
      <c r="AM168" s="291">
        <v>20911.013089290685</v>
      </c>
      <c r="AN168" s="291">
        <v>21467.838343251016</v>
      </c>
      <c r="AO168" s="291">
        <v>22028.894603965462</v>
      </c>
      <c r="AP168" s="291">
        <v>22594.270804293905</v>
      </c>
      <c r="AQ168" s="291">
        <v>23164.057341044554</v>
      </c>
      <c r="AR168" s="291">
        <v>23738.348088579747</v>
      </c>
      <c r="AS168" s="291">
        <v>24317.23272665582</v>
      </c>
      <c r="AT168" s="291">
        <v>24900.826894368602</v>
      </c>
      <c r="AU168" s="291">
        <v>25489.154609453668</v>
      </c>
      <c r="AV168" s="291">
        <v>26082.613072342119</v>
      </c>
      <c r="AX168" s="294"/>
      <c r="AY168" s="294"/>
      <c r="AZ168" s="294"/>
      <c r="BA168" s="294"/>
      <c r="BB168" s="294"/>
      <c r="BC168" s="294"/>
      <c r="BD168" s="294"/>
      <c r="BE168" s="294"/>
      <c r="BF168" s="294"/>
      <c r="BG168" s="294"/>
      <c r="BH168" s="294"/>
      <c r="BI168" s="294"/>
      <c r="BJ168" s="294"/>
      <c r="BK168" s="294"/>
      <c r="BL168" s="294"/>
      <c r="BM168" s="294"/>
      <c r="BN168" s="294"/>
      <c r="BO168" s="294"/>
      <c r="BP168" s="294"/>
      <c r="BQ168" s="294"/>
      <c r="BR168" s="294"/>
    </row>
    <row r="169" spans="2:70" x14ac:dyDescent="0.2">
      <c r="B169" s="289">
        <v>23</v>
      </c>
      <c r="C169" s="3" t="s">
        <v>59</v>
      </c>
      <c r="D169" s="290">
        <v>36063.407220652669</v>
      </c>
      <c r="E169" s="291">
        <v>37996.763562607768</v>
      </c>
      <c r="F169" s="291">
        <v>39958.291112701547</v>
      </c>
      <c r="G169" s="291">
        <v>41930.270984683877</v>
      </c>
      <c r="H169" s="291">
        <v>43908.546602971248</v>
      </c>
      <c r="I169" s="291">
        <v>45893.596833743017</v>
      </c>
      <c r="J169" s="291">
        <v>47885.478781454403</v>
      </c>
      <c r="K169" s="291">
        <v>49884.357668946948</v>
      </c>
      <c r="L169" s="291">
        <v>51890.37486915692</v>
      </c>
      <c r="M169" s="291">
        <v>53903.681708998018</v>
      </c>
      <c r="N169" s="291">
        <v>55924.430907771588</v>
      </c>
      <c r="O169" s="291">
        <v>57952.778845414367</v>
      </c>
      <c r="P169" s="291">
        <v>59988.885082007655</v>
      </c>
      <c r="Q169" s="291">
        <v>62032.912507465124</v>
      </c>
      <c r="R169" s="291">
        <v>64085.027623029564</v>
      </c>
      <c r="S169" s="291">
        <v>66145.39965466554</v>
      </c>
      <c r="T169" s="291">
        <v>68214.204401587791</v>
      </c>
      <c r="U169" s="291">
        <v>70291.609565287901</v>
      </c>
      <c r="V169" s="291">
        <v>72377.832403399269</v>
      </c>
      <c r="W169" s="291">
        <v>74472.914909804138</v>
      </c>
      <c r="X169" s="291">
        <v>76577.612098874772</v>
      </c>
      <c r="Z169" s="289">
        <v>23</v>
      </c>
      <c r="AA169" s="3" t="s">
        <v>59</v>
      </c>
      <c r="AB169" s="290">
        <v>36326.309459291202</v>
      </c>
      <c r="AC169" s="291">
        <v>38273.759968979175</v>
      </c>
      <c r="AD169" s="291">
        <v>40249.587054913143</v>
      </c>
      <c r="AE169" s="291">
        <v>42235.942660162218</v>
      </c>
      <c r="AF169" s="291">
        <v>44228.639907706871</v>
      </c>
      <c r="AG169" s="291">
        <v>46228.161154660993</v>
      </c>
      <c r="AH169" s="291">
        <v>48234.563921771216</v>
      </c>
      <c r="AI169" s="291">
        <v>50248.014636353531</v>
      </c>
      <c r="AJ169" s="291">
        <v>52268.655701953103</v>
      </c>
      <c r="AK169" s="291">
        <v>54296.639548656611</v>
      </c>
      <c r="AL169" s="291">
        <v>56332.120009089238</v>
      </c>
      <c r="AM169" s="291">
        <v>58375.254603197456</v>
      </c>
      <c r="AN169" s="291">
        <v>60426.204054255519</v>
      </c>
      <c r="AO169" s="291">
        <v>62485.132439644534</v>
      </c>
      <c r="AP169" s="291">
        <v>64552.207474401483</v>
      </c>
      <c r="AQ169" s="291">
        <v>66627.599618148161</v>
      </c>
      <c r="AR169" s="291">
        <v>68711.485951675408</v>
      </c>
      <c r="AS169" s="291">
        <v>70804.035399018816</v>
      </c>
      <c r="AT169" s="291">
        <v>72905.46680162003</v>
      </c>
      <c r="AU169" s="291">
        <v>75015.822459496616</v>
      </c>
      <c r="AV169" s="291">
        <v>77135.862891075492</v>
      </c>
      <c r="AX169" s="294"/>
      <c r="AY169" s="294"/>
      <c r="AZ169" s="294"/>
      <c r="BA169" s="294"/>
      <c r="BB169" s="294"/>
      <c r="BC169" s="294"/>
      <c r="BD169" s="294"/>
      <c r="BE169" s="294"/>
      <c r="BF169" s="294"/>
      <c r="BG169" s="294"/>
      <c r="BH169" s="294"/>
      <c r="BI169" s="294"/>
      <c r="BJ169" s="294"/>
      <c r="BK169" s="294"/>
      <c r="BL169" s="294"/>
      <c r="BM169" s="294"/>
      <c r="BN169" s="294"/>
      <c r="BO169" s="294"/>
      <c r="BP169" s="294"/>
      <c r="BQ169" s="294"/>
      <c r="BR169" s="294"/>
    </row>
    <row r="170" spans="2:70" x14ac:dyDescent="0.2">
      <c r="B170" s="289">
        <v>26</v>
      </c>
      <c r="C170" s="3" t="s">
        <v>60</v>
      </c>
      <c r="D170" s="290">
        <v>2638.9530371814408</v>
      </c>
      <c r="E170" s="291">
        <v>2688.4873664386769</v>
      </c>
      <c r="F170" s="291">
        <v>2738.0197530952628</v>
      </c>
      <c r="G170" s="291">
        <v>2787.5831958914036</v>
      </c>
      <c r="H170" s="291">
        <v>2811.6184919732686</v>
      </c>
      <c r="I170" s="291">
        <v>2901.3064670745739</v>
      </c>
      <c r="J170" s="291">
        <v>2938.4163979091281</v>
      </c>
      <c r="K170" s="291">
        <v>2997.3898509904584</v>
      </c>
      <c r="L170" s="291">
        <v>3035.2761853138891</v>
      </c>
      <c r="M170" s="291">
        <v>3084.7775158309205</v>
      </c>
      <c r="N170" s="291">
        <v>3134.3099024875069</v>
      </c>
      <c r="O170" s="291">
        <v>3183.8733452836482</v>
      </c>
      <c r="P170" s="291">
        <v>3236.4492336166322</v>
      </c>
      <c r="Q170" s="291">
        <v>3288.217662321184</v>
      </c>
      <c r="R170" s="291">
        <v>3361.3091941079383</v>
      </c>
      <c r="S170" s="291">
        <v>3436.0571652915792</v>
      </c>
      <c r="T170" s="291">
        <v>3511.1808822487515</v>
      </c>
      <c r="U170" s="291">
        <v>3587.9200094787657</v>
      </c>
      <c r="V170" s="291">
        <v>3612.4813855207908</v>
      </c>
      <c r="W170" s="291">
        <v>3642.5995163147782</v>
      </c>
      <c r="X170" s="291">
        <v>3672.977521619172</v>
      </c>
      <c r="Z170" s="289">
        <v>26</v>
      </c>
      <c r="AA170" s="3" t="s">
        <v>60</v>
      </c>
      <c r="AB170" s="290">
        <v>2716.0896344582547</v>
      </c>
      <c r="AC170" s="291">
        <v>2767.0718521596796</v>
      </c>
      <c r="AD170" s="291">
        <v>2818.0520704782375</v>
      </c>
      <c r="AE170" s="291">
        <v>2869.0642527073096</v>
      </c>
      <c r="AF170" s="291">
        <v>2893.8021004936477</v>
      </c>
      <c r="AG170" s="291">
        <v>2986.1116551071641</v>
      </c>
      <c r="AH170" s="291">
        <v>3024.3063092200123</v>
      </c>
      <c r="AI170" s="291">
        <v>3085.0035563349097</v>
      </c>
      <c r="AJ170" s="291">
        <v>3123.9973082106144</v>
      </c>
      <c r="AK170" s="291">
        <v>3174.9455626186586</v>
      </c>
      <c r="AL170" s="291">
        <v>3225.925780937217</v>
      </c>
      <c r="AM170" s="291">
        <v>3276.9379631662896</v>
      </c>
      <c r="AN170" s="291">
        <v>3331.0506447152466</v>
      </c>
      <c r="AO170" s="291">
        <v>3384.3322645908324</v>
      </c>
      <c r="AP170" s="291">
        <v>3459.5602618517137</v>
      </c>
      <c r="AQ170" s="291">
        <v>3536.4931162330522</v>
      </c>
      <c r="AR170" s="291">
        <v>3613.8126994368827</v>
      </c>
      <c r="AS170" s="291">
        <v>3692.7949113558302</v>
      </c>
      <c r="AT170" s="291">
        <v>3718.074216419564</v>
      </c>
      <c r="AU170" s="291">
        <v>3749.0727001766595</v>
      </c>
      <c r="AV170" s="291">
        <v>3780.3386545761009</v>
      </c>
      <c r="AX170" s="294"/>
      <c r="AY170" s="294"/>
      <c r="AZ170" s="294"/>
      <c r="BA170" s="294"/>
      <c r="BB170" s="294"/>
      <c r="BC170" s="294"/>
      <c r="BD170" s="294"/>
      <c r="BE170" s="294"/>
      <c r="BF170" s="294"/>
      <c r="BG170" s="294"/>
      <c r="BH170" s="294"/>
      <c r="BI170" s="294"/>
      <c r="BJ170" s="294"/>
      <c r="BK170" s="294"/>
      <c r="BL170" s="294"/>
      <c r="BM170" s="294"/>
      <c r="BN170" s="294"/>
      <c r="BO170" s="294"/>
      <c r="BP170" s="294"/>
      <c r="BQ170" s="294"/>
      <c r="BR170" s="294"/>
    </row>
    <row r="171" spans="2:70" x14ac:dyDescent="0.2">
      <c r="B171" s="289">
        <v>28</v>
      </c>
      <c r="C171" s="3" t="s">
        <v>61</v>
      </c>
      <c r="D171" s="290">
        <v>272.19822553209792</v>
      </c>
      <c r="E171" s="291">
        <v>289.489994235258</v>
      </c>
      <c r="F171" s="291">
        <v>289.70007262785623</v>
      </c>
      <c r="G171" s="291">
        <v>289.70262487868683</v>
      </c>
      <c r="H171" s="291">
        <v>289.70265588608464</v>
      </c>
      <c r="I171" s="291">
        <v>289.70265626279473</v>
      </c>
      <c r="J171" s="291">
        <v>289.70265626737165</v>
      </c>
      <c r="K171" s="291">
        <v>289.70265626742707</v>
      </c>
      <c r="L171" s="291">
        <v>289.70265626742753</v>
      </c>
      <c r="M171" s="291">
        <v>289.70265626742753</v>
      </c>
      <c r="N171" s="291">
        <v>289.70265626742753</v>
      </c>
      <c r="O171" s="291">
        <v>289.70265626742753</v>
      </c>
      <c r="P171" s="291">
        <v>289.70265626742753</v>
      </c>
      <c r="Q171" s="291">
        <v>289.70265626742753</v>
      </c>
      <c r="R171" s="291">
        <v>289.70265626742753</v>
      </c>
      <c r="S171" s="291">
        <v>289.70265626742753</v>
      </c>
      <c r="T171" s="291">
        <v>289.70265626742753</v>
      </c>
      <c r="U171" s="291">
        <v>289.70265626742753</v>
      </c>
      <c r="V171" s="291">
        <v>289.70265626742753</v>
      </c>
      <c r="W171" s="291">
        <v>289.70265626742753</v>
      </c>
      <c r="X171" s="291">
        <v>289.70265626742753</v>
      </c>
      <c r="Z171" s="289">
        <v>28</v>
      </c>
      <c r="AA171" s="3" t="s">
        <v>61</v>
      </c>
      <c r="AB171" s="290">
        <v>277.00524619499475</v>
      </c>
      <c r="AC171" s="291">
        <v>294.60238753345266</v>
      </c>
      <c r="AD171" s="291">
        <v>294.8161759104641</v>
      </c>
      <c r="AE171" s="291">
        <v>294.8187732340445</v>
      </c>
      <c r="AF171" s="291">
        <v>294.81880478903292</v>
      </c>
      <c r="AG171" s="291">
        <v>294.81880517239574</v>
      </c>
      <c r="AH171" s="291">
        <v>294.81880517705343</v>
      </c>
      <c r="AI171" s="291">
        <v>294.81880517710994</v>
      </c>
      <c r="AJ171" s="291">
        <v>294.81880517711039</v>
      </c>
      <c r="AK171" s="291">
        <v>294.81880517711039</v>
      </c>
      <c r="AL171" s="291">
        <v>294.81880517711039</v>
      </c>
      <c r="AM171" s="291">
        <v>294.81880517711039</v>
      </c>
      <c r="AN171" s="291">
        <v>294.81880517711039</v>
      </c>
      <c r="AO171" s="291">
        <v>294.81880517711039</v>
      </c>
      <c r="AP171" s="291">
        <v>294.81880517711039</v>
      </c>
      <c r="AQ171" s="291">
        <v>294.81880517711039</v>
      </c>
      <c r="AR171" s="291">
        <v>294.81880517711039</v>
      </c>
      <c r="AS171" s="291">
        <v>294.81880517711039</v>
      </c>
      <c r="AT171" s="291">
        <v>294.81880517711039</v>
      </c>
      <c r="AU171" s="291">
        <v>294.81880517711039</v>
      </c>
      <c r="AV171" s="291">
        <v>294.81880517711039</v>
      </c>
      <c r="AX171" s="294"/>
      <c r="AY171" s="294"/>
      <c r="AZ171" s="294"/>
      <c r="BA171" s="294"/>
      <c r="BB171" s="294"/>
      <c r="BC171" s="294"/>
      <c r="BD171" s="294"/>
      <c r="BE171" s="294"/>
      <c r="BF171" s="294"/>
      <c r="BG171" s="294"/>
      <c r="BH171" s="294"/>
      <c r="BI171" s="294"/>
      <c r="BJ171" s="294"/>
      <c r="BK171" s="294"/>
      <c r="BL171" s="294"/>
      <c r="BM171" s="294"/>
      <c r="BN171" s="294"/>
      <c r="BO171" s="294"/>
      <c r="BP171" s="294"/>
      <c r="BQ171" s="294"/>
      <c r="BR171" s="294"/>
    </row>
    <row r="172" spans="2:70" x14ac:dyDescent="0.2">
      <c r="B172" s="289">
        <v>29</v>
      </c>
      <c r="C172" s="3" t="s">
        <v>62</v>
      </c>
      <c r="D172" s="290">
        <v>3266.2671752738374</v>
      </c>
      <c r="E172" s="291">
        <v>3315.9421305791079</v>
      </c>
      <c r="F172" s="291">
        <v>3395.4535342440545</v>
      </c>
      <c r="G172" s="291">
        <v>3463.1786572387423</v>
      </c>
      <c r="H172" s="291">
        <v>3535.5600196441428</v>
      </c>
      <c r="I172" s="291">
        <v>3606.1019074983587</v>
      </c>
      <c r="J172" s="291">
        <v>3677.370490508566</v>
      </c>
      <c r="K172" s="291">
        <v>3748.3519883566601</v>
      </c>
      <c r="L172" s="291">
        <v>3819.4469008733749</v>
      </c>
      <c r="M172" s="291">
        <v>3890.497008263404</v>
      </c>
      <c r="N172" s="291">
        <v>3961.5648161801969</v>
      </c>
      <c r="O172" s="291">
        <v>4032.625631400595</v>
      </c>
      <c r="P172" s="291">
        <v>4103.6892091265099</v>
      </c>
      <c r="Q172" s="291">
        <v>4174.7516955085039</v>
      </c>
      <c r="R172" s="291">
        <v>4245.8146130322766</v>
      </c>
      <c r="S172" s="291">
        <v>4316.877360230982</v>
      </c>
      <c r="T172" s="291">
        <v>4387.9401747175907</v>
      </c>
      <c r="U172" s="291">
        <v>4459.0029626217265</v>
      </c>
      <c r="V172" s="291">
        <v>4530.065761027422</v>
      </c>
      <c r="W172" s="291">
        <v>4601.1285552844183</v>
      </c>
      <c r="X172" s="291">
        <v>4672.1913511803741</v>
      </c>
      <c r="Z172" s="289">
        <v>29</v>
      </c>
      <c r="AA172" s="3" t="s">
        <v>62</v>
      </c>
      <c r="AB172" s="290">
        <v>3396.3625968649944</v>
      </c>
      <c r="AC172" s="291">
        <v>3448.0161056400725</v>
      </c>
      <c r="AD172" s="291">
        <v>3530.6944485129952</v>
      </c>
      <c r="AE172" s="291">
        <v>3601.1170631565628</v>
      </c>
      <c r="AF172" s="291">
        <v>3676.3813752265687</v>
      </c>
      <c r="AG172" s="291">
        <v>3749.7329464740178</v>
      </c>
      <c r="AH172" s="291">
        <v>3823.8401571455242</v>
      </c>
      <c r="AI172" s="291">
        <v>3897.648848052906</v>
      </c>
      <c r="AJ172" s="291">
        <v>3971.5754709351627</v>
      </c>
      <c r="AK172" s="291">
        <v>4045.4555041025342</v>
      </c>
      <c r="AL172" s="291">
        <v>4119.3539428086551</v>
      </c>
      <c r="AM172" s="291">
        <v>4193.2451102992818</v>
      </c>
      <c r="AN172" s="291">
        <v>4267.1391503260202</v>
      </c>
      <c r="AO172" s="291">
        <v>4341.032055540607</v>
      </c>
      <c r="AP172" s="291">
        <v>4414.9254090693521</v>
      </c>
      <c r="AQ172" s="291">
        <v>4488.8185854889825</v>
      </c>
      <c r="AR172" s="291">
        <v>4562.7118318765924</v>
      </c>
      <c r="AS172" s="291">
        <v>4636.6050506229494</v>
      </c>
      <c r="AT172" s="291">
        <v>4710.4982802891454</v>
      </c>
      <c r="AU172" s="291">
        <v>4784.3915056413971</v>
      </c>
      <c r="AV172" s="291">
        <v>4858.2847326978908</v>
      </c>
      <c r="AX172" s="294"/>
      <c r="AY172" s="294"/>
      <c r="AZ172" s="294"/>
      <c r="BA172" s="294"/>
      <c r="BB172" s="294"/>
      <c r="BC172" s="294"/>
      <c r="BD172" s="294"/>
      <c r="BE172" s="294"/>
      <c r="BF172" s="294"/>
      <c r="BG172" s="294"/>
      <c r="BH172" s="294"/>
      <c r="BI172" s="294"/>
      <c r="BJ172" s="294"/>
      <c r="BK172" s="294"/>
      <c r="BL172" s="294"/>
      <c r="BM172" s="294"/>
      <c r="BN172" s="294"/>
      <c r="BO172" s="294"/>
      <c r="BP172" s="294"/>
      <c r="BQ172" s="294"/>
      <c r="BR172" s="294"/>
    </row>
    <row r="173" spans="2:70" x14ac:dyDescent="0.2">
      <c r="B173" s="289">
        <v>31</v>
      </c>
      <c r="C173" s="3" t="s">
        <v>63</v>
      </c>
      <c r="D173" s="290">
        <v>1571.955054874931</v>
      </c>
      <c r="E173" s="291">
        <v>1618.0589839223528</v>
      </c>
      <c r="F173" s="291">
        <v>1656.6514221414961</v>
      </c>
      <c r="G173" s="291">
        <v>1692.6974754448561</v>
      </c>
      <c r="H173" s="291">
        <v>1728.156307926542</v>
      </c>
      <c r="I173" s="291">
        <v>1763.930095081442</v>
      </c>
      <c r="J173" s="291">
        <v>1800.3063586448031</v>
      </c>
      <c r="K173" s="291">
        <v>1837.3980143941967</v>
      </c>
      <c r="L173" s="291">
        <v>1875.2520362607236</v>
      </c>
      <c r="M173" s="291">
        <v>1913.8955348886918</v>
      </c>
      <c r="N173" s="291">
        <v>1953.3486994221264</v>
      </c>
      <c r="O173" s="291">
        <v>1993.6297673520226</v>
      </c>
      <c r="P173" s="291">
        <v>2034.7565321789441</v>
      </c>
      <c r="Q173" s="291">
        <v>2076.7468866920749</v>
      </c>
      <c r="R173" s="291">
        <v>2119.6190297744297</v>
      </c>
      <c r="S173" s="291">
        <v>2163.3914246761578</v>
      </c>
      <c r="T173" s="291">
        <v>2208.0832538707405</v>
      </c>
      <c r="U173" s="291">
        <v>2253.7127649649137</v>
      </c>
      <c r="V173" s="291">
        <v>2300.3037980012627</v>
      </c>
      <c r="W173" s="291">
        <v>2347.8603399990652</v>
      </c>
      <c r="X173" s="291">
        <v>2396.4666704960341</v>
      </c>
      <c r="Z173" s="289">
        <v>31</v>
      </c>
      <c r="AA173" s="3" t="s">
        <v>63</v>
      </c>
      <c r="AB173" s="290">
        <v>1634.5660247105993</v>
      </c>
      <c r="AC173" s="291">
        <v>1682.5062732519805</v>
      </c>
      <c r="AD173" s="291">
        <v>1722.6358482853925</v>
      </c>
      <c r="AE173" s="291">
        <v>1760.1176158918245</v>
      </c>
      <c r="AF173" s="291">
        <v>1796.9887736712562</v>
      </c>
      <c r="AG173" s="291">
        <v>1834.1874307685362</v>
      </c>
      <c r="AH173" s="291">
        <v>1872.0125609096265</v>
      </c>
      <c r="AI173" s="291">
        <v>1910.5815773075178</v>
      </c>
      <c r="AJ173" s="291">
        <v>1949.9433248649887</v>
      </c>
      <c r="AK173" s="291">
        <v>1990.1259940433081</v>
      </c>
      <c r="AL173" s="291">
        <v>2031.1505781201092</v>
      </c>
      <c r="AM173" s="291">
        <v>2073.0360409856535</v>
      </c>
      <c r="AN173" s="291">
        <v>2115.800884855631</v>
      </c>
      <c r="AO173" s="291">
        <v>2159.4637151890192</v>
      </c>
      <c r="AP173" s="291">
        <v>2204.0434557303456</v>
      </c>
      <c r="AQ173" s="291">
        <v>2249.5593051210085</v>
      </c>
      <c r="AR173" s="291">
        <v>2296.0312098724125</v>
      </c>
      <c r="AS173" s="291">
        <v>2343.4781443934658</v>
      </c>
      <c r="AT173" s="291">
        <v>2391.9248982756526</v>
      </c>
      <c r="AU173" s="291">
        <v>2441.375617341228</v>
      </c>
      <c r="AV173" s="291">
        <v>2491.9179379818916</v>
      </c>
      <c r="AX173" s="294"/>
      <c r="AY173" s="294"/>
      <c r="AZ173" s="294"/>
      <c r="BA173" s="294"/>
      <c r="BB173" s="294"/>
      <c r="BC173" s="294"/>
      <c r="BD173" s="294"/>
      <c r="BE173" s="294"/>
      <c r="BF173" s="294"/>
      <c r="BG173" s="294"/>
      <c r="BH173" s="294"/>
      <c r="BI173" s="294"/>
      <c r="BJ173" s="294"/>
      <c r="BK173" s="294"/>
      <c r="BL173" s="294"/>
      <c r="BM173" s="294"/>
      <c r="BN173" s="294"/>
      <c r="BO173" s="294"/>
      <c r="BP173" s="294"/>
      <c r="BQ173" s="294"/>
      <c r="BR173" s="294"/>
    </row>
    <row r="174" spans="2:70" x14ac:dyDescent="0.2">
      <c r="B174" s="289">
        <v>32</v>
      </c>
      <c r="C174" s="3" t="s">
        <v>64</v>
      </c>
      <c r="D174" s="290">
        <v>5275.503271950115</v>
      </c>
      <c r="E174" s="291">
        <v>5455.0727279704433</v>
      </c>
      <c r="F174" s="291">
        <v>5587.855931339147</v>
      </c>
      <c r="G174" s="291">
        <v>5725.330712294166</v>
      </c>
      <c r="H174" s="291">
        <v>5865.5769565534047</v>
      </c>
      <c r="I174" s="291">
        <v>6008.7962394101887</v>
      </c>
      <c r="J174" s="291">
        <v>6155.0160102518876</v>
      </c>
      <c r="K174" s="291">
        <v>6304.3082159262858</v>
      </c>
      <c r="L174" s="291">
        <v>6456.7350926231684</v>
      </c>
      <c r="M174" s="291">
        <v>6612.3630526783418</v>
      </c>
      <c r="N174" s="291">
        <v>6771.2591696693871</v>
      </c>
      <c r="O174" s="291">
        <v>6933.4921120714043</v>
      </c>
      <c r="P174" s="291">
        <v>7099.1319475188748</v>
      </c>
      <c r="Q174" s="291">
        <v>7268.2502073539672</v>
      </c>
      <c r="R174" s="291">
        <v>7440.919999934089</v>
      </c>
      <c r="S174" s="291">
        <v>7617.2156653389575</v>
      </c>
      <c r="T174" s="291">
        <v>7797.2142924631153</v>
      </c>
      <c r="U174" s="291">
        <v>7980.9899519489345</v>
      </c>
      <c r="V174" s="291">
        <v>8168.6363760110034</v>
      </c>
      <c r="W174" s="291">
        <v>8360.1785350194787</v>
      </c>
      <c r="X174" s="291">
        <v>8555.9227730315724</v>
      </c>
      <c r="Z174" s="289">
        <v>32</v>
      </c>
      <c r="AA174" s="3" t="s">
        <v>64</v>
      </c>
      <c r="AB174" s="290">
        <v>5485.6265672718901</v>
      </c>
      <c r="AC174" s="291">
        <v>5672.3482747255066</v>
      </c>
      <c r="AD174" s="291">
        <v>5810.4202330843855</v>
      </c>
      <c r="AE174" s="291">
        <v>5953.3706345648416</v>
      </c>
      <c r="AF174" s="291">
        <v>6099.2028867329263</v>
      </c>
      <c r="AG174" s="291">
        <v>6248.1265936258969</v>
      </c>
      <c r="AH174" s="291">
        <v>6400.1702979402189</v>
      </c>
      <c r="AI174" s="291">
        <v>6555.4088121666318</v>
      </c>
      <c r="AJ174" s="291">
        <v>6713.906851362347</v>
      </c>
      <c r="AK174" s="291">
        <v>6875.7334730665207</v>
      </c>
      <c r="AL174" s="291">
        <v>7040.9584223973234</v>
      </c>
      <c r="AM174" s="291">
        <v>7209.6531028952095</v>
      </c>
      <c r="AN174" s="291">
        <v>7381.8903729885524</v>
      </c>
      <c r="AO174" s="291">
        <v>7557.7446131128754</v>
      </c>
      <c r="AP174" s="291">
        <v>7737.291843531465</v>
      </c>
      <c r="AQ174" s="291">
        <v>7920.6093652894087</v>
      </c>
      <c r="AR174" s="291">
        <v>8107.7773377319199</v>
      </c>
      <c r="AS174" s="291">
        <v>8298.8727817350591</v>
      </c>
      <c r="AT174" s="291">
        <v>8493.9931628675258</v>
      </c>
      <c r="AU174" s="291">
        <v>8693.164446069306</v>
      </c>
      <c r="AV174" s="291">
        <v>8896.7051770814214</v>
      </c>
      <c r="AX174" s="294"/>
      <c r="AY174" s="294"/>
      <c r="AZ174" s="294"/>
      <c r="BA174" s="294"/>
      <c r="BB174" s="294"/>
      <c r="BC174" s="294"/>
      <c r="BD174" s="294"/>
      <c r="BE174" s="294"/>
      <c r="BF174" s="294"/>
      <c r="BG174" s="294"/>
      <c r="BH174" s="294"/>
      <c r="BI174" s="294"/>
      <c r="BJ174" s="294"/>
      <c r="BK174" s="294"/>
      <c r="BL174" s="294"/>
      <c r="BM174" s="294"/>
      <c r="BN174" s="294"/>
      <c r="BO174" s="294"/>
      <c r="BP174" s="294"/>
      <c r="BQ174" s="294"/>
      <c r="BR174" s="294"/>
    </row>
    <row r="175" spans="2:70" x14ac:dyDescent="0.2">
      <c r="B175" s="289">
        <v>33</v>
      </c>
      <c r="C175" s="3" t="s">
        <v>65</v>
      </c>
      <c r="D175" s="290">
        <v>3554.0040820751983</v>
      </c>
      <c r="E175" s="291">
        <v>3755.8196332859347</v>
      </c>
      <c r="F175" s="291">
        <v>3943.5812593869769</v>
      </c>
      <c r="G175" s="291">
        <v>4129.0161091019199</v>
      </c>
      <c r="H175" s="291">
        <v>4314.1956798918718</v>
      </c>
      <c r="I175" s="291">
        <v>4499.5381028651491</v>
      </c>
      <c r="J175" s="291">
        <v>4685.1183576955063</v>
      </c>
      <c r="K175" s="291">
        <v>4870.955575636699</v>
      </c>
      <c r="L175" s="291">
        <v>5057.0573922617104</v>
      </c>
      <c r="M175" s="291">
        <v>5243.4298481227497</v>
      </c>
      <c r="N175" s="291">
        <v>5430.0786936053037</v>
      </c>
      <c r="O175" s="291">
        <v>5617.009750111366</v>
      </c>
      <c r="P175" s="291">
        <v>5804.2289461822775</v>
      </c>
      <c r="Q175" s="291">
        <v>5991.7423321552151</v>
      </c>
      <c r="R175" s="291">
        <v>6179.5560909580963</v>
      </c>
      <c r="S175" s="291">
        <v>6367.6765112992571</v>
      </c>
      <c r="T175" s="291">
        <v>6556.1101078084257</v>
      </c>
      <c r="U175" s="291">
        <v>6744.8631654285109</v>
      </c>
      <c r="V175" s="291">
        <v>6933.9435320312696</v>
      </c>
      <c r="W175" s="291">
        <v>7123.3536303032797</v>
      </c>
      <c r="X175" s="291">
        <v>7313.1182008870846</v>
      </c>
      <c r="Z175" s="289">
        <v>33</v>
      </c>
      <c r="AA175" s="3" t="s">
        <v>65</v>
      </c>
      <c r="AB175" s="290">
        <v>3695.5600646642529</v>
      </c>
      <c r="AC175" s="291">
        <v>3905.4139292797122</v>
      </c>
      <c r="AD175" s="291">
        <v>4100.6541009483581</v>
      </c>
      <c r="AE175" s="291">
        <v>4293.4748207274479</v>
      </c>
      <c r="AF175" s="291">
        <v>4486.0300938219652</v>
      </c>
      <c r="AG175" s="291">
        <v>4678.7547055022687</v>
      </c>
      <c r="AH175" s="291">
        <v>4871.7266218825171</v>
      </c>
      <c r="AI175" s="291">
        <v>5064.9657362143089</v>
      </c>
      <c r="AJ175" s="291">
        <v>5258.4799881954896</v>
      </c>
      <c r="AK175" s="291">
        <v>5452.2756589734781</v>
      </c>
      <c r="AL175" s="291">
        <v>5646.3587279716066</v>
      </c>
      <c r="AM175" s="291">
        <v>5840.7352484583025</v>
      </c>
      <c r="AN175" s="291">
        <v>6035.4113851087186</v>
      </c>
      <c r="AO175" s="291">
        <v>6230.3934292449567</v>
      </c>
      <c r="AP175" s="291">
        <v>6425.6878100609601</v>
      </c>
      <c r="AQ175" s="291">
        <v>6621.3010667443086</v>
      </c>
      <c r="AR175" s="291">
        <v>6817.2399734024375</v>
      </c>
      <c r="AS175" s="291">
        <v>7013.511065307528</v>
      </c>
      <c r="AT175" s="291">
        <v>7210.1225029120769</v>
      </c>
      <c r="AU175" s="291">
        <v>7407.0768053982565</v>
      </c>
      <c r="AV175" s="291">
        <v>7604.3996988284161</v>
      </c>
      <c r="AX175" s="294"/>
      <c r="AY175" s="294"/>
      <c r="AZ175" s="294"/>
      <c r="BA175" s="294"/>
      <c r="BB175" s="294"/>
      <c r="BC175" s="294"/>
      <c r="BD175" s="294"/>
      <c r="BE175" s="294"/>
      <c r="BF175" s="294"/>
      <c r="BG175" s="294"/>
      <c r="BH175" s="294"/>
      <c r="BI175" s="294"/>
      <c r="BJ175" s="294"/>
      <c r="BK175" s="294"/>
      <c r="BL175" s="294"/>
      <c r="BM175" s="294"/>
      <c r="BN175" s="294"/>
      <c r="BO175" s="294"/>
      <c r="BP175" s="294"/>
      <c r="BQ175" s="294"/>
      <c r="BR175" s="294"/>
    </row>
    <row r="176" spans="2:70" x14ac:dyDescent="0.2">
      <c r="B176" s="289">
        <v>34</v>
      </c>
      <c r="C176" s="3" t="s">
        <v>66</v>
      </c>
      <c r="D176" s="290">
        <v>2367.4648727993304</v>
      </c>
      <c r="E176" s="291">
        <v>2483.4501155709527</v>
      </c>
      <c r="F176" s="291">
        <v>2616.2169772289903</v>
      </c>
      <c r="G176" s="291">
        <v>2751.5157203703502</v>
      </c>
      <c r="H176" s="291">
        <v>2888.7316482261804</v>
      </c>
      <c r="I176" s="291">
        <v>3027.8544222979531</v>
      </c>
      <c r="J176" s="291">
        <v>3168.865322162992</v>
      </c>
      <c r="K176" s="291">
        <v>3311.759051281269</v>
      </c>
      <c r="L176" s="291">
        <v>3456.5305072686169</v>
      </c>
      <c r="M176" s="291">
        <v>3603.1771480886132</v>
      </c>
      <c r="N176" s="291">
        <v>3751.6981312301632</v>
      </c>
      <c r="O176" s="291">
        <v>3902.0943925961528</v>
      </c>
      <c r="P176" s="291">
        <v>4054.3685112580342</v>
      </c>
      <c r="Q176" s="291">
        <v>4208.5246390004177</v>
      </c>
      <c r="R176" s="291">
        <v>4364.5684501414744</v>
      </c>
      <c r="S176" s="291">
        <v>4522.5070021133279</v>
      </c>
      <c r="T176" s="291">
        <v>4682.3490026500776</v>
      </c>
      <c r="U176" s="291">
        <v>4844.1035108412634</v>
      </c>
      <c r="V176" s="291">
        <v>5007.7848286486724</v>
      </c>
      <c r="W176" s="291">
        <v>5173.3930764343395</v>
      </c>
      <c r="X176" s="291">
        <v>5340.9914097192486</v>
      </c>
      <c r="Z176" s="289">
        <v>34</v>
      </c>
      <c r="AA176" s="3" t="s">
        <v>66</v>
      </c>
      <c r="AB176" s="290">
        <v>2461.7609986829279</v>
      </c>
      <c r="AC176" s="291">
        <v>2582.365933674143</v>
      </c>
      <c r="AD176" s="291">
        <v>2720.420899432022</v>
      </c>
      <c r="AE176" s="291">
        <v>2861.108591512701</v>
      </c>
      <c r="AF176" s="291">
        <v>3003.789829775028</v>
      </c>
      <c r="AG176" s="291">
        <v>3148.4538639380803</v>
      </c>
      <c r="AH176" s="291">
        <v>3295.0812279447427</v>
      </c>
      <c r="AI176" s="291">
        <v>3443.6664142938025</v>
      </c>
      <c r="AJ176" s="291">
        <v>3594.2041173731268</v>
      </c>
      <c r="AK176" s="291">
        <v>3746.6916938969825</v>
      </c>
      <c r="AL176" s="291">
        <v>3901.1282677970589</v>
      </c>
      <c r="AM176" s="291">
        <v>4057.5148122532578</v>
      </c>
      <c r="AN176" s="291">
        <v>4215.8540090614415</v>
      </c>
      <c r="AO176" s="291">
        <v>4376.150175371803</v>
      </c>
      <c r="AP176" s="291">
        <v>4538.4092115106105</v>
      </c>
      <c r="AQ176" s="291">
        <v>4702.638456007503</v>
      </c>
      <c r="AR176" s="291">
        <v>4868.8469634256307</v>
      </c>
      <c r="AS176" s="291">
        <v>5037.0441536780727</v>
      </c>
      <c r="AT176" s="291">
        <v>5207.2448983737486</v>
      </c>
      <c r="AU176" s="291">
        <v>5379.4493226687182</v>
      </c>
      <c r="AV176" s="291">
        <v>5553.7230975683651</v>
      </c>
      <c r="AX176" s="294"/>
      <c r="AY176" s="294"/>
      <c r="AZ176" s="294"/>
      <c r="BA176" s="294"/>
      <c r="BB176" s="294"/>
      <c r="BC176" s="294"/>
      <c r="BD176" s="294"/>
      <c r="BE176" s="294"/>
      <c r="BF176" s="294"/>
      <c r="BG176" s="294"/>
      <c r="BH176" s="294"/>
      <c r="BI176" s="294"/>
      <c r="BJ176" s="294"/>
      <c r="BK176" s="294"/>
      <c r="BL176" s="294"/>
      <c r="BM176" s="294"/>
      <c r="BN176" s="294"/>
      <c r="BO176" s="294"/>
      <c r="BP176" s="294"/>
      <c r="BQ176" s="294"/>
      <c r="BR176" s="294"/>
    </row>
    <row r="177" spans="2:70" x14ac:dyDescent="0.2">
      <c r="B177" s="289">
        <v>35</v>
      </c>
      <c r="C177" s="3" t="s">
        <v>67</v>
      </c>
      <c r="D177" s="290">
        <v>4000.0000000000005</v>
      </c>
      <c r="E177" s="291">
        <v>4000.0000000000005</v>
      </c>
      <c r="F177" s="291">
        <v>4000.0000000000005</v>
      </c>
      <c r="G177" s="291">
        <v>4000.0000000000005</v>
      </c>
      <c r="H177" s="291">
        <v>4000.0000000000005</v>
      </c>
      <c r="I177" s="291">
        <v>4000.0000000000005</v>
      </c>
      <c r="J177" s="291">
        <v>4000.0000000000005</v>
      </c>
      <c r="K177" s="291">
        <v>4000.0000000000005</v>
      </c>
      <c r="L177" s="291">
        <v>4000.0000000000005</v>
      </c>
      <c r="M177" s="291">
        <v>4000.0000000000005</v>
      </c>
      <c r="N177" s="291">
        <v>4000.0000000000005</v>
      </c>
      <c r="O177" s="291">
        <v>4000.0000000000005</v>
      </c>
      <c r="P177" s="291">
        <v>4000.0000000000005</v>
      </c>
      <c r="Q177" s="291">
        <v>4000.0000000000005</v>
      </c>
      <c r="R177" s="291">
        <v>4000.0000000000005</v>
      </c>
      <c r="S177" s="291">
        <v>4000.0000000000005</v>
      </c>
      <c r="T177" s="291">
        <v>4000.0000000000005</v>
      </c>
      <c r="U177" s="291">
        <v>4000.0000000000005</v>
      </c>
      <c r="V177" s="291">
        <v>4000.0000000000005</v>
      </c>
      <c r="W177" s="291">
        <v>4000.0000000000005</v>
      </c>
      <c r="X177" s="291">
        <v>4000.0000000000005</v>
      </c>
      <c r="Z177" s="289">
        <v>35</v>
      </c>
      <c r="AA177" s="3" t="s">
        <v>67</v>
      </c>
      <c r="AB177" s="290">
        <v>4063.3200000000006</v>
      </c>
      <c r="AC177" s="291">
        <v>4063.3200000000006</v>
      </c>
      <c r="AD177" s="291">
        <v>4063.3200000000006</v>
      </c>
      <c r="AE177" s="291">
        <v>4063.3200000000006</v>
      </c>
      <c r="AF177" s="291">
        <v>4063.3200000000006</v>
      </c>
      <c r="AG177" s="291">
        <v>4063.3200000000006</v>
      </c>
      <c r="AH177" s="291">
        <v>4063.3200000000006</v>
      </c>
      <c r="AI177" s="291">
        <v>4063.3200000000006</v>
      </c>
      <c r="AJ177" s="291">
        <v>4063.3200000000006</v>
      </c>
      <c r="AK177" s="291">
        <v>4063.3200000000006</v>
      </c>
      <c r="AL177" s="291">
        <v>4063.3200000000006</v>
      </c>
      <c r="AM177" s="291">
        <v>4063.3200000000006</v>
      </c>
      <c r="AN177" s="291">
        <v>4063.3200000000006</v>
      </c>
      <c r="AO177" s="291">
        <v>4063.3200000000006</v>
      </c>
      <c r="AP177" s="291">
        <v>4063.3200000000006</v>
      </c>
      <c r="AQ177" s="291">
        <v>4063.3200000000006</v>
      </c>
      <c r="AR177" s="291">
        <v>4063.3200000000006</v>
      </c>
      <c r="AS177" s="291">
        <v>4063.3200000000006</v>
      </c>
      <c r="AT177" s="291">
        <v>4063.3200000000006</v>
      </c>
      <c r="AU177" s="291">
        <v>4063.3200000000006</v>
      </c>
      <c r="AV177" s="291">
        <v>4063.3200000000006</v>
      </c>
      <c r="AX177" s="294"/>
      <c r="AY177" s="294"/>
      <c r="AZ177" s="294"/>
      <c r="BA177" s="294"/>
      <c r="BB177" s="294"/>
      <c r="BC177" s="294"/>
      <c r="BD177" s="294"/>
      <c r="BE177" s="294"/>
      <c r="BF177" s="294"/>
      <c r="BG177" s="294"/>
      <c r="BH177" s="294"/>
      <c r="BI177" s="294"/>
      <c r="BJ177" s="294"/>
      <c r="BK177" s="294"/>
      <c r="BL177" s="294"/>
      <c r="BM177" s="294"/>
      <c r="BN177" s="294"/>
      <c r="BO177" s="294"/>
      <c r="BP177" s="294"/>
      <c r="BQ177" s="294"/>
      <c r="BR177" s="294"/>
    </row>
    <row r="178" spans="2:70" x14ac:dyDescent="0.2">
      <c r="B178" s="289">
        <v>36</v>
      </c>
      <c r="C178" s="3" t="s">
        <v>68</v>
      </c>
      <c r="D178" s="290">
        <v>1146.6080728008183</v>
      </c>
      <c r="E178" s="291">
        <v>1222.6139662713165</v>
      </c>
      <c r="F178" s="291">
        <v>1296.1995474105288</v>
      </c>
      <c r="G178" s="291">
        <v>1368.9378734769878</v>
      </c>
      <c r="H178" s="291">
        <v>1441.1449660997905</v>
      </c>
      <c r="I178" s="291">
        <v>1512.7804686465793</v>
      </c>
      <c r="J178" s="291">
        <v>1583.8395911217108</v>
      </c>
      <c r="K178" s="291">
        <v>1654.3083865491453</v>
      </c>
      <c r="L178" s="291">
        <v>1724.1749292733512</v>
      </c>
      <c r="M178" s="291">
        <v>1793.4264515065486</v>
      </c>
      <c r="N178" s="291">
        <v>1862.0500685734348</v>
      </c>
      <c r="O178" s="291">
        <v>1930.0325868241914</v>
      </c>
      <c r="P178" s="291">
        <v>1997.3605442599321</v>
      </c>
      <c r="Q178" s="291">
        <v>2064.0201982549702</v>
      </c>
      <c r="R178" s="291">
        <v>2129.9975002611559</v>
      </c>
      <c r="S178" s="291">
        <v>2195.2781766870089</v>
      </c>
      <c r="T178" s="291">
        <v>2259.8473804736859</v>
      </c>
      <c r="U178" s="291">
        <v>2323.6910214932764</v>
      </c>
      <c r="V178" s="291">
        <v>2386.7905407214598</v>
      </c>
      <c r="W178" s="291">
        <v>2449.1432903669606</v>
      </c>
      <c r="X178" s="291">
        <v>2510.682047911635</v>
      </c>
      <c r="Z178" s="289">
        <v>36</v>
      </c>
      <c r="AA178" s="3" t="s">
        <v>68</v>
      </c>
      <c r="AB178" s="290">
        <v>1154.9668456515362</v>
      </c>
      <c r="AC178" s="291">
        <v>1231.5268220854343</v>
      </c>
      <c r="AD178" s="291">
        <v>1305.6488421111517</v>
      </c>
      <c r="AE178" s="291">
        <v>1378.9174305746346</v>
      </c>
      <c r="AF178" s="291">
        <v>1451.6509129026581</v>
      </c>
      <c r="AG178" s="291">
        <v>1523.8086382630129</v>
      </c>
      <c r="AH178" s="291">
        <v>1595.3857817409883</v>
      </c>
      <c r="AI178" s="291">
        <v>1666.3682946870886</v>
      </c>
      <c r="AJ178" s="291">
        <v>1736.7441645077536</v>
      </c>
      <c r="AK178" s="291">
        <v>1806.5005303380312</v>
      </c>
      <c r="AL178" s="291">
        <v>1875.6244135733352</v>
      </c>
      <c r="AM178" s="291">
        <v>1944.1025243821402</v>
      </c>
      <c r="AN178" s="291">
        <v>2011.9213026275872</v>
      </c>
      <c r="AO178" s="291">
        <v>2079.066905500249</v>
      </c>
      <c r="AP178" s="291">
        <v>2145.5251820380599</v>
      </c>
      <c r="AQ178" s="291">
        <v>2211.281754595057</v>
      </c>
      <c r="AR178" s="291">
        <v>2276.3216678773388</v>
      </c>
      <c r="AS178" s="291">
        <v>2340.6307290399618</v>
      </c>
      <c r="AT178" s="291">
        <v>2404.1902437633198</v>
      </c>
      <c r="AU178" s="291">
        <v>2466.9975449537365</v>
      </c>
      <c r="AV178" s="291">
        <v>2528.9849200409103</v>
      </c>
      <c r="AX178" s="294"/>
      <c r="AY178" s="294"/>
      <c r="AZ178" s="294"/>
      <c r="BA178" s="294"/>
      <c r="BB178" s="294"/>
      <c r="BC178" s="294"/>
      <c r="BD178" s="294"/>
      <c r="BE178" s="294"/>
      <c r="BF178" s="294"/>
      <c r="BG178" s="294"/>
      <c r="BH178" s="294"/>
      <c r="BI178" s="294"/>
      <c r="BJ178" s="294"/>
      <c r="BK178" s="294"/>
      <c r="BL178" s="294"/>
      <c r="BM178" s="294"/>
      <c r="BN178" s="294"/>
      <c r="BO178" s="294"/>
      <c r="BP178" s="294"/>
      <c r="BQ178" s="294"/>
      <c r="BR178" s="294"/>
    </row>
    <row r="179" spans="2:70" x14ac:dyDescent="0.2">
      <c r="B179" s="289">
        <v>39</v>
      </c>
      <c r="C179" s="3" t="s">
        <v>69</v>
      </c>
      <c r="D179" s="290">
        <v>572.23983889380315</v>
      </c>
      <c r="E179" s="291">
        <v>608.4270792927631</v>
      </c>
      <c r="F179" s="291">
        <v>640.88026574959474</v>
      </c>
      <c r="G179" s="291">
        <v>673.08233592771433</v>
      </c>
      <c r="H179" s="291">
        <v>705.19141230149376</v>
      </c>
      <c r="I179" s="291">
        <v>737.20202177130091</v>
      </c>
      <c r="J179" s="291">
        <v>769.11296117096435</v>
      </c>
      <c r="K179" s="291">
        <v>800.9219165464159</v>
      </c>
      <c r="L179" s="291">
        <v>832.62680270602448</v>
      </c>
      <c r="M179" s="291">
        <v>864.22541975771628</v>
      </c>
      <c r="N179" s="291">
        <v>895.71553973521907</v>
      </c>
      <c r="O179" s="291">
        <v>927.09488328673115</v>
      </c>
      <c r="P179" s="291">
        <v>958.36112422675592</v>
      </c>
      <c r="Q179" s="291">
        <v>989.51188781509916</v>
      </c>
      <c r="R179" s="291">
        <v>1020.5447471847167</v>
      </c>
      <c r="S179" s="291">
        <v>1051.4572335937432</v>
      </c>
      <c r="T179" s="291">
        <v>1082.2467909159552</v>
      </c>
      <c r="U179" s="291">
        <v>1112.9109480819343</v>
      </c>
      <c r="V179" s="291">
        <v>1143.4466405163619</v>
      </c>
      <c r="W179" s="291">
        <v>1173.852855136148</v>
      </c>
      <c r="X179" s="291">
        <v>1204.1200630706255</v>
      </c>
      <c r="Z179" s="289">
        <v>39</v>
      </c>
      <c r="AA179" s="3" t="s">
        <v>69</v>
      </c>
      <c r="AB179" s="290">
        <v>576.41146731933884</v>
      </c>
      <c r="AC179" s="291">
        <v>612.86251270080732</v>
      </c>
      <c r="AD179" s="291">
        <v>645.55228288690932</v>
      </c>
      <c r="AE179" s="291">
        <v>677.98910615662749</v>
      </c>
      <c r="AF179" s="291">
        <v>710.33225769717171</v>
      </c>
      <c r="AG179" s="291">
        <v>742.57622451001362</v>
      </c>
      <c r="AH179" s="291">
        <v>774.71979465790082</v>
      </c>
      <c r="AI179" s="291">
        <v>806.7606373180389</v>
      </c>
      <c r="AJ179" s="291">
        <v>838.69665209775155</v>
      </c>
      <c r="AK179" s="291">
        <v>870.52562306775008</v>
      </c>
      <c r="AL179" s="291">
        <v>902.2453060198884</v>
      </c>
      <c r="AM179" s="291">
        <v>933.85340498589153</v>
      </c>
      <c r="AN179" s="291">
        <v>965.34757682236898</v>
      </c>
      <c r="AO179" s="291">
        <v>996.72542947727118</v>
      </c>
      <c r="AP179" s="291">
        <v>1027.9845183916934</v>
      </c>
      <c r="AQ179" s="291">
        <v>1059.1223568266419</v>
      </c>
      <c r="AR179" s="291">
        <v>1090.136370021733</v>
      </c>
      <c r="AS179" s="291">
        <v>1121.0240688934516</v>
      </c>
      <c r="AT179" s="291">
        <v>1151.7823665257263</v>
      </c>
      <c r="AU179" s="291">
        <v>1182.4102424500913</v>
      </c>
      <c r="AV179" s="291">
        <v>1212.8980983304102</v>
      </c>
      <c r="AX179" s="294"/>
      <c r="AY179" s="294"/>
      <c r="AZ179" s="294"/>
      <c r="BA179" s="294"/>
      <c r="BB179" s="294"/>
      <c r="BC179" s="294"/>
      <c r="BD179" s="294"/>
      <c r="BE179" s="294"/>
      <c r="BF179" s="294"/>
      <c r="BG179" s="294"/>
      <c r="BH179" s="294"/>
      <c r="BI179" s="294"/>
      <c r="BJ179" s="294"/>
      <c r="BK179" s="294"/>
      <c r="BL179" s="294"/>
      <c r="BM179" s="294"/>
      <c r="BN179" s="294"/>
      <c r="BO179" s="294"/>
      <c r="BP179" s="294"/>
      <c r="BQ179" s="294"/>
      <c r="BR179" s="294"/>
    </row>
    <row r="180" spans="2:70" x14ac:dyDescent="0.2">
      <c r="B180" s="289">
        <v>40</v>
      </c>
      <c r="C180" s="3" t="s">
        <v>70</v>
      </c>
      <c r="D180" s="290">
        <v>1281.1144499523457</v>
      </c>
      <c r="E180" s="291">
        <v>1643.632081577779</v>
      </c>
      <c r="F180" s="291">
        <v>4607.643005266681</v>
      </c>
      <c r="G180" s="291">
        <v>6307.9059196020717</v>
      </c>
      <c r="H180" s="291">
        <v>6388.2098901658273</v>
      </c>
      <c r="I180" s="291">
        <v>6468.5393993861444</v>
      </c>
      <c r="J180" s="291">
        <v>6548.8963507084618</v>
      </c>
      <c r="K180" s="291">
        <v>6629.2809835539274</v>
      </c>
      <c r="L180" s="291">
        <v>6709.6939652980964</v>
      </c>
      <c r="M180" s="291">
        <v>6790.135869263222</v>
      </c>
      <c r="N180" s="291">
        <v>6870.6073084422205</v>
      </c>
      <c r="O180" s="291">
        <v>6951.108901638212</v>
      </c>
      <c r="P180" s="291">
        <v>7031.6412824430226</v>
      </c>
      <c r="Q180" s="291">
        <v>7112.2050973437099</v>
      </c>
      <c r="R180" s="291">
        <v>7192.801006318763</v>
      </c>
      <c r="S180" s="291">
        <v>7273.4296839681128</v>
      </c>
      <c r="T180" s="291">
        <v>7354.091815974969</v>
      </c>
      <c r="U180" s="291">
        <v>7434.7881144841231</v>
      </c>
      <c r="V180" s="291">
        <v>7515.5192595002782</v>
      </c>
      <c r="W180" s="291">
        <v>7596.2861291957724</v>
      </c>
      <c r="X180" s="291">
        <v>7677.0889018536254</v>
      </c>
      <c r="Z180" s="289">
        <v>40</v>
      </c>
      <c r="AA180" s="3" t="s">
        <v>70</v>
      </c>
      <c r="AB180" s="290">
        <v>1290.4537742924983</v>
      </c>
      <c r="AC180" s="291">
        <v>1655.6141594524809</v>
      </c>
      <c r="AD180" s="291">
        <v>4641.2327227750757</v>
      </c>
      <c r="AE180" s="291">
        <v>6353.8905537559704</v>
      </c>
      <c r="AF180" s="291">
        <v>6434.7799402651362</v>
      </c>
      <c r="AG180" s="291">
        <v>6515.6950516076686</v>
      </c>
      <c r="AH180" s="291">
        <v>6596.637805105127</v>
      </c>
      <c r="AI180" s="291">
        <v>6677.6084419240342</v>
      </c>
      <c r="AJ180" s="291">
        <v>6758.6076343051182</v>
      </c>
      <c r="AK180" s="291">
        <v>6839.6359597501514</v>
      </c>
      <c r="AL180" s="291">
        <v>6920.694035720765</v>
      </c>
      <c r="AM180" s="291">
        <v>7001.7824855311537</v>
      </c>
      <c r="AN180" s="291">
        <v>7082.9019473920334</v>
      </c>
      <c r="AO180" s="291">
        <v>7164.0530725033468</v>
      </c>
      <c r="AP180" s="291">
        <v>7245.2365256548246</v>
      </c>
      <c r="AQ180" s="291">
        <v>7326.4529863642401</v>
      </c>
      <c r="AR180" s="291">
        <v>7407.7031453134286</v>
      </c>
      <c r="AS180" s="291">
        <v>7488.9877198387139</v>
      </c>
      <c r="AT180" s="291">
        <v>7570.3073949020363</v>
      </c>
      <c r="AU180" s="291">
        <v>7651.6630550776108</v>
      </c>
      <c r="AV180" s="291">
        <v>7733.0548799481394</v>
      </c>
      <c r="AX180" s="294"/>
      <c r="AY180" s="294"/>
      <c r="AZ180" s="294"/>
      <c r="BA180" s="294"/>
      <c r="BB180" s="294"/>
      <c r="BC180" s="294"/>
      <c r="BD180" s="294"/>
      <c r="BE180" s="294"/>
      <c r="BF180" s="294"/>
      <c r="BG180" s="294"/>
      <c r="BH180" s="294"/>
      <c r="BI180" s="294"/>
      <c r="BJ180" s="294"/>
      <c r="BK180" s="294"/>
      <c r="BL180" s="294"/>
      <c r="BM180" s="294"/>
      <c r="BN180" s="294"/>
      <c r="BO180" s="294"/>
      <c r="BP180" s="294"/>
      <c r="BQ180" s="294"/>
      <c r="BR180" s="294"/>
    </row>
    <row r="181" spans="2:70" s="297" customFormat="1" x14ac:dyDescent="0.2">
      <c r="B181" s="289">
        <v>45</v>
      </c>
      <c r="C181" s="3" t="s">
        <v>71</v>
      </c>
      <c r="D181" s="290">
        <v>0</v>
      </c>
      <c r="E181" s="291">
        <v>0</v>
      </c>
      <c r="F181" s="291">
        <v>0</v>
      </c>
      <c r="G181" s="291">
        <v>0</v>
      </c>
      <c r="H181" s="291">
        <v>0</v>
      </c>
      <c r="I181" s="291">
        <v>0</v>
      </c>
      <c r="J181" s="291">
        <v>0</v>
      </c>
      <c r="K181" s="291">
        <v>0</v>
      </c>
      <c r="L181" s="291">
        <v>0</v>
      </c>
      <c r="M181" s="291">
        <v>0</v>
      </c>
      <c r="N181" s="291">
        <v>0</v>
      </c>
      <c r="O181" s="291">
        <v>0</v>
      </c>
      <c r="P181" s="291">
        <v>0</v>
      </c>
      <c r="Q181" s="291">
        <v>0</v>
      </c>
      <c r="R181" s="291">
        <v>0</v>
      </c>
      <c r="S181" s="291">
        <v>0</v>
      </c>
      <c r="T181" s="291">
        <v>0</v>
      </c>
      <c r="U181" s="291">
        <v>0</v>
      </c>
      <c r="V181" s="291">
        <v>0</v>
      </c>
      <c r="W181" s="291">
        <v>0</v>
      </c>
      <c r="X181" s="291">
        <v>0</v>
      </c>
      <c r="Z181" s="289">
        <v>45</v>
      </c>
      <c r="AA181" s="3" t="s">
        <v>71</v>
      </c>
      <c r="AB181" s="290">
        <v>0</v>
      </c>
      <c r="AC181" s="291">
        <v>0</v>
      </c>
      <c r="AD181" s="291">
        <v>0</v>
      </c>
      <c r="AE181" s="291">
        <v>0</v>
      </c>
      <c r="AF181" s="291">
        <v>0</v>
      </c>
      <c r="AG181" s="291">
        <v>0</v>
      </c>
      <c r="AH181" s="291">
        <v>0</v>
      </c>
      <c r="AI181" s="291">
        <v>0</v>
      </c>
      <c r="AJ181" s="291">
        <v>0</v>
      </c>
      <c r="AK181" s="291">
        <v>0</v>
      </c>
      <c r="AL181" s="291">
        <v>0</v>
      </c>
      <c r="AM181" s="291">
        <v>0</v>
      </c>
      <c r="AN181" s="291">
        <v>0</v>
      </c>
      <c r="AO181" s="291">
        <v>0</v>
      </c>
      <c r="AP181" s="291">
        <v>0</v>
      </c>
      <c r="AQ181" s="291">
        <v>0</v>
      </c>
      <c r="AR181" s="291">
        <v>0</v>
      </c>
      <c r="AS181" s="291">
        <v>0</v>
      </c>
      <c r="AT181" s="291">
        <v>0</v>
      </c>
      <c r="AU181" s="291">
        <v>0</v>
      </c>
      <c r="AV181" s="291">
        <v>0</v>
      </c>
      <c r="AX181" s="294"/>
      <c r="AY181" s="294"/>
      <c r="AZ181" s="294"/>
      <c r="BA181" s="294"/>
      <c r="BB181" s="294"/>
      <c r="BC181" s="294"/>
      <c r="BD181" s="294"/>
      <c r="BE181" s="294"/>
      <c r="BF181" s="294"/>
      <c r="BG181" s="294"/>
      <c r="BH181" s="294"/>
      <c r="BI181" s="294"/>
      <c r="BJ181" s="294"/>
      <c r="BK181" s="294"/>
      <c r="BL181" s="294"/>
      <c r="BM181" s="294"/>
      <c r="BN181" s="294"/>
      <c r="BO181" s="294"/>
      <c r="BP181" s="294"/>
      <c r="BQ181" s="294"/>
      <c r="BR181" s="294"/>
    </row>
    <row r="182" spans="2:70" ht="13.5" thickBot="1" x14ac:dyDescent="0.25">
      <c r="B182" s="289">
        <v>46</v>
      </c>
      <c r="C182" s="76" t="s">
        <v>72</v>
      </c>
      <c r="D182" s="290">
        <v>0</v>
      </c>
      <c r="E182" s="291">
        <v>0</v>
      </c>
      <c r="F182" s="291">
        <v>0</v>
      </c>
      <c r="G182" s="291">
        <v>0</v>
      </c>
      <c r="H182" s="291">
        <v>0</v>
      </c>
      <c r="I182" s="291">
        <v>0</v>
      </c>
      <c r="J182" s="291">
        <v>0</v>
      </c>
      <c r="K182" s="291">
        <v>0</v>
      </c>
      <c r="L182" s="291">
        <v>0</v>
      </c>
      <c r="M182" s="291">
        <v>0</v>
      </c>
      <c r="N182" s="291">
        <v>0</v>
      </c>
      <c r="O182" s="291">
        <v>0</v>
      </c>
      <c r="P182" s="291">
        <v>0</v>
      </c>
      <c r="Q182" s="291">
        <v>0</v>
      </c>
      <c r="R182" s="291">
        <v>0</v>
      </c>
      <c r="S182" s="291">
        <v>0</v>
      </c>
      <c r="T182" s="291">
        <v>0</v>
      </c>
      <c r="U182" s="291">
        <v>0</v>
      </c>
      <c r="V182" s="291">
        <v>0</v>
      </c>
      <c r="W182" s="291">
        <v>0</v>
      </c>
      <c r="X182" s="291">
        <v>0</v>
      </c>
      <c r="Z182" s="289">
        <v>46</v>
      </c>
      <c r="AA182" s="76" t="s">
        <v>72</v>
      </c>
      <c r="AB182" s="290">
        <v>0</v>
      </c>
      <c r="AC182" s="291">
        <v>0</v>
      </c>
      <c r="AD182" s="291">
        <v>0</v>
      </c>
      <c r="AE182" s="291">
        <v>0</v>
      </c>
      <c r="AF182" s="291">
        <v>0</v>
      </c>
      <c r="AG182" s="291">
        <v>0</v>
      </c>
      <c r="AH182" s="291">
        <v>0</v>
      </c>
      <c r="AI182" s="291">
        <v>0</v>
      </c>
      <c r="AJ182" s="291">
        <v>0</v>
      </c>
      <c r="AK182" s="291">
        <v>0</v>
      </c>
      <c r="AL182" s="291">
        <v>0</v>
      </c>
      <c r="AM182" s="291">
        <v>0</v>
      </c>
      <c r="AN182" s="291">
        <v>0</v>
      </c>
      <c r="AO182" s="291">
        <v>0</v>
      </c>
      <c r="AP182" s="291">
        <v>0</v>
      </c>
      <c r="AQ182" s="291">
        <v>0</v>
      </c>
      <c r="AR182" s="291">
        <v>0</v>
      </c>
      <c r="AS182" s="291">
        <v>0</v>
      </c>
      <c r="AT182" s="291">
        <v>0</v>
      </c>
      <c r="AU182" s="291">
        <v>0</v>
      </c>
      <c r="AV182" s="291">
        <v>0</v>
      </c>
      <c r="AX182" s="294"/>
      <c r="AY182" s="294"/>
      <c r="AZ182" s="294"/>
      <c r="BA182" s="294"/>
      <c r="BB182" s="294"/>
      <c r="BC182" s="294"/>
      <c r="BD182" s="294"/>
      <c r="BE182" s="294"/>
      <c r="BF182" s="294"/>
      <c r="BG182" s="294"/>
      <c r="BH182" s="294"/>
      <c r="BI182" s="294"/>
      <c r="BJ182" s="294"/>
      <c r="BK182" s="294"/>
      <c r="BL182" s="294"/>
      <c r="BM182" s="294"/>
      <c r="BN182" s="294"/>
      <c r="BO182" s="294"/>
      <c r="BP182" s="294"/>
      <c r="BQ182" s="294"/>
      <c r="BR182" s="294"/>
    </row>
    <row r="183" spans="2:70" ht="13.5" thickBot="1" x14ac:dyDescent="0.25">
      <c r="B183" s="298"/>
      <c r="C183" s="299" t="s">
        <v>73</v>
      </c>
      <c r="D183" s="300">
        <f t="shared" ref="D183" si="397">+SUM(D159:D182)</f>
        <v>526570.05565089162</v>
      </c>
      <c r="E183" s="300">
        <f t="shared" ref="E183" si="398">+SUM(E159:E182)</f>
        <v>537852.09405479196</v>
      </c>
      <c r="F183" s="300">
        <f t="shared" ref="F183" si="399">+SUM(F159:F182)</f>
        <v>551709.43362853024</v>
      </c>
      <c r="G183" s="300">
        <f t="shared" ref="G183" si="400">+SUM(G159:G182)</f>
        <v>564687.86272254877</v>
      </c>
      <c r="H183" s="300">
        <f t="shared" ref="H183" si="401">+SUM(H159:H182)</f>
        <v>575977.06008081313</v>
      </c>
      <c r="I183" s="300">
        <f t="shared" ref="I183" si="402">+SUM(I159:I182)</f>
        <v>587492.52199739218</v>
      </c>
      <c r="J183" s="300">
        <f t="shared" ref="J183" si="403">+SUM(J159:J182)</f>
        <v>599069.32496384415</v>
      </c>
      <c r="K183" s="300">
        <f t="shared" ref="K183" si="404">+SUM(K159:K182)</f>
        <v>610786.35719340923</v>
      </c>
      <c r="L183" s="300">
        <f t="shared" ref="L183" si="405">+SUM(L159:L182)</f>
        <v>622613.12711272342</v>
      </c>
      <c r="M183" s="300">
        <f t="shared" ref="M183" si="406">+SUM(M159:M182)</f>
        <v>634577.33582868776</v>
      </c>
      <c r="N183" s="300">
        <f t="shared" ref="N183" si="407">+SUM(N159:N182)</f>
        <v>646674.03061105381</v>
      </c>
      <c r="O183" s="300">
        <f t="shared" ref="O183" si="408">+SUM(O159:O182)</f>
        <v>658904.48075079429</v>
      </c>
      <c r="P183" s="300">
        <f t="shared" ref="P183" si="409">+SUM(P159:P182)</f>
        <v>671274.76660697348</v>
      </c>
      <c r="Q183" s="300">
        <f t="shared" ref="Q183" si="410">+SUM(Q159:Q182)</f>
        <v>683783.96001466829</v>
      </c>
      <c r="R183" s="300">
        <f t="shared" ref="R183" si="411">+SUM(R159:R182)</f>
        <v>696456.98816353432</v>
      </c>
      <c r="S183" s="300">
        <f t="shared" ref="S183" si="412">+SUM(S159:S182)</f>
        <v>709277.20497164188</v>
      </c>
      <c r="T183" s="300">
        <f t="shared" ref="T183" si="413">+SUM(T159:T182)</f>
        <v>722246.36301901948</v>
      </c>
      <c r="U183" s="300">
        <f t="shared" ref="U183" si="414">+SUM(U159:U182)</f>
        <v>735368.64323403174</v>
      </c>
      <c r="V183" s="300">
        <f t="shared" ref="V183" si="415">+SUM(V159:V182)</f>
        <v>748594.02410979487</v>
      </c>
      <c r="W183" s="300">
        <f t="shared" ref="W183" si="416">+SUM(W159:W182)</f>
        <v>761981.04836988472</v>
      </c>
      <c r="X183" s="300">
        <f t="shared" ref="X183" si="417">+SUM(X159:X182)</f>
        <v>775537.30860280397</v>
      </c>
      <c r="Z183" s="298"/>
      <c r="AA183" s="299" t="s">
        <v>73</v>
      </c>
      <c r="AB183" s="300">
        <f t="shared" ref="AB183" si="418">+SUM(AB159:AB182)</f>
        <v>538713.01098251948</v>
      </c>
      <c r="AC183" s="300">
        <f t="shared" ref="AC183" si="419">+SUM(AC159:AC182)</f>
        <v>550282.17471190519</v>
      </c>
      <c r="AD183" s="300">
        <f t="shared" ref="AD183" si="420">+SUM(AD159:AD182)</f>
        <v>564437.8014387209</v>
      </c>
      <c r="AE183" s="300">
        <f t="shared" ref="AE183" si="421">+SUM(AE159:AE182)</f>
        <v>577719.35939905897</v>
      </c>
      <c r="AF183" s="300">
        <f t="shared" ref="AF183" si="422">+SUM(AF159:AF182)</f>
        <v>589295.88037884841</v>
      </c>
      <c r="AG183" s="300">
        <f t="shared" ref="AG183" si="423">+SUM(AG159:AG182)</f>
        <v>601105.03963261645</v>
      </c>
      <c r="AH183" s="300">
        <f t="shared" ref="AH183" si="424">+SUM(AH159:AH182)</f>
        <v>612976.52964530024</v>
      </c>
      <c r="AI183" s="300">
        <f t="shared" ref="AI183" si="425">+SUM(AI159:AI182)</f>
        <v>624991.52710199484</v>
      </c>
      <c r="AJ183" s="300">
        <f t="shared" ref="AJ183" si="426">+SUM(AJ159:AJ182)</f>
        <v>637118.73417178518</v>
      </c>
      <c r="AK183" s="300">
        <f t="shared" ref="AK183" si="427">+SUM(AK159:AK182)</f>
        <v>649386.56195017172</v>
      </c>
      <c r="AL183" s="300">
        <f t="shared" ref="AL183" si="428">+SUM(AL159:AL182)</f>
        <v>661789.937211724</v>
      </c>
      <c r="AM183" s="300">
        <f t="shared" ref="AM183" si="429">+SUM(AM159:AM182)</f>
        <v>674330.13306433766</v>
      </c>
      <c r="AN183" s="300">
        <f t="shared" ref="AN183" si="430">+SUM(AN159:AN182)</f>
        <v>687013.39288379741</v>
      </c>
      <c r="AO183" s="300">
        <f t="shared" ref="AO183" si="431">+SUM(AO159:AO182)</f>
        <v>699838.74351633491</v>
      </c>
      <c r="AP183" s="300">
        <f t="shared" ref="AP183" si="432">+SUM(AP159:AP182)</f>
        <v>712831.82084721851</v>
      </c>
      <c r="AQ183" s="300">
        <f t="shared" ref="AQ183" si="433">+SUM(AQ159:AQ182)</f>
        <v>725975.47386493185</v>
      </c>
      <c r="AR183" s="300">
        <f t="shared" ref="AR183" si="434">+SUM(AR159:AR182)</f>
        <v>739271.48621583672</v>
      </c>
      <c r="AS183" s="300">
        <f t="shared" ref="AS183" si="435">+SUM(AS159:AS182)</f>
        <v>752724.14221879165</v>
      </c>
      <c r="AT183" s="300">
        <f t="shared" ref="AT183" si="436">+SUM(AT159:AT182)</f>
        <v>766281.93383077637</v>
      </c>
      <c r="AU183" s="300">
        <f t="shared" ref="AU183" si="437">+SUM(AU159:AU182)</f>
        <v>780005.10992540838</v>
      </c>
      <c r="AV183" s="300">
        <f t="shared" ref="AV183" si="438">+SUM(AV159:AV182)</f>
        <v>793901.40126684436</v>
      </c>
      <c r="AX183" s="294"/>
      <c r="AY183" s="294"/>
      <c r="AZ183" s="294"/>
      <c r="BA183" s="294"/>
      <c r="BB183" s="294"/>
      <c r="BC183" s="294"/>
      <c r="BD183" s="294"/>
      <c r="BE183" s="294"/>
      <c r="BF183" s="294"/>
      <c r="BG183" s="294"/>
      <c r="BH183" s="294"/>
      <c r="BI183" s="294"/>
      <c r="BJ183" s="294"/>
      <c r="BK183" s="294"/>
      <c r="BL183" s="294"/>
      <c r="BM183" s="294"/>
      <c r="BN183" s="294"/>
      <c r="BO183" s="294"/>
      <c r="BP183" s="294"/>
      <c r="BQ183" s="294"/>
      <c r="BR183" s="294"/>
    </row>
    <row r="184" spans="2:70" x14ac:dyDescent="0.2">
      <c r="B184" s="305"/>
      <c r="C184" s="305"/>
      <c r="D184" s="306"/>
      <c r="E184" s="306"/>
      <c r="F184" s="306"/>
      <c r="G184" s="306"/>
      <c r="H184" s="306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6"/>
      <c r="Z184" s="305"/>
      <c r="AA184" s="305"/>
      <c r="AB184" s="306"/>
      <c r="AC184" s="306"/>
      <c r="AD184" s="306"/>
      <c r="AE184" s="306"/>
      <c r="AF184" s="306"/>
      <c r="AG184" s="306"/>
      <c r="AH184" s="306"/>
      <c r="AI184" s="306"/>
      <c r="AJ184" s="306"/>
      <c r="AK184" s="306"/>
      <c r="AL184" s="306"/>
      <c r="AM184" s="306"/>
      <c r="AN184" s="306"/>
      <c r="AO184" s="306"/>
      <c r="AP184" s="306"/>
      <c r="AQ184" s="306"/>
      <c r="AR184" s="306"/>
      <c r="AS184" s="306"/>
      <c r="AT184" s="306"/>
      <c r="AU184" s="306"/>
      <c r="AV184" s="306"/>
    </row>
    <row r="185" spans="2:70" x14ac:dyDescent="0.2">
      <c r="B185" s="305"/>
      <c r="C185" s="305"/>
      <c r="D185" s="306"/>
      <c r="E185" s="306"/>
      <c r="F185" s="306"/>
      <c r="G185" s="306"/>
      <c r="H185" s="306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6"/>
      <c r="Z185" s="305"/>
      <c r="AA185" s="305"/>
      <c r="AB185" s="306"/>
      <c r="AC185" s="306"/>
      <c r="AD185" s="306"/>
      <c r="AE185" s="306"/>
      <c r="AF185" s="306"/>
      <c r="AG185" s="306"/>
      <c r="AH185" s="306"/>
      <c r="AI185" s="306"/>
      <c r="AJ185" s="306"/>
      <c r="AK185" s="306"/>
      <c r="AL185" s="306"/>
      <c r="AM185" s="306"/>
      <c r="AN185" s="306"/>
      <c r="AO185" s="306"/>
      <c r="AP185" s="306"/>
      <c r="AQ185" s="306"/>
      <c r="AR185" s="306"/>
      <c r="AS185" s="306"/>
      <c r="AT185" s="306"/>
      <c r="AU185" s="306"/>
      <c r="AV185" s="306"/>
    </row>
    <row r="186" spans="2:70" x14ac:dyDescent="0.2">
      <c r="B186" s="287" t="s">
        <v>188</v>
      </c>
      <c r="Z186" s="287" t="s">
        <v>187</v>
      </c>
    </row>
    <row r="187" spans="2:70" ht="13.5" thickBot="1" x14ac:dyDescent="0.25"/>
    <row r="188" spans="2:70" ht="13.5" thickBot="1" x14ac:dyDescent="0.25">
      <c r="B188" s="88" t="s">
        <v>37</v>
      </c>
      <c r="C188" s="89" t="s">
        <v>38</v>
      </c>
      <c r="D188" s="90">
        <f t="shared" ref="D188:X188" si="439">+D8</f>
        <v>2024</v>
      </c>
      <c r="E188" s="91">
        <f t="shared" si="439"/>
        <v>2025</v>
      </c>
      <c r="F188" s="91">
        <f t="shared" si="439"/>
        <v>2026</v>
      </c>
      <c r="G188" s="91">
        <f t="shared" si="439"/>
        <v>2027</v>
      </c>
      <c r="H188" s="91">
        <f t="shared" si="439"/>
        <v>2028</v>
      </c>
      <c r="I188" s="91">
        <f t="shared" si="439"/>
        <v>2029</v>
      </c>
      <c r="J188" s="91">
        <f t="shared" si="439"/>
        <v>2030</v>
      </c>
      <c r="K188" s="91">
        <f t="shared" si="439"/>
        <v>2031</v>
      </c>
      <c r="L188" s="91">
        <f t="shared" si="439"/>
        <v>2032</v>
      </c>
      <c r="M188" s="91">
        <f t="shared" si="439"/>
        <v>2033</v>
      </c>
      <c r="N188" s="91">
        <f t="shared" si="439"/>
        <v>2034</v>
      </c>
      <c r="O188" s="91">
        <f t="shared" si="439"/>
        <v>2035</v>
      </c>
      <c r="P188" s="91">
        <f t="shared" si="439"/>
        <v>2036</v>
      </c>
      <c r="Q188" s="91">
        <f t="shared" si="439"/>
        <v>2037</v>
      </c>
      <c r="R188" s="91">
        <f t="shared" si="439"/>
        <v>2038</v>
      </c>
      <c r="S188" s="91">
        <f t="shared" si="439"/>
        <v>2039</v>
      </c>
      <c r="T188" s="91">
        <f t="shared" si="439"/>
        <v>2040</v>
      </c>
      <c r="U188" s="91">
        <f t="shared" si="439"/>
        <v>2041</v>
      </c>
      <c r="V188" s="91">
        <f t="shared" si="439"/>
        <v>2042</v>
      </c>
      <c r="W188" s="91">
        <f t="shared" si="439"/>
        <v>2043</v>
      </c>
      <c r="X188" s="91">
        <f t="shared" si="439"/>
        <v>2044</v>
      </c>
      <c r="Z188" s="88" t="s">
        <v>37</v>
      </c>
      <c r="AA188" s="89" t="s">
        <v>38</v>
      </c>
      <c r="AB188" s="90">
        <f t="shared" ref="AB188" si="440">+D188</f>
        <v>2024</v>
      </c>
      <c r="AC188" s="91">
        <f t="shared" ref="AC188" si="441">+E188</f>
        <v>2025</v>
      </c>
      <c r="AD188" s="91">
        <f t="shared" ref="AD188" si="442">+F188</f>
        <v>2026</v>
      </c>
      <c r="AE188" s="91">
        <f t="shared" ref="AE188" si="443">+G188</f>
        <v>2027</v>
      </c>
      <c r="AF188" s="91">
        <f t="shared" ref="AF188" si="444">+H188</f>
        <v>2028</v>
      </c>
      <c r="AG188" s="91">
        <f t="shared" ref="AG188" si="445">+I188</f>
        <v>2029</v>
      </c>
      <c r="AH188" s="91">
        <f t="shared" ref="AH188" si="446">+J188</f>
        <v>2030</v>
      </c>
      <c r="AI188" s="91">
        <f t="shared" ref="AI188" si="447">+K188</f>
        <v>2031</v>
      </c>
      <c r="AJ188" s="91">
        <f t="shared" ref="AJ188" si="448">+L188</f>
        <v>2032</v>
      </c>
      <c r="AK188" s="91">
        <f t="shared" ref="AK188" si="449">+M188</f>
        <v>2033</v>
      </c>
      <c r="AL188" s="91">
        <f t="shared" ref="AL188" si="450">+N188</f>
        <v>2034</v>
      </c>
      <c r="AM188" s="91">
        <f t="shared" ref="AM188" si="451">+O188</f>
        <v>2035</v>
      </c>
      <c r="AN188" s="91">
        <f t="shared" ref="AN188" si="452">+P188</f>
        <v>2036</v>
      </c>
      <c r="AO188" s="91">
        <f t="shared" ref="AO188" si="453">+Q188</f>
        <v>2037</v>
      </c>
      <c r="AP188" s="91">
        <f t="shared" ref="AP188" si="454">+R188</f>
        <v>2038</v>
      </c>
      <c r="AQ188" s="91">
        <f t="shared" ref="AQ188" si="455">+S188</f>
        <v>2039</v>
      </c>
      <c r="AR188" s="91">
        <f t="shared" ref="AR188" si="456">+T188</f>
        <v>2040</v>
      </c>
      <c r="AS188" s="91">
        <f t="shared" ref="AS188" si="457">+U188</f>
        <v>2041</v>
      </c>
      <c r="AT188" s="91">
        <f t="shared" ref="AT188" si="458">+V188</f>
        <v>2042</v>
      </c>
      <c r="AU188" s="91">
        <f t="shared" ref="AU188" si="459">+W188</f>
        <v>2043</v>
      </c>
      <c r="AV188" s="91">
        <f t="shared" ref="AV188" si="460">+X188</f>
        <v>2044</v>
      </c>
    </row>
    <row r="189" spans="2:70" x14ac:dyDescent="0.2">
      <c r="B189" s="289">
        <v>6</v>
      </c>
      <c r="C189" s="199" t="s">
        <v>46</v>
      </c>
      <c r="D189" s="290">
        <v>49701.946035398076</v>
      </c>
      <c r="E189" s="291">
        <v>46213.522398283654</v>
      </c>
      <c r="F189" s="291">
        <v>46952.954018780714</v>
      </c>
      <c r="G189" s="291">
        <v>47643.669692232768</v>
      </c>
      <c r="H189" s="291">
        <v>48323.521617276805</v>
      </c>
      <c r="I189" s="291">
        <v>49009.437144807671</v>
      </c>
      <c r="J189" s="291">
        <v>49706.901010631795</v>
      </c>
      <c r="K189" s="291">
        <v>50418.070045322434</v>
      </c>
      <c r="L189" s="291">
        <v>51143.850436754234</v>
      </c>
      <c r="M189" s="291">
        <v>51884.764619392015</v>
      </c>
      <c r="N189" s="291">
        <v>52641.201340919128</v>
      </c>
      <c r="O189" s="291">
        <v>53413.510956261038</v>
      </c>
      <c r="P189" s="291">
        <v>54202.034925695494</v>
      </c>
      <c r="Q189" s="291">
        <v>55007.116437061275</v>
      </c>
      <c r="R189" s="291">
        <v>55829.1044322991</v>
      </c>
      <c r="S189" s="291">
        <v>56668.353058277469</v>
      </c>
      <c r="T189" s="291">
        <v>57525.229590598792</v>
      </c>
      <c r="U189" s="291">
        <v>58400.085914103242</v>
      </c>
      <c r="V189" s="291">
        <v>59293.371218866567</v>
      </c>
      <c r="W189" s="291">
        <v>60205.192781770493</v>
      </c>
      <c r="X189" s="291">
        <v>61137.052286757782</v>
      </c>
      <c r="Z189" s="289">
        <v>6</v>
      </c>
      <c r="AA189" s="199" t="s">
        <v>46</v>
      </c>
      <c r="AB189" s="290">
        <v>50579.682402383194</v>
      </c>
      <c r="AC189" s="291">
        <v>47029.653203837348</v>
      </c>
      <c r="AD189" s="291">
        <v>47782.143186752393</v>
      </c>
      <c r="AE189" s="291">
        <v>48485.05689899758</v>
      </c>
      <c r="AF189" s="291">
        <v>49176.915009037883</v>
      </c>
      <c r="AG189" s="291">
        <v>49874.943804784991</v>
      </c>
      <c r="AH189" s="291">
        <v>50584.724882479546</v>
      </c>
      <c r="AI189" s="291">
        <v>51308.453162322825</v>
      </c>
      <c r="AJ189" s="291">
        <v>52047.050835467322</v>
      </c>
      <c r="AK189" s="291">
        <v>52801.049562570464</v>
      </c>
      <c r="AL189" s="291">
        <v>53570.844956599787</v>
      </c>
      <c r="AM189" s="291">
        <v>54356.793559748599</v>
      </c>
      <c r="AN189" s="291">
        <v>55159.242862483232</v>
      </c>
      <c r="AO189" s="291">
        <v>55978.54211333979</v>
      </c>
      <c r="AP189" s="291">
        <v>56815.046416573481</v>
      </c>
      <c r="AQ189" s="291">
        <v>57669.116173286639</v>
      </c>
      <c r="AR189" s="291">
        <v>58541.125145168771</v>
      </c>
      <c r="AS189" s="291">
        <v>59431.431431346304</v>
      </c>
      <c r="AT189" s="291">
        <v>60340.492154591782</v>
      </c>
      <c r="AU189" s="291">
        <v>61268.416486296541</v>
      </c>
      <c r="AV189" s="291">
        <v>62216.732630141902</v>
      </c>
      <c r="AX189" s="294"/>
      <c r="AY189" s="294"/>
      <c r="AZ189" s="294"/>
      <c r="BA189" s="294"/>
      <c r="BB189" s="294"/>
      <c r="BC189" s="294"/>
      <c r="BD189" s="294"/>
      <c r="BE189" s="294"/>
      <c r="BF189" s="294"/>
      <c r="BG189" s="294"/>
      <c r="BH189" s="294"/>
      <c r="BI189" s="294"/>
      <c r="BJ189" s="294"/>
      <c r="BK189" s="294"/>
      <c r="BL189" s="294"/>
      <c r="BM189" s="294"/>
      <c r="BN189" s="294"/>
      <c r="BO189" s="294"/>
      <c r="BP189" s="294"/>
      <c r="BQ189" s="294"/>
      <c r="BR189" s="294"/>
    </row>
    <row r="190" spans="2:70" x14ac:dyDescent="0.2">
      <c r="B190" s="289">
        <v>8</v>
      </c>
      <c r="C190" s="3" t="s">
        <v>48</v>
      </c>
      <c r="D190" s="290">
        <v>0</v>
      </c>
      <c r="E190" s="291">
        <v>0</v>
      </c>
      <c r="F190" s="291">
        <v>0</v>
      </c>
      <c r="G190" s="291">
        <v>0</v>
      </c>
      <c r="H190" s="291">
        <v>0</v>
      </c>
      <c r="I190" s="291">
        <v>0</v>
      </c>
      <c r="J190" s="291">
        <v>0</v>
      </c>
      <c r="K190" s="291">
        <v>0</v>
      </c>
      <c r="L190" s="291">
        <v>0</v>
      </c>
      <c r="M190" s="291">
        <v>0</v>
      </c>
      <c r="N190" s="291">
        <v>0</v>
      </c>
      <c r="O190" s="291">
        <v>0</v>
      </c>
      <c r="P190" s="291">
        <v>0</v>
      </c>
      <c r="Q190" s="291">
        <v>0</v>
      </c>
      <c r="R190" s="291">
        <v>0</v>
      </c>
      <c r="S190" s="291">
        <v>0</v>
      </c>
      <c r="T190" s="291">
        <v>0</v>
      </c>
      <c r="U190" s="291">
        <v>0</v>
      </c>
      <c r="V190" s="291">
        <v>0</v>
      </c>
      <c r="W190" s="291">
        <v>0</v>
      </c>
      <c r="X190" s="291">
        <v>0</v>
      </c>
      <c r="Z190" s="289">
        <v>8</v>
      </c>
      <c r="AA190" s="3" t="s">
        <v>48</v>
      </c>
      <c r="AB190" s="290">
        <v>0</v>
      </c>
      <c r="AC190" s="291">
        <v>0</v>
      </c>
      <c r="AD190" s="291">
        <v>0</v>
      </c>
      <c r="AE190" s="291">
        <v>0</v>
      </c>
      <c r="AF190" s="291">
        <v>0</v>
      </c>
      <c r="AG190" s="291">
        <v>0</v>
      </c>
      <c r="AH190" s="291">
        <v>0</v>
      </c>
      <c r="AI190" s="291">
        <v>0</v>
      </c>
      <c r="AJ190" s="291">
        <v>0</v>
      </c>
      <c r="AK190" s="291">
        <v>0</v>
      </c>
      <c r="AL190" s="291">
        <v>0</v>
      </c>
      <c r="AM190" s="291">
        <v>0</v>
      </c>
      <c r="AN190" s="291">
        <v>0</v>
      </c>
      <c r="AO190" s="291">
        <v>0</v>
      </c>
      <c r="AP190" s="291">
        <v>0</v>
      </c>
      <c r="AQ190" s="291">
        <v>0</v>
      </c>
      <c r="AR190" s="291">
        <v>0</v>
      </c>
      <c r="AS190" s="291">
        <v>0</v>
      </c>
      <c r="AT190" s="291">
        <v>0</v>
      </c>
      <c r="AU190" s="291">
        <v>0</v>
      </c>
      <c r="AV190" s="291">
        <v>0</v>
      </c>
      <c r="AX190" s="294"/>
      <c r="AY190" s="294"/>
      <c r="AZ190" s="294"/>
      <c r="BA190" s="294"/>
      <c r="BB190" s="294"/>
      <c r="BC190" s="294"/>
      <c r="BD190" s="294"/>
      <c r="BE190" s="294"/>
      <c r="BF190" s="294"/>
      <c r="BG190" s="294"/>
      <c r="BH190" s="294"/>
      <c r="BI190" s="294"/>
      <c r="BJ190" s="294"/>
      <c r="BK190" s="294"/>
      <c r="BL190" s="294"/>
      <c r="BM190" s="294"/>
      <c r="BN190" s="294"/>
      <c r="BO190" s="294"/>
      <c r="BP190" s="294"/>
      <c r="BQ190" s="294"/>
      <c r="BR190" s="294"/>
    </row>
    <row r="191" spans="2:70" x14ac:dyDescent="0.2">
      <c r="B191" s="289">
        <v>9</v>
      </c>
      <c r="C191" s="3" t="s">
        <v>49</v>
      </c>
      <c r="D191" s="290">
        <v>0</v>
      </c>
      <c r="E191" s="291">
        <v>0</v>
      </c>
      <c r="F191" s="291">
        <v>0</v>
      </c>
      <c r="G191" s="291">
        <v>0</v>
      </c>
      <c r="H191" s="291">
        <v>0</v>
      </c>
      <c r="I191" s="291">
        <v>0</v>
      </c>
      <c r="J191" s="291">
        <v>0</v>
      </c>
      <c r="K191" s="291">
        <v>0</v>
      </c>
      <c r="L191" s="291">
        <v>0</v>
      </c>
      <c r="M191" s="291">
        <v>0</v>
      </c>
      <c r="N191" s="291">
        <v>0</v>
      </c>
      <c r="O191" s="291">
        <v>0</v>
      </c>
      <c r="P191" s="291">
        <v>0</v>
      </c>
      <c r="Q191" s="291">
        <v>0</v>
      </c>
      <c r="R191" s="291">
        <v>0</v>
      </c>
      <c r="S191" s="291">
        <v>0</v>
      </c>
      <c r="T191" s="291">
        <v>0</v>
      </c>
      <c r="U191" s="291">
        <v>0</v>
      </c>
      <c r="V191" s="291">
        <v>0</v>
      </c>
      <c r="W191" s="291">
        <v>0</v>
      </c>
      <c r="X191" s="291">
        <v>0</v>
      </c>
      <c r="Z191" s="289">
        <v>9</v>
      </c>
      <c r="AA191" s="3" t="s">
        <v>49</v>
      </c>
      <c r="AB191" s="290">
        <v>0</v>
      </c>
      <c r="AC191" s="291">
        <v>0</v>
      </c>
      <c r="AD191" s="291">
        <v>0</v>
      </c>
      <c r="AE191" s="291">
        <v>0</v>
      </c>
      <c r="AF191" s="291">
        <v>0</v>
      </c>
      <c r="AG191" s="291">
        <v>0</v>
      </c>
      <c r="AH191" s="291">
        <v>0</v>
      </c>
      <c r="AI191" s="291">
        <v>0</v>
      </c>
      <c r="AJ191" s="291">
        <v>0</v>
      </c>
      <c r="AK191" s="291">
        <v>0</v>
      </c>
      <c r="AL191" s="291">
        <v>0</v>
      </c>
      <c r="AM191" s="291">
        <v>0</v>
      </c>
      <c r="AN191" s="291">
        <v>0</v>
      </c>
      <c r="AO191" s="291">
        <v>0</v>
      </c>
      <c r="AP191" s="291">
        <v>0</v>
      </c>
      <c r="AQ191" s="291">
        <v>0</v>
      </c>
      <c r="AR191" s="291">
        <v>0</v>
      </c>
      <c r="AS191" s="291">
        <v>0</v>
      </c>
      <c r="AT191" s="291">
        <v>0</v>
      </c>
      <c r="AU191" s="291">
        <v>0</v>
      </c>
      <c r="AV191" s="291">
        <v>0</v>
      </c>
      <c r="AX191" s="294"/>
      <c r="AY191" s="294"/>
      <c r="AZ191" s="294"/>
      <c r="BA191" s="294"/>
      <c r="BB191" s="294"/>
      <c r="BC191" s="294"/>
      <c r="BD191" s="294"/>
      <c r="BE191" s="294"/>
      <c r="BF191" s="294"/>
      <c r="BG191" s="294"/>
      <c r="BH191" s="294"/>
      <c r="BI191" s="294"/>
      <c r="BJ191" s="294"/>
      <c r="BK191" s="294"/>
      <c r="BL191" s="294"/>
      <c r="BM191" s="294"/>
      <c r="BN191" s="294"/>
      <c r="BO191" s="294"/>
      <c r="BP191" s="294"/>
      <c r="BQ191" s="294"/>
      <c r="BR191" s="294"/>
    </row>
    <row r="192" spans="2:70" x14ac:dyDescent="0.2">
      <c r="B192" s="289">
        <v>10</v>
      </c>
      <c r="C192" s="3" t="s">
        <v>50</v>
      </c>
      <c r="D192" s="290">
        <v>455551.95099172258</v>
      </c>
      <c r="E192" s="291">
        <v>427535.15341251047</v>
      </c>
      <c r="F192" s="291">
        <v>431393.3809381238</v>
      </c>
      <c r="G192" s="291">
        <v>436865.6541960871</v>
      </c>
      <c r="H192" s="291">
        <v>442448.13604722737</v>
      </c>
      <c r="I192" s="291">
        <v>448148.99259657093</v>
      </c>
      <c r="J192" s="291">
        <v>453969.27530686796</v>
      </c>
      <c r="K192" s="291">
        <v>459911.85856703017</v>
      </c>
      <c r="L192" s="291">
        <v>465979.21699675277</v>
      </c>
      <c r="M192" s="291">
        <v>472173.99483074358</v>
      </c>
      <c r="N192" s="291">
        <v>478498.86175995145</v>
      </c>
      <c r="O192" s="291">
        <v>484956.55117969861</v>
      </c>
      <c r="P192" s="291">
        <v>491549.85212915501</v>
      </c>
      <c r="Q192" s="291">
        <v>498281.61189839843</v>
      </c>
      <c r="R192" s="291">
        <v>505154.74065035267</v>
      </c>
      <c r="S192" s="291">
        <v>512172.19717423717</v>
      </c>
      <c r="T192" s="291">
        <v>519337.05125024094</v>
      </c>
      <c r="U192" s="291">
        <v>526652.24637028412</v>
      </c>
      <c r="V192" s="291">
        <v>534121.53265659465</v>
      </c>
      <c r="W192" s="291">
        <v>541745.82942507218</v>
      </c>
      <c r="X192" s="291">
        <v>549537.62362991215</v>
      </c>
      <c r="Z192" s="289">
        <v>10</v>
      </c>
      <c r="AA192" s="3" t="s">
        <v>50</v>
      </c>
      <c r="AB192" s="290">
        <v>464362.3257239025</v>
      </c>
      <c r="AC192" s="291">
        <v>435803.68327950838</v>
      </c>
      <c r="AD192" s="291">
        <v>439736.52892546693</v>
      </c>
      <c r="AE192" s="291">
        <v>445314.63594823924</v>
      </c>
      <c r="AF192" s="291">
        <v>451005.082998381</v>
      </c>
      <c r="AG192" s="291">
        <v>456816.1941133886</v>
      </c>
      <c r="AH192" s="291">
        <v>462749.04109130293</v>
      </c>
      <c r="AI192" s="291">
        <v>468806.55391171592</v>
      </c>
      <c r="AJ192" s="291">
        <v>474991.25505347061</v>
      </c>
      <c r="AK192" s="291">
        <v>481305.83989077009</v>
      </c>
      <c r="AL192" s="291">
        <v>487753.02974638855</v>
      </c>
      <c r="AM192" s="291">
        <v>494335.61087951448</v>
      </c>
      <c r="AN192" s="291">
        <v>501056.42626933288</v>
      </c>
      <c r="AO192" s="291">
        <v>507918.37827251345</v>
      </c>
      <c r="AP192" s="291">
        <v>514924.43333453056</v>
      </c>
      <c r="AQ192" s="291">
        <v>522077.60746758681</v>
      </c>
      <c r="AR192" s="291">
        <v>529381.02982142079</v>
      </c>
      <c r="AS192" s="291">
        <v>536837.70081508544</v>
      </c>
      <c r="AT192" s="291">
        <v>544451.44309817278</v>
      </c>
      <c r="AU192" s="291">
        <v>552223.19376615342</v>
      </c>
      <c r="AV192" s="291">
        <v>560165.68127091508</v>
      </c>
      <c r="AX192" s="294"/>
      <c r="AY192" s="294"/>
      <c r="AZ192" s="294"/>
      <c r="BA192" s="294"/>
      <c r="BB192" s="294"/>
      <c r="BC192" s="294"/>
      <c r="BD192" s="294"/>
      <c r="BE192" s="294"/>
      <c r="BF192" s="294"/>
      <c r="BG192" s="294"/>
      <c r="BH192" s="294"/>
      <c r="BI192" s="294"/>
      <c r="BJ192" s="294"/>
      <c r="BK192" s="294"/>
      <c r="BL192" s="294"/>
      <c r="BM192" s="294"/>
      <c r="BN192" s="294"/>
      <c r="BO192" s="294"/>
      <c r="BP192" s="294"/>
      <c r="BQ192" s="294"/>
      <c r="BR192" s="294"/>
    </row>
    <row r="193" spans="2:70" x14ac:dyDescent="0.2">
      <c r="B193" s="289">
        <v>13</v>
      </c>
      <c r="C193" s="3" t="s">
        <v>52</v>
      </c>
      <c r="D193" s="290">
        <v>0</v>
      </c>
      <c r="E193" s="291">
        <v>0</v>
      </c>
      <c r="F193" s="291">
        <v>0</v>
      </c>
      <c r="G193" s="291">
        <v>0</v>
      </c>
      <c r="H193" s="291">
        <v>0</v>
      </c>
      <c r="I193" s="291">
        <v>0</v>
      </c>
      <c r="J193" s="291">
        <v>0</v>
      </c>
      <c r="K193" s="291">
        <v>0</v>
      </c>
      <c r="L193" s="291">
        <v>0</v>
      </c>
      <c r="M193" s="291">
        <v>0</v>
      </c>
      <c r="N193" s="291">
        <v>0</v>
      </c>
      <c r="O193" s="291">
        <v>0</v>
      </c>
      <c r="P193" s="291">
        <v>0</v>
      </c>
      <c r="Q193" s="291">
        <v>0</v>
      </c>
      <c r="R193" s="291">
        <v>0</v>
      </c>
      <c r="S193" s="291">
        <v>0</v>
      </c>
      <c r="T193" s="291">
        <v>0</v>
      </c>
      <c r="U193" s="291">
        <v>0</v>
      </c>
      <c r="V193" s="291">
        <v>0</v>
      </c>
      <c r="W193" s="291">
        <v>0</v>
      </c>
      <c r="X193" s="291">
        <v>0</v>
      </c>
      <c r="Z193" s="289">
        <v>13</v>
      </c>
      <c r="AA193" s="3" t="s">
        <v>52</v>
      </c>
      <c r="AB193" s="290">
        <v>0</v>
      </c>
      <c r="AC193" s="291">
        <v>0</v>
      </c>
      <c r="AD193" s="291">
        <v>0</v>
      </c>
      <c r="AE193" s="291">
        <v>0</v>
      </c>
      <c r="AF193" s="291">
        <v>0</v>
      </c>
      <c r="AG193" s="291">
        <v>0</v>
      </c>
      <c r="AH193" s="291">
        <v>0</v>
      </c>
      <c r="AI193" s="291">
        <v>0</v>
      </c>
      <c r="AJ193" s="291">
        <v>0</v>
      </c>
      <c r="AK193" s="291">
        <v>0</v>
      </c>
      <c r="AL193" s="291">
        <v>0</v>
      </c>
      <c r="AM193" s="291">
        <v>0</v>
      </c>
      <c r="AN193" s="291">
        <v>0</v>
      </c>
      <c r="AO193" s="291">
        <v>0</v>
      </c>
      <c r="AP193" s="291">
        <v>0</v>
      </c>
      <c r="AQ193" s="291">
        <v>0</v>
      </c>
      <c r="AR193" s="291">
        <v>0</v>
      </c>
      <c r="AS193" s="291">
        <v>0</v>
      </c>
      <c r="AT193" s="291">
        <v>0</v>
      </c>
      <c r="AU193" s="291">
        <v>0</v>
      </c>
      <c r="AV193" s="291">
        <v>0</v>
      </c>
      <c r="AX193" s="294"/>
      <c r="AY193" s="294"/>
      <c r="AZ193" s="294"/>
      <c r="BA193" s="294"/>
      <c r="BB193" s="294"/>
      <c r="BC193" s="294"/>
      <c r="BD193" s="294"/>
      <c r="BE193" s="294"/>
      <c r="BF193" s="294"/>
      <c r="BG193" s="294"/>
      <c r="BH193" s="294"/>
      <c r="BI193" s="294"/>
      <c r="BJ193" s="294"/>
      <c r="BK193" s="294"/>
      <c r="BL193" s="294"/>
      <c r="BM193" s="294"/>
      <c r="BN193" s="294"/>
      <c r="BO193" s="294"/>
      <c r="BP193" s="294"/>
      <c r="BQ193" s="294"/>
      <c r="BR193" s="294"/>
    </row>
    <row r="194" spans="2:70" x14ac:dyDescent="0.2">
      <c r="B194" s="289">
        <v>14</v>
      </c>
      <c r="C194" s="3" t="s">
        <v>53</v>
      </c>
      <c r="D194" s="290">
        <v>7453.7090465591837</v>
      </c>
      <c r="E194" s="291">
        <v>6324.7473371084498</v>
      </c>
      <c r="F194" s="291">
        <v>6162.5898078598439</v>
      </c>
      <c r="G194" s="291">
        <v>6244.9134484273873</v>
      </c>
      <c r="H194" s="291">
        <v>6328.8921833119266</v>
      </c>
      <c r="I194" s="291">
        <v>6414.6523570697682</v>
      </c>
      <c r="J194" s="291">
        <v>6502.2089263194757</v>
      </c>
      <c r="K194" s="291">
        <v>6591.6053514942896</v>
      </c>
      <c r="L194" s="291">
        <v>6682.8788029406669</v>
      </c>
      <c r="M194" s="291">
        <v>6776.0690732150188</v>
      </c>
      <c r="N194" s="291">
        <v>6871.2163197654718</v>
      </c>
      <c r="O194" s="291">
        <v>6968.3616629545886</v>
      </c>
      <c r="P194" s="291">
        <v>7067.5470591657986</v>
      </c>
      <c r="Q194" s="291">
        <v>7168.8153408569215</v>
      </c>
      <c r="R194" s="291">
        <v>7272.210288247421</v>
      </c>
      <c r="S194" s="291">
        <v>7377.7764051905715</v>
      </c>
      <c r="T194" s="291">
        <v>7485.5598960225761</v>
      </c>
      <c r="U194" s="291">
        <v>7595.6049449226712</v>
      </c>
      <c r="V194" s="291">
        <v>7707.9683407398807</v>
      </c>
      <c r="W194" s="291">
        <v>7822.6624509903222</v>
      </c>
      <c r="X194" s="291">
        <v>7939.8805999662081</v>
      </c>
      <c r="Z194" s="289">
        <v>14</v>
      </c>
      <c r="AA194" s="3" t="s">
        <v>53</v>
      </c>
      <c r="AB194" s="290">
        <v>7597.8637795196364</v>
      </c>
      <c r="AC194" s="291">
        <v>6447.0679506081251</v>
      </c>
      <c r="AD194" s="291">
        <v>6281.7742947438528</v>
      </c>
      <c r="AE194" s="291">
        <v>6365.6900745199728</v>
      </c>
      <c r="AF194" s="291">
        <v>6451.2929581371791</v>
      </c>
      <c r="AG194" s="291">
        <v>6538.7117336554984</v>
      </c>
      <c r="AH194" s="291">
        <v>6627.9616469544935</v>
      </c>
      <c r="AI194" s="291">
        <v>6719.0869989921866</v>
      </c>
      <c r="AJ194" s="291">
        <v>6812.1256789895388</v>
      </c>
      <c r="AK194" s="291">
        <v>6907.1182490909969</v>
      </c>
      <c r="AL194" s="291">
        <v>7004.1056433897356</v>
      </c>
      <c r="AM194" s="291">
        <v>7103.1297775161283</v>
      </c>
      <c r="AN194" s="291">
        <v>7204.2334192900635</v>
      </c>
      <c r="AO194" s="291">
        <v>7307.4602295490968</v>
      </c>
      <c r="AP194" s="291">
        <v>7412.8548352221242</v>
      </c>
      <c r="AQ194" s="291">
        <v>7520.4626008669566</v>
      </c>
      <c r="AR194" s="291">
        <v>7630.330624411652</v>
      </c>
      <c r="AS194" s="291">
        <v>7742.5039445574739</v>
      </c>
      <c r="AT194" s="291">
        <v>7857.0404484497876</v>
      </c>
      <c r="AU194" s="291">
        <v>7973.952742792475</v>
      </c>
      <c r="AV194" s="291">
        <v>8093.4378907695527</v>
      </c>
      <c r="AX194" s="294"/>
      <c r="AY194" s="294"/>
      <c r="AZ194" s="294"/>
      <c r="BA194" s="294"/>
      <c r="BB194" s="294"/>
      <c r="BC194" s="294"/>
      <c r="BD194" s="294"/>
      <c r="BE194" s="294"/>
      <c r="BF194" s="294"/>
      <c r="BG194" s="294"/>
      <c r="BH194" s="294"/>
      <c r="BI194" s="294"/>
      <c r="BJ194" s="294"/>
      <c r="BK194" s="294"/>
      <c r="BL194" s="294"/>
      <c r="BM194" s="294"/>
      <c r="BN194" s="294"/>
      <c r="BO194" s="294"/>
      <c r="BP194" s="294"/>
      <c r="BQ194" s="294"/>
      <c r="BR194" s="294"/>
    </row>
    <row r="195" spans="2:70" x14ac:dyDescent="0.2">
      <c r="B195" s="289">
        <v>18</v>
      </c>
      <c r="C195" s="3" t="s">
        <v>55</v>
      </c>
      <c r="D195" s="290">
        <v>557660.31736474182</v>
      </c>
      <c r="E195" s="291">
        <v>554980.6086317423</v>
      </c>
      <c r="F195" s="291">
        <v>572336.54326854914</v>
      </c>
      <c r="G195" s="291">
        <v>590960.22924563929</v>
      </c>
      <c r="H195" s="291">
        <v>609114.37341311213</v>
      </c>
      <c r="I195" s="291">
        <v>627562.60543039662</v>
      </c>
      <c r="J195" s="291">
        <v>646086.1630270757</v>
      </c>
      <c r="K195" s="291">
        <v>664702.16389126854</v>
      </c>
      <c r="L195" s="291">
        <v>683446.01996817952</v>
      </c>
      <c r="M195" s="291">
        <v>702291.48582277261</v>
      </c>
      <c r="N195" s="291">
        <v>721256.02640136448</v>
      </c>
      <c r="O195" s="291">
        <v>740336.29022842704</v>
      </c>
      <c r="P195" s="291">
        <v>759536.06326362502</v>
      </c>
      <c r="Q195" s="291">
        <v>778858.01051566098</v>
      </c>
      <c r="R195" s="291">
        <v>798304.30327281111</v>
      </c>
      <c r="S195" s="291">
        <v>817877.81607717206</v>
      </c>
      <c r="T195" s="291">
        <v>837581.12864228501</v>
      </c>
      <c r="U195" s="291">
        <v>857416.86828237877</v>
      </c>
      <c r="V195" s="291">
        <v>877388.3601113779</v>
      </c>
      <c r="W195" s="291">
        <v>897496.30009419844</v>
      </c>
      <c r="X195" s="291">
        <v>917752.11096582806</v>
      </c>
      <c r="Z195" s="289">
        <v>18</v>
      </c>
      <c r="AA195" s="3" t="s">
        <v>55</v>
      </c>
      <c r="AB195" s="290">
        <v>575192.04080656322</v>
      </c>
      <c r="AC195" s="291">
        <v>572469.54921524005</v>
      </c>
      <c r="AD195" s="291">
        <v>590446.53880873777</v>
      </c>
      <c r="AE195" s="291">
        <v>609742.80541160761</v>
      </c>
      <c r="AF195" s="291">
        <v>628550.29696129949</v>
      </c>
      <c r="AG195" s="291">
        <v>647662.57039738784</v>
      </c>
      <c r="AH195" s="291">
        <v>666852.12988653709</v>
      </c>
      <c r="AI195" s="291">
        <v>686136.74850719026</v>
      </c>
      <c r="AJ195" s="291">
        <v>705553.22698352672</v>
      </c>
      <c r="AK195" s="291">
        <v>725074.25144835026</v>
      </c>
      <c r="AL195" s="291">
        <v>744717.95920149249</v>
      </c>
      <c r="AM195" s="291">
        <v>764480.84144637384</v>
      </c>
      <c r="AN195" s="291">
        <v>784366.81062120525</v>
      </c>
      <c r="AO195" s="291">
        <v>804378.61305817461</v>
      </c>
      <c r="AP195" s="291">
        <v>824518.48115437431</v>
      </c>
      <c r="AQ195" s="291">
        <v>844789.37815390248</v>
      </c>
      <c r="AR195" s="291">
        <v>865193.95973602042</v>
      </c>
      <c r="AS195" s="291">
        <v>885734.93227762729</v>
      </c>
      <c r="AT195" s="291">
        <v>906415.72032552399</v>
      </c>
      <c r="AU195" s="291">
        <v>927237.04076419829</v>
      </c>
      <c r="AV195" s="291">
        <v>948210.6578069661</v>
      </c>
      <c r="AX195" s="294"/>
      <c r="AY195" s="294"/>
      <c r="AZ195" s="294"/>
      <c r="BA195" s="294"/>
      <c r="BB195" s="294"/>
      <c r="BC195" s="294"/>
      <c r="BD195" s="294"/>
      <c r="BE195" s="294"/>
      <c r="BF195" s="294"/>
      <c r="BG195" s="294"/>
      <c r="BH195" s="294"/>
      <c r="BI195" s="294"/>
      <c r="BJ195" s="294"/>
      <c r="BK195" s="294"/>
      <c r="BL195" s="294"/>
      <c r="BM195" s="294"/>
      <c r="BN195" s="294"/>
      <c r="BO195" s="294"/>
      <c r="BP195" s="294"/>
      <c r="BQ195" s="294"/>
      <c r="BR195" s="294"/>
    </row>
    <row r="196" spans="2:70" x14ac:dyDescent="0.2">
      <c r="B196" s="289">
        <v>20</v>
      </c>
      <c r="C196" s="3" t="s">
        <v>56</v>
      </c>
      <c r="D196" s="290">
        <v>0</v>
      </c>
      <c r="E196" s="291">
        <v>0</v>
      </c>
      <c r="F196" s="291">
        <v>0</v>
      </c>
      <c r="G196" s="291">
        <v>0</v>
      </c>
      <c r="H196" s="291">
        <v>0</v>
      </c>
      <c r="I196" s="291">
        <v>0</v>
      </c>
      <c r="J196" s="291">
        <v>0</v>
      </c>
      <c r="K196" s="291">
        <v>0</v>
      </c>
      <c r="L196" s="291">
        <v>0</v>
      </c>
      <c r="M196" s="291">
        <v>0</v>
      </c>
      <c r="N196" s="291">
        <v>0</v>
      </c>
      <c r="O196" s="291">
        <v>0</v>
      </c>
      <c r="P196" s="291">
        <v>0</v>
      </c>
      <c r="Q196" s="291">
        <v>0</v>
      </c>
      <c r="R196" s="291">
        <v>0</v>
      </c>
      <c r="S196" s="291">
        <v>0</v>
      </c>
      <c r="T196" s="291">
        <v>0</v>
      </c>
      <c r="U196" s="291">
        <v>0</v>
      </c>
      <c r="V196" s="291">
        <v>0</v>
      </c>
      <c r="W196" s="291">
        <v>0</v>
      </c>
      <c r="X196" s="291">
        <v>0</v>
      </c>
      <c r="Z196" s="289">
        <v>20</v>
      </c>
      <c r="AA196" s="3" t="s">
        <v>56</v>
      </c>
      <c r="AB196" s="290">
        <v>0</v>
      </c>
      <c r="AC196" s="291">
        <v>0</v>
      </c>
      <c r="AD196" s="291">
        <v>0</v>
      </c>
      <c r="AE196" s="291">
        <v>0</v>
      </c>
      <c r="AF196" s="291">
        <v>0</v>
      </c>
      <c r="AG196" s="291">
        <v>0</v>
      </c>
      <c r="AH196" s="291">
        <v>0</v>
      </c>
      <c r="AI196" s="291">
        <v>0</v>
      </c>
      <c r="AJ196" s="291">
        <v>0</v>
      </c>
      <c r="AK196" s="291">
        <v>0</v>
      </c>
      <c r="AL196" s="291">
        <v>0</v>
      </c>
      <c r="AM196" s="291">
        <v>0</v>
      </c>
      <c r="AN196" s="291">
        <v>0</v>
      </c>
      <c r="AO196" s="291">
        <v>0</v>
      </c>
      <c r="AP196" s="291">
        <v>0</v>
      </c>
      <c r="AQ196" s="291">
        <v>0</v>
      </c>
      <c r="AR196" s="291">
        <v>0</v>
      </c>
      <c r="AS196" s="291">
        <v>0</v>
      </c>
      <c r="AT196" s="291">
        <v>0</v>
      </c>
      <c r="AU196" s="291">
        <v>0</v>
      </c>
      <c r="AV196" s="291">
        <v>0</v>
      </c>
      <c r="AX196" s="294"/>
      <c r="AY196" s="294"/>
      <c r="AZ196" s="294"/>
      <c r="BA196" s="294"/>
      <c r="BB196" s="294"/>
      <c r="BC196" s="294"/>
      <c r="BD196" s="294"/>
      <c r="BE196" s="294"/>
      <c r="BF196" s="294"/>
      <c r="BG196" s="294"/>
      <c r="BH196" s="294"/>
      <c r="BI196" s="294"/>
      <c r="BJ196" s="294"/>
      <c r="BK196" s="294"/>
      <c r="BL196" s="294"/>
      <c r="BM196" s="294"/>
      <c r="BN196" s="294"/>
      <c r="BO196" s="294"/>
      <c r="BP196" s="294"/>
      <c r="BQ196" s="294"/>
      <c r="BR196" s="294"/>
    </row>
    <row r="197" spans="2:70" x14ac:dyDescent="0.2">
      <c r="B197" s="289">
        <v>21</v>
      </c>
      <c r="C197" s="3" t="s">
        <v>57</v>
      </c>
      <c r="D197" s="290">
        <v>292.01179279228398</v>
      </c>
      <c r="E197" s="291">
        <v>113.59305433627691</v>
      </c>
      <c r="F197" s="291">
        <v>106.15055375040673</v>
      </c>
      <c r="G197" s="291">
        <v>108.94667839521203</v>
      </c>
      <c r="H197" s="291">
        <v>113.40131873314409</v>
      </c>
      <c r="I197" s="291">
        <v>118.03683025996907</v>
      </c>
      <c r="J197" s="291">
        <v>130.99754189167095</v>
      </c>
      <c r="K197" s="291">
        <v>156.84186484601196</v>
      </c>
      <c r="L197" s="291">
        <v>185.49573529154074</v>
      </c>
      <c r="M197" s="291">
        <v>214.14960573707032</v>
      </c>
      <c r="N197" s="291">
        <v>242.80347618259759</v>
      </c>
      <c r="O197" s="291">
        <v>271.45734662812464</v>
      </c>
      <c r="P197" s="291">
        <v>300.11121707365265</v>
      </c>
      <c r="Q197" s="291">
        <v>328.76508751918192</v>
      </c>
      <c r="R197" s="291">
        <v>357.41895796471113</v>
      </c>
      <c r="S197" s="291">
        <v>386.07282841023994</v>
      </c>
      <c r="T197" s="291">
        <v>414.72669885576761</v>
      </c>
      <c r="U197" s="291">
        <v>443.38056930129505</v>
      </c>
      <c r="V197" s="291">
        <v>472.0344397468233</v>
      </c>
      <c r="W197" s="291">
        <v>500.68831019235193</v>
      </c>
      <c r="X197" s="291">
        <v>529.34218063788103</v>
      </c>
      <c r="Z197" s="289">
        <v>21</v>
      </c>
      <c r="AA197" s="3" t="s">
        <v>57</v>
      </c>
      <c r="AB197" s="290">
        <v>303.64262249920068</v>
      </c>
      <c r="AC197" s="291">
        <v>118.11746569049082</v>
      </c>
      <c r="AD197" s="291">
        <v>110.37853030628543</v>
      </c>
      <c r="AE197" s="291">
        <v>113.28602459569332</v>
      </c>
      <c r="AF197" s="291">
        <v>117.91809325828524</v>
      </c>
      <c r="AG197" s="291">
        <v>122.73823720922366</v>
      </c>
      <c r="AH197" s="291">
        <v>136.21517398521618</v>
      </c>
      <c r="AI197" s="291">
        <v>163.08887632282858</v>
      </c>
      <c r="AJ197" s="291">
        <v>192.88403042820278</v>
      </c>
      <c r="AK197" s="291">
        <v>222.6791845335778</v>
      </c>
      <c r="AL197" s="291">
        <v>252.47433863895048</v>
      </c>
      <c r="AM197" s="291">
        <v>282.26949274432286</v>
      </c>
      <c r="AN197" s="291">
        <v>312.06464684969626</v>
      </c>
      <c r="AO197" s="291">
        <v>341.85980095507097</v>
      </c>
      <c r="AP197" s="291">
        <v>371.65495506044562</v>
      </c>
      <c r="AQ197" s="291">
        <v>401.45010916581987</v>
      </c>
      <c r="AR197" s="291">
        <v>431.24526327119281</v>
      </c>
      <c r="AS197" s="291">
        <v>461.04041737656553</v>
      </c>
      <c r="AT197" s="291">
        <v>490.83557148193927</v>
      </c>
      <c r="AU197" s="291">
        <v>520.63072558731335</v>
      </c>
      <c r="AV197" s="291">
        <v>550.42587969268789</v>
      </c>
      <c r="AX197" s="294"/>
      <c r="AY197" s="294"/>
      <c r="AZ197" s="294"/>
      <c r="BA197" s="294"/>
      <c r="BB197" s="294"/>
      <c r="BC197" s="294"/>
      <c r="BD197" s="294"/>
      <c r="BE197" s="294"/>
      <c r="BF197" s="294"/>
      <c r="BG197" s="294"/>
      <c r="BH197" s="294"/>
      <c r="BI197" s="294"/>
      <c r="BJ197" s="294"/>
      <c r="BK197" s="294"/>
      <c r="BL197" s="294"/>
      <c r="BM197" s="294"/>
      <c r="BN197" s="294"/>
      <c r="BO197" s="294"/>
      <c r="BP197" s="294"/>
      <c r="BQ197" s="294"/>
      <c r="BR197" s="294"/>
    </row>
    <row r="198" spans="2:70" x14ac:dyDescent="0.2">
      <c r="B198" s="289">
        <v>22</v>
      </c>
      <c r="C198" s="3" t="s">
        <v>58</v>
      </c>
      <c r="D198" s="290">
        <v>34692.266401783709</v>
      </c>
      <c r="E198" s="291">
        <v>35821.549495608415</v>
      </c>
      <c r="F198" s="291">
        <v>37009.743464369443</v>
      </c>
      <c r="G198" s="291">
        <v>38210.57205644717</v>
      </c>
      <c r="H198" s="291">
        <v>39419.142991293891</v>
      </c>
      <c r="I198" s="291">
        <v>40636.030236665989</v>
      </c>
      <c r="J198" s="291">
        <v>41861.306305223334</v>
      </c>
      <c r="K198" s="291">
        <v>43095.173447616544</v>
      </c>
      <c r="L198" s="291">
        <v>44337.805406858635</v>
      </c>
      <c r="M198" s="291">
        <v>45589.387949400654</v>
      </c>
      <c r="N198" s="291">
        <v>46850.108602157496</v>
      </c>
      <c r="O198" s="291">
        <v>48120.159373701928</v>
      </c>
      <c r="P198" s="291">
        <v>49399.736180896158</v>
      </c>
      <c r="Q198" s="291">
        <v>50689.039027439918</v>
      </c>
      <c r="R198" s="291">
        <v>51988.272354729837</v>
      </c>
      <c r="S198" s="291">
        <v>53297.643936786742</v>
      </c>
      <c r="T198" s="291">
        <v>54617.369668776089</v>
      </c>
      <c r="U198" s="291">
        <v>55947.655307560301</v>
      </c>
      <c r="V198" s="291">
        <v>57288.76821979371</v>
      </c>
      <c r="W198" s="291">
        <v>58640.757597033917</v>
      </c>
      <c r="X198" s="291">
        <v>60004.560803952299</v>
      </c>
      <c r="Z198" s="289">
        <v>22</v>
      </c>
      <c r="AA198" s="3" t="s">
        <v>58</v>
      </c>
      <c r="AB198" s="290">
        <v>36074.059372566764</v>
      </c>
      <c r="AC198" s="291">
        <v>37248.321812018505</v>
      </c>
      <c r="AD198" s="291">
        <v>38483.841546555261</v>
      </c>
      <c r="AE198" s="291">
        <v>39732.499141455475</v>
      </c>
      <c r="AF198" s="291">
        <v>40989.20745663713</v>
      </c>
      <c r="AG198" s="291">
        <v>42254.563320992405</v>
      </c>
      <c r="AH198" s="291">
        <v>43528.642135360373</v>
      </c>
      <c r="AI198" s="291">
        <v>44811.654206035106</v>
      </c>
      <c r="AJ198" s="291">
        <v>46103.780196213818</v>
      </c>
      <c r="AK198" s="291">
        <v>47405.213271425295</v>
      </c>
      <c r="AL198" s="291">
        <v>48716.148427781394</v>
      </c>
      <c r="AM198" s="291">
        <v>50036.785321556468</v>
      </c>
      <c r="AN198" s="291">
        <v>51367.327672981257</v>
      </c>
      <c r="AO198" s="291">
        <v>52707.983451902837</v>
      </c>
      <c r="AP198" s="291">
        <v>54058.965242618717</v>
      </c>
      <c r="AQ198" s="291">
        <v>55420.489094788965</v>
      </c>
      <c r="AR198" s="291">
        <v>56792.779502683428</v>
      </c>
      <c r="AS198" s="291">
        <v>58176.050418460414</v>
      </c>
      <c r="AT198" s="291">
        <v>59570.579857988094</v>
      </c>
      <c r="AU198" s="291">
        <v>60976.418972123785</v>
      </c>
      <c r="AV198" s="291">
        <v>62394.542460773715</v>
      </c>
      <c r="AX198" s="294"/>
      <c r="AY198" s="294"/>
      <c r="AZ198" s="294"/>
      <c r="BA198" s="294"/>
      <c r="BB198" s="294"/>
      <c r="BC198" s="294"/>
      <c r="BD198" s="294"/>
      <c r="BE198" s="294"/>
      <c r="BF198" s="294"/>
      <c r="BG198" s="294"/>
      <c r="BH198" s="294"/>
      <c r="BI198" s="294"/>
      <c r="BJ198" s="294"/>
      <c r="BK198" s="294"/>
      <c r="BL198" s="294"/>
      <c r="BM198" s="294"/>
      <c r="BN198" s="294"/>
      <c r="BO198" s="294"/>
      <c r="BP198" s="294"/>
      <c r="BQ198" s="294"/>
      <c r="BR198" s="294"/>
    </row>
    <row r="199" spans="2:70" x14ac:dyDescent="0.2">
      <c r="B199" s="289">
        <v>23</v>
      </c>
      <c r="C199" s="3" t="s">
        <v>59</v>
      </c>
      <c r="D199" s="290">
        <v>104445.09665680034</v>
      </c>
      <c r="E199" s="291">
        <v>110984.05582531937</v>
      </c>
      <c r="F199" s="291">
        <v>116812.90541716754</v>
      </c>
      <c r="G199" s="291">
        <v>122363.57273853077</v>
      </c>
      <c r="H199" s="291">
        <v>127813.07889024534</v>
      </c>
      <c r="I199" s="291">
        <v>133235.78082276965</v>
      </c>
      <c r="J199" s="291">
        <v>138660.22086979088</v>
      </c>
      <c r="K199" s="291">
        <v>144097.89417610786</v>
      </c>
      <c r="L199" s="291">
        <v>149553.49143405797</v>
      </c>
      <c r="M199" s="291">
        <v>155029.11327022212</v>
      </c>
      <c r="N199" s="291">
        <v>160525.84750882935</v>
      </c>
      <c r="O199" s="291">
        <v>166044.39739112867</v>
      </c>
      <c r="P199" s="291">
        <v>171585.32187248892</v>
      </c>
      <c r="Q199" s="291">
        <v>177149.12990662552</v>
      </c>
      <c r="R199" s="291">
        <v>182736.31771086412</v>
      </c>
      <c r="S199" s="291">
        <v>188347.38044098284</v>
      </c>
      <c r="T199" s="291">
        <v>193982.82853657339</v>
      </c>
      <c r="U199" s="291">
        <v>199643.14855759195</v>
      </c>
      <c r="V199" s="291">
        <v>205328.9663438556</v>
      </c>
      <c r="W199" s="291">
        <v>211040.4143692216</v>
      </c>
      <c r="X199" s="291">
        <v>216779.63728730389</v>
      </c>
      <c r="Z199" s="289">
        <v>23</v>
      </c>
      <c r="AA199" s="3" t="s">
        <v>59</v>
      </c>
      <c r="AB199" s="290">
        <v>105355.30902334172</v>
      </c>
      <c r="AC199" s="291">
        <v>111968.57376894362</v>
      </c>
      <c r="AD199" s="291">
        <v>117851.06589502345</v>
      </c>
      <c r="AE199" s="291">
        <v>123447.32931364707</v>
      </c>
      <c r="AF199" s="291">
        <v>128939.3651878052</v>
      </c>
      <c r="AG199" s="291">
        <v>134403.51440125273</v>
      </c>
      <c r="AH199" s="291">
        <v>139869.08698294594</v>
      </c>
      <c r="AI199" s="291">
        <v>145347.87986882645</v>
      </c>
      <c r="AJ199" s="291">
        <v>150844.70294926007</v>
      </c>
      <c r="AK199" s="291">
        <v>156361.70558148288</v>
      </c>
      <c r="AL199" s="291">
        <v>161899.99688647126</v>
      </c>
      <c r="AM199" s="291">
        <v>167460.2908219758</v>
      </c>
      <c r="AN199" s="291">
        <v>173043.15299408833</v>
      </c>
      <c r="AO199" s="291">
        <v>178649.09748043108</v>
      </c>
      <c r="AP199" s="291">
        <v>184278.62508732703</v>
      </c>
      <c r="AQ199" s="291">
        <v>189932.23538550385</v>
      </c>
      <c r="AR199" s="291">
        <v>195610.44329881461</v>
      </c>
      <c r="AS199" s="291">
        <v>201313.73963770273</v>
      </c>
      <c r="AT199" s="291">
        <v>207042.75569930667</v>
      </c>
      <c r="AU199" s="291">
        <v>212797.62510044235</v>
      </c>
      <c r="AV199" s="291">
        <v>218580.51120938541</v>
      </c>
      <c r="AX199" s="294"/>
      <c r="AY199" s="294"/>
      <c r="AZ199" s="294"/>
      <c r="BA199" s="294"/>
      <c r="BB199" s="294"/>
      <c r="BC199" s="294"/>
      <c r="BD199" s="294"/>
      <c r="BE199" s="294"/>
      <c r="BF199" s="294"/>
      <c r="BG199" s="294"/>
      <c r="BH199" s="294"/>
      <c r="BI199" s="294"/>
      <c r="BJ199" s="294"/>
      <c r="BK199" s="294"/>
      <c r="BL199" s="294"/>
      <c r="BM199" s="294"/>
      <c r="BN199" s="294"/>
      <c r="BO199" s="294"/>
      <c r="BP199" s="294"/>
      <c r="BQ199" s="294"/>
      <c r="BR199" s="294"/>
    </row>
    <row r="200" spans="2:70" x14ac:dyDescent="0.2">
      <c r="B200" s="289">
        <v>26</v>
      </c>
      <c r="C200" s="3" t="s">
        <v>60</v>
      </c>
      <c r="D200" s="290">
        <v>1686.6492342817196</v>
      </c>
      <c r="E200" s="291">
        <v>1718.3083950683053</v>
      </c>
      <c r="F200" s="291">
        <v>1749.9663142693632</v>
      </c>
      <c r="G200" s="291">
        <v>1781.6440825595344</v>
      </c>
      <c r="H200" s="291">
        <v>1797.0058995987304</v>
      </c>
      <c r="I200" s="291">
        <v>1854.3286910230377</v>
      </c>
      <c r="J200" s="291">
        <v>1878.0469745788525</v>
      </c>
      <c r="K200" s="291">
        <v>1915.7390168702955</v>
      </c>
      <c r="L200" s="291">
        <v>1939.9535276539377</v>
      </c>
      <c r="M200" s="291">
        <v>1971.5915977658829</v>
      </c>
      <c r="N200" s="291">
        <v>2003.249516966941</v>
      </c>
      <c r="O200" s="291">
        <v>2034.9272852571123</v>
      </c>
      <c r="P200" s="291">
        <v>2068.5304151912551</v>
      </c>
      <c r="Q200" s="291">
        <v>2101.617468808457</v>
      </c>
      <c r="R200" s="291">
        <v>2148.3328799520659</v>
      </c>
      <c r="S200" s="291">
        <v>2196.1069807354788</v>
      </c>
      <c r="T200" s="291">
        <v>2244.121234076471</v>
      </c>
      <c r="U200" s="291">
        <v>2293.1679538772109</v>
      </c>
      <c r="V200" s="291">
        <v>2308.8660074274298</v>
      </c>
      <c r="W200" s="291">
        <v>2328.1155816055029</v>
      </c>
      <c r="X200" s="291">
        <v>2347.5312508742468</v>
      </c>
      <c r="Z200" s="289">
        <v>26</v>
      </c>
      <c r="AA200" s="3" t="s">
        <v>60</v>
      </c>
      <c r="AB200" s="290">
        <v>1735.9499913997745</v>
      </c>
      <c r="AC200" s="291">
        <v>1768.534549456152</v>
      </c>
      <c r="AD200" s="291">
        <v>1801.1178296354569</v>
      </c>
      <c r="AE200" s="291">
        <v>1833.7215390927497</v>
      </c>
      <c r="AF200" s="291">
        <v>1849.5323820440015</v>
      </c>
      <c r="AG200" s="291">
        <v>1908.5307186616412</v>
      </c>
      <c r="AH200" s="291">
        <v>1932.9422876457925</v>
      </c>
      <c r="AI200" s="291">
        <v>1971.7360683334143</v>
      </c>
      <c r="AJ200" s="291">
        <v>1996.6583692672625</v>
      </c>
      <c r="AK200" s="291">
        <v>2029.2212201685797</v>
      </c>
      <c r="AL200" s="291">
        <v>2061.8045003478846</v>
      </c>
      <c r="AM200" s="291">
        <v>2094.4082098051781</v>
      </c>
      <c r="AN200" s="291">
        <v>2128.9935592272955</v>
      </c>
      <c r="AO200" s="291">
        <v>2163.0477474217282</v>
      </c>
      <c r="AP200" s="291">
        <v>2211.1286500330648</v>
      </c>
      <c r="AQ200" s="291">
        <v>2260.299187782377</v>
      </c>
      <c r="AR200" s="291">
        <v>2309.7168977485262</v>
      </c>
      <c r="AS200" s="291">
        <v>2360.1972531690421</v>
      </c>
      <c r="AT200" s="291">
        <v>2376.3541608245337</v>
      </c>
      <c r="AU200" s="291">
        <v>2396.1664000558321</v>
      </c>
      <c r="AV200" s="291">
        <v>2416.1495893373012</v>
      </c>
      <c r="AX200" s="294"/>
      <c r="AY200" s="294"/>
      <c r="AZ200" s="294"/>
      <c r="BA200" s="294"/>
      <c r="BB200" s="294"/>
      <c r="BC200" s="294"/>
      <c r="BD200" s="294"/>
      <c r="BE200" s="294"/>
      <c r="BF200" s="294"/>
      <c r="BG200" s="294"/>
      <c r="BH200" s="294"/>
      <c r="BI200" s="294"/>
      <c r="BJ200" s="294"/>
      <c r="BK200" s="294"/>
      <c r="BL200" s="294"/>
      <c r="BM200" s="294"/>
      <c r="BN200" s="294"/>
      <c r="BO200" s="294"/>
      <c r="BP200" s="294"/>
      <c r="BQ200" s="294"/>
      <c r="BR200" s="294"/>
    </row>
    <row r="201" spans="2:70" x14ac:dyDescent="0.2">
      <c r="B201" s="289">
        <v>28</v>
      </c>
      <c r="C201" s="3" t="s">
        <v>61</v>
      </c>
      <c r="D201" s="290">
        <v>0</v>
      </c>
      <c r="E201" s="291">
        <v>0</v>
      </c>
      <c r="F201" s="291">
        <v>0</v>
      </c>
      <c r="G201" s="291">
        <v>0</v>
      </c>
      <c r="H201" s="291">
        <v>0</v>
      </c>
      <c r="I201" s="291">
        <v>0</v>
      </c>
      <c r="J201" s="291">
        <v>0</v>
      </c>
      <c r="K201" s="291">
        <v>0</v>
      </c>
      <c r="L201" s="291">
        <v>0</v>
      </c>
      <c r="M201" s="291">
        <v>0</v>
      </c>
      <c r="N201" s="291">
        <v>0</v>
      </c>
      <c r="O201" s="291">
        <v>0</v>
      </c>
      <c r="P201" s="291">
        <v>0</v>
      </c>
      <c r="Q201" s="291">
        <v>0</v>
      </c>
      <c r="R201" s="291">
        <v>0</v>
      </c>
      <c r="S201" s="291">
        <v>0</v>
      </c>
      <c r="T201" s="291">
        <v>0</v>
      </c>
      <c r="U201" s="291">
        <v>0</v>
      </c>
      <c r="V201" s="291">
        <v>0</v>
      </c>
      <c r="W201" s="291">
        <v>0</v>
      </c>
      <c r="X201" s="291">
        <v>0</v>
      </c>
      <c r="Z201" s="289">
        <v>28</v>
      </c>
      <c r="AA201" s="3" t="s">
        <v>61</v>
      </c>
      <c r="AB201" s="290">
        <v>0</v>
      </c>
      <c r="AC201" s="291">
        <v>0</v>
      </c>
      <c r="AD201" s="291">
        <v>0</v>
      </c>
      <c r="AE201" s="291">
        <v>0</v>
      </c>
      <c r="AF201" s="291">
        <v>0</v>
      </c>
      <c r="AG201" s="291">
        <v>0</v>
      </c>
      <c r="AH201" s="291">
        <v>0</v>
      </c>
      <c r="AI201" s="291">
        <v>0</v>
      </c>
      <c r="AJ201" s="291">
        <v>0</v>
      </c>
      <c r="AK201" s="291">
        <v>0</v>
      </c>
      <c r="AL201" s="291">
        <v>0</v>
      </c>
      <c r="AM201" s="291">
        <v>0</v>
      </c>
      <c r="AN201" s="291">
        <v>0</v>
      </c>
      <c r="AO201" s="291">
        <v>0</v>
      </c>
      <c r="AP201" s="291">
        <v>0</v>
      </c>
      <c r="AQ201" s="291">
        <v>0</v>
      </c>
      <c r="AR201" s="291">
        <v>0</v>
      </c>
      <c r="AS201" s="291">
        <v>0</v>
      </c>
      <c r="AT201" s="291">
        <v>0</v>
      </c>
      <c r="AU201" s="291">
        <v>0</v>
      </c>
      <c r="AV201" s="291">
        <v>0</v>
      </c>
      <c r="AX201" s="294"/>
      <c r="AY201" s="294"/>
      <c r="AZ201" s="294"/>
      <c r="BA201" s="294"/>
      <c r="BB201" s="294"/>
      <c r="BC201" s="294"/>
      <c r="BD201" s="294"/>
      <c r="BE201" s="294"/>
      <c r="BF201" s="294"/>
      <c r="BG201" s="294"/>
      <c r="BH201" s="294"/>
      <c r="BI201" s="294"/>
      <c r="BJ201" s="294"/>
      <c r="BK201" s="294"/>
      <c r="BL201" s="294"/>
      <c r="BM201" s="294"/>
      <c r="BN201" s="294"/>
      <c r="BO201" s="294"/>
      <c r="BP201" s="294"/>
      <c r="BQ201" s="294"/>
      <c r="BR201" s="294"/>
    </row>
    <row r="202" spans="2:70" x14ac:dyDescent="0.2">
      <c r="B202" s="289">
        <v>29</v>
      </c>
      <c r="C202" s="3" t="s">
        <v>62</v>
      </c>
      <c r="D202" s="290">
        <v>7816.4771408172937</v>
      </c>
      <c r="E202" s="291">
        <v>7468.5916043777634</v>
      </c>
      <c r="F202" s="291">
        <v>7649.5899908816173</v>
      </c>
      <c r="G202" s="291">
        <v>7803.9650044610544</v>
      </c>
      <c r="H202" s="291">
        <v>7968.8577382093781</v>
      </c>
      <c r="I202" s="291">
        <v>8129.595385227879</v>
      </c>
      <c r="J202" s="291">
        <v>8291.9745235066694</v>
      </c>
      <c r="K202" s="291">
        <v>8453.705181083913</v>
      </c>
      <c r="L202" s="291">
        <v>8615.6920247466023</v>
      </c>
      <c r="M202" s="291">
        <v>8777.5776606012259</v>
      </c>
      <c r="N202" s="291">
        <v>8939.5032791910489</v>
      </c>
      <c r="O202" s="291">
        <v>9101.4131023679911</v>
      </c>
      <c r="P202" s="291">
        <v>9263.3291656149722</v>
      </c>
      <c r="Q202" s="291">
        <v>9425.2427636858774</v>
      </c>
      <c r="R202" s="291">
        <v>9587.1573356389599</v>
      </c>
      <c r="S202" s="291">
        <v>9749.0715228542285</v>
      </c>
      <c r="T202" s="291">
        <v>9910.9858620623927</v>
      </c>
      <c r="U202" s="291">
        <v>10072.900141224891</v>
      </c>
      <c r="V202" s="291">
        <v>10234.814444108788</v>
      </c>
      <c r="W202" s="291">
        <v>10396.728737621406</v>
      </c>
      <c r="X202" s="291">
        <v>10558.643034836181</v>
      </c>
      <c r="Z202" s="289">
        <v>29</v>
      </c>
      <c r="AA202" s="3" t="s">
        <v>62</v>
      </c>
      <c r="AB202" s="290">
        <v>8127.8074253360492</v>
      </c>
      <c r="AC202" s="291">
        <v>7766.065607980132</v>
      </c>
      <c r="AD202" s="291">
        <v>7954.2731602184322</v>
      </c>
      <c r="AE202" s="291">
        <v>8114.7969305887382</v>
      </c>
      <c r="AF202" s="291">
        <v>8286.257341922259</v>
      </c>
      <c r="AG202" s="291">
        <v>8453.3971694215052</v>
      </c>
      <c r="AH202" s="291">
        <v>8622.2438687779395</v>
      </c>
      <c r="AI202" s="291">
        <v>8790.416258446483</v>
      </c>
      <c r="AJ202" s="291">
        <v>8958.8550380922607</v>
      </c>
      <c r="AK202" s="291">
        <v>9127.1885788229738</v>
      </c>
      <c r="AL202" s="291">
        <v>9295.563694801227</v>
      </c>
      <c r="AM202" s="291">
        <v>9463.9223862353101</v>
      </c>
      <c r="AN202" s="291">
        <v>9632.2875662814149</v>
      </c>
      <c r="AO202" s="291">
        <v>9800.6501829634853</v>
      </c>
      <c r="AP202" s="291">
        <v>9969.013812317462</v>
      </c>
      <c r="AQ202" s="291">
        <v>10137.377041609516</v>
      </c>
      <c r="AR202" s="291">
        <v>10305.740428948338</v>
      </c>
      <c r="AS202" s="291">
        <v>10474.103753849879</v>
      </c>
      <c r="AT202" s="291">
        <v>10642.467103417641</v>
      </c>
      <c r="AU202" s="291">
        <v>10810.830443240869</v>
      </c>
      <c r="AV202" s="291">
        <v>10979.193786913704</v>
      </c>
      <c r="AX202" s="294"/>
      <c r="AY202" s="294"/>
      <c r="AZ202" s="294"/>
      <c r="BA202" s="294"/>
      <c r="BB202" s="294"/>
      <c r="BC202" s="294"/>
      <c r="BD202" s="294"/>
      <c r="BE202" s="294"/>
      <c r="BF202" s="294"/>
      <c r="BG202" s="294"/>
      <c r="BH202" s="294"/>
      <c r="BI202" s="294"/>
      <c r="BJ202" s="294"/>
      <c r="BK202" s="294"/>
      <c r="BL202" s="294"/>
      <c r="BM202" s="294"/>
      <c r="BN202" s="294"/>
      <c r="BO202" s="294"/>
      <c r="BP202" s="294"/>
      <c r="BQ202" s="294"/>
      <c r="BR202" s="294"/>
    </row>
    <row r="203" spans="2:70" x14ac:dyDescent="0.2">
      <c r="B203" s="289">
        <v>31</v>
      </c>
      <c r="C203" s="3" t="s">
        <v>63</v>
      </c>
      <c r="D203" s="290">
        <v>6393.8244578877193</v>
      </c>
      <c r="E203" s="291">
        <v>6590.6808787349491</v>
      </c>
      <c r="F203" s="291">
        <v>6749.9440733585307</v>
      </c>
      <c r="G203" s="291">
        <v>6896.4768309376341</v>
      </c>
      <c r="H203" s="291">
        <v>7039.9525442837703</v>
      </c>
      <c r="I203" s="291">
        <v>7184.4573080486198</v>
      </c>
      <c r="J203" s="291">
        <v>7331.3157402797051</v>
      </c>
      <c r="K203" s="291">
        <v>7481.034694056475</v>
      </c>
      <c r="L203" s="291">
        <v>7633.8218404937243</v>
      </c>
      <c r="M203" s="291">
        <v>7789.7924014491491</v>
      </c>
      <c r="N203" s="291">
        <v>7949.0298671474839</v>
      </c>
      <c r="O203" s="291">
        <v>8111.6085006691874</v>
      </c>
      <c r="P203" s="291">
        <v>8277.6003409678833</v>
      </c>
      <c r="Q203" s="291">
        <v>8447.0776812223885</v>
      </c>
      <c r="R203" s="291">
        <v>8620.1139893254767</v>
      </c>
      <c r="S203" s="291">
        <v>8796.7838303926419</v>
      </c>
      <c r="T203" s="291">
        <v>8977.1644838916691</v>
      </c>
      <c r="U203" s="291">
        <v>9161.3301692672048</v>
      </c>
      <c r="V203" s="291">
        <v>9349.374882937891</v>
      </c>
      <c r="W203" s="291">
        <v>9541.3234042039039</v>
      </c>
      <c r="X203" s="291">
        <v>9737.4836481780549</v>
      </c>
      <c r="Z203" s="289">
        <v>31</v>
      </c>
      <c r="AA203" s="3" t="s">
        <v>63</v>
      </c>
      <c r="AB203" s="290">
        <v>6648.4904860453853</v>
      </c>
      <c r="AC203" s="291">
        <v>6853.1876981349596</v>
      </c>
      <c r="AD203" s="291">
        <v>7018.7943458004002</v>
      </c>
      <c r="AE203" s="291">
        <v>7171.1635031138812</v>
      </c>
      <c r="AF203" s="291">
        <v>7320.3538541225917</v>
      </c>
      <c r="AG203" s="291">
        <v>7470.6142426281958</v>
      </c>
      <c r="AH203" s="291">
        <v>7623.3220462150475</v>
      </c>
      <c r="AI203" s="291">
        <v>7779.0043059207455</v>
      </c>
      <c r="AJ203" s="291">
        <v>7937.8769644005906</v>
      </c>
      <c r="AK203" s="291">
        <v>8100.0598327988719</v>
      </c>
      <c r="AL203" s="291">
        <v>8265.6397267559696</v>
      </c>
      <c r="AM203" s="291">
        <v>8434.6938672508422</v>
      </c>
      <c r="AN203" s="291">
        <v>8607.2971625486352</v>
      </c>
      <c r="AO203" s="291">
        <v>8783.5247852654775</v>
      </c>
      <c r="AP203" s="291">
        <v>8963.4531295203124</v>
      </c>
      <c r="AQ203" s="291">
        <v>9147.1597303571816</v>
      </c>
      <c r="AR203" s="291">
        <v>9334.7249452850738</v>
      </c>
      <c r="AS203" s="291">
        <v>9526.2259499091197</v>
      </c>
      <c r="AT203" s="291">
        <v>9721.7604845253063</v>
      </c>
      <c r="AU203" s="291">
        <v>9921.3543153933442</v>
      </c>
      <c r="AV203" s="291">
        <v>10125.327621884986</v>
      </c>
      <c r="AX203" s="294"/>
      <c r="AY203" s="294"/>
      <c r="AZ203" s="294"/>
      <c r="BA203" s="294"/>
      <c r="BB203" s="294"/>
      <c r="BC203" s="294"/>
      <c r="BD203" s="294"/>
      <c r="BE203" s="294"/>
      <c r="BF203" s="294"/>
      <c r="BG203" s="294"/>
      <c r="BH203" s="294"/>
      <c r="BI203" s="294"/>
      <c r="BJ203" s="294"/>
      <c r="BK203" s="294"/>
      <c r="BL203" s="294"/>
      <c r="BM203" s="294"/>
      <c r="BN203" s="294"/>
      <c r="BO203" s="294"/>
      <c r="BP203" s="294"/>
      <c r="BQ203" s="294"/>
      <c r="BR203" s="294"/>
    </row>
    <row r="204" spans="2:70" x14ac:dyDescent="0.2">
      <c r="B204" s="289">
        <v>32</v>
      </c>
      <c r="C204" s="3" t="s">
        <v>64</v>
      </c>
      <c r="D204" s="290">
        <v>8919.2912033477387</v>
      </c>
      <c r="E204" s="291">
        <v>9226.0851978270584</v>
      </c>
      <c r="F204" s="291">
        <v>9404.0401501967917</v>
      </c>
      <c r="G204" s="291">
        <v>9589.2061388091188</v>
      </c>
      <c r="H204" s="291">
        <v>9778.1245748058191</v>
      </c>
      <c r="I204" s="291">
        <v>9971.0417121428964</v>
      </c>
      <c r="J204" s="291">
        <v>10168.002092711798</v>
      </c>
      <c r="K204" s="291">
        <v>10369.10069107969</v>
      </c>
      <c r="L204" s="291">
        <v>10574.421835815954</v>
      </c>
      <c r="M204" s="291">
        <v>10784.054858624193</v>
      </c>
      <c r="N204" s="291">
        <v>10998.090140786799</v>
      </c>
      <c r="O204" s="291">
        <v>11216.620171974781</v>
      </c>
      <c r="P204" s="291">
        <v>11439.739334204083</v>
      </c>
      <c r="Q204" s="291">
        <v>11667.543989150414</v>
      </c>
      <c r="R204" s="291">
        <v>11900.132581747102</v>
      </c>
      <c r="S204" s="291">
        <v>12137.605378572041</v>
      </c>
      <c r="T204" s="291">
        <v>12380.065713973972</v>
      </c>
      <c r="U204" s="291">
        <v>12627.61533568021</v>
      </c>
      <c r="V204" s="291">
        <v>12880.372795382918</v>
      </c>
      <c r="W204" s="291">
        <v>13138.401829588893</v>
      </c>
      <c r="X204" s="291">
        <v>13401.997709513556</v>
      </c>
      <c r="Z204" s="289">
        <v>32</v>
      </c>
      <c r="AA204" s="3" t="s">
        <v>64</v>
      </c>
      <c r="AB204" s="290">
        <v>9274.5465719770782</v>
      </c>
      <c r="AC204" s="291">
        <v>9593.5601712565112</v>
      </c>
      <c r="AD204" s="291">
        <v>9778.603069379129</v>
      </c>
      <c r="AE204" s="291">
        <v>9971.1442193178864</v>
      </c>
      <c r="AF204" s="291">
        <v>10167.587276620332</v>
      </c>
      <c r="AG204" s="291">
        <v>10368.18830353755</v>
      </c>
      <c r="AH204" s="291">
        <v>10572.993616064508</v>
      </c>
      <c r="AI204" s="291">
        <v>10782.101971605391</v>
      </c>
      <c r="AJ204" s="291">
        <v>10995.601057536504</v>
      </c>
      <c r="AK204" s="291">
        <v>11213.583763643195</v>
      </c>
      <c r="AL204" s="291">
        <v>11436.144071094339</v>
      </c>
      <c r="AM204" s="291">
        <v>11663.378153424537</v>
      </c>
      <c r="AN204" s="291">
        <v>11895.384151885431</v>
      </c>
      <c r="AO204" s="291">
        <v>12132.262266238273</v>
      </c>
      <c r="AP204" s="291">
        <v>12374.114862478091</v>
      </c>
      <c r="AQ204" s="291">
        <v>12621.046200800563</v>
      </c>
      <c r="AR204" s="291">
        <v>12873.163731361556</v>
      </c>
      <c r="AS204" s="291">
        <v>13130.573254500352</v>
      </c>
      <c r="AT204" s="291">
        <v>13393.398043823021</v>
      </c>
      <c r="AU204" s="291">
        <v>13661.704374461411</v>
      </c>
      <c r="AV204" s="291">
        <v>13935.799278283488</v>
      </c>
      <c r="AX204" s="294"/>
      <c r="AY204" s="294"/>
      <c r="AZ204" s="294"/>
      <c r="BA204" s="294"/>
      <c r="BB204" s="294"/>
      <c r="BC204" s="294"/>
      <c r="BD204" s="294"/>
      <c r="BE204" s="294"/>
      <c r="BF204" s="294"/>
      <c r="BG204" s="294"/>
      <c r="BH204" s="294"/>
      <c r="BI204" s="294"/>
      <c r="BJ204" s="294"/>
      <c r="BK204" s="294"/>
      <c r="BL204" s="294"/>
      <c r="BM204" s="294"/>
      <c r="BN204" s="294"/>
      <c r="BO204" s="294"/>
      <c r="BP204" s="294"/>
      <c r="BQ204" s="294"/>
      <c r="BR204" s="294"/>
    </row>
    <row r="205" spans="2:70" x14ac:dyDescent="0.2">
      <c r="B205" s="289">
        <v>33</v>
      </c>
      <c r="C205" s="3" t="s">
        <v>65</v>
      </c>
      <c r="D205" s="290">
        <v>8871.7196093520724</v>
      </c>
      <c r="E205" s="291">
        <v>14404.732259972538</v>
      </c>
      <c r="F205" s="291">
        <v>19900.859033292476</v>
      </c>
      <c r="G205" s="291">
        <v>25390.88329402819</v>
      </c>
      <c r="H205" s="291">
        <v>37896.462193617721</v>
      </c>
      <c r="I205" s="291">
        <v>50092.50178567</v>
      </c>
      <c r="J205" s="291">
        <v>57551.019963422521</v>
      </c>
      <c r="K205" s="291">
        <v>65010.149433705184</v>
      </c>
      <c r="L205" s="291">
        <v>72469.90890868289</v>
      </c>
      <c r="M205" s="291">
        <v>72914.040324992326</v>
      </c>
      <c r="N205" s="291">
        <v>73358.829937915376</v>
      </c>
      <c r="O205" s="291">
        <v>73804.291613789173</v>
      </c>
      <c r="P205" s="291">
        <v>74250.43947150599</v>
      </c>
      <c r="Q205" s="291">
        <v>74697.287919686554</v>
      </c>
      <c r="R205" s="291">
        <v>75144.851682078181</v>
      </c>
      <c r="S205" s="291">
        <v>75593.145736444611</v>
      </c>
      <c r="T205" s="291">
        <v>76042.185590278867</v>
      </c>
      <c r="U205" s="291">
        <v>76491.986236402212</v>
      </c>
      <c r="V205" s="291">
        <v>76942.566263555127</v>
      </c>
      <c r="W205" s="291">
        <v>77393.931833248789</v>
      </c>
      <c r="X205" s="291">
        <v>77846.140248222713</v>
      </c>
      <c r="Z205" s="289">
        <v>33</v>
      </c>
      <c r="AA205" s="3" t="s">
        <v>65</v>
      </c>
      <c r="AB205" s="290">
        <v>9225.0802013925677</v>
      </c>
      <c r="AC205" s="291">
        <v>14978.472745887246</v>
      </c>
      <c r="AD205" s="291">
        <v>20693.510248588511</v>
      </c>
      <c r="AE205" s="291">
        <v>26402.20217562934</v>
      </c>
      <c r="AF205" s="291">
        <v>39405.878282789527</v>
      </c>
      <c r="AG205" s="291">
        <v>52087.686131793227</v>
      </c>
      <c r="AH205" s="291">
        <v>59843.277088565643</v>
      </c>
      <c r="AI205" s="291">
        <v>67599.503685649674</v>
      </c>
      <c r="AJ205" s="291">
        <v>75356.385380515727</v>
      </c>
      <c r="AK205" s="291">
        <v>75818.206551136769</v>
      </c>
      <c r="AL205" s="291">
        <v>76280.712134342539</v>
      </c>
      <c r="AM205" s="291">
        <v>76743.9165487664</v>
      </c>
      <c r="AN205" s="291">
        <v>77207.834475656098</v>
      </c>
      <c r="AO205" s="291">
        <v>77672.480897527712</v>
      </c>
      <c r="AP205" s="291">
        <v>78137.871124575322</v>
      </c>
      <c r="AQ205" s="291">
        <v>78604.020731127195</v>
      </c>
      <c r="AR205" s="291">
        <v>79070.945842339701</v>
      </c>
      <c r="AS205" s="291">
        <v>79538.662048198152</v>
      </c>
      <c r="AT205" s="291">
        <v>80007.188677832542</v>
      </c>
      <c r="AU205" s="291">
        <v>80476.532138167138</v>
      </c>
      <c r="AV205" s="291">
        <v>80946.752014309459</v>
      </c>
      <c r="AX205" s="294"/>
      <c r="AY205" s="294"/>
      <c r="AZ205" s="294"/>
      <c r="BA205" s="294"/>
      <c r="BB205" s="294"/>
      <c r="BC205" s="294"/>
      <c r="BD205" s="294"/>
      <c r="BE205" s="294"/>
      <c r="BF205" s="294"/>
      <c r="BG205" s="294"/>
      <c r="BH205" s="294"/>
      <c r="BI205" s="294"/>
      <c r="BJ205" s="294"/>
      <c r="BK205" s="294"/>
      <c r="BL205" s="294"/>
      <c r="BM205" s="294"/>
      <c r="BN205" s="294"/>
      <c r="BO205" s="294"/>
      <c r="BP205" s="294"/>
      <c r="BQ205" s="294"/>
      <c r="BR205" s="294"/>
    </row>
    <row r="206" spans="2:70" x14ac:dyDescent="0.2">
      <c r="B206" s="289">
        <v>34</v>
      </c>
      <c r="C206" s="3" t="s">
        <v>66</v>
      </c>
      <c r="D206" s="290">
        <v>980.69148574251142</v>
      </c>
      <c r="E206" s="291">
        <v>1032.2393714293976</v>
      </c>
      <c r="F206" s="291">
        <v>1088.6378863707739</v>
      </c>
      <c r="G206" s="291">
        <v>1146.0798362589021</v>
      </c>
      <c r="H206" s="291">
        <v>1204.3447140693381</v>
      </c>
      <c r="I206" s="291">
        <v>1263.4294310834853</v>
      </c>
      <c r="J206" s="291">
        <v>1323.3256538726205</v>
      </c>
      <c r="K206" s="291">
        <v>1384.0308129126242</v>
      </c>
      <c r="L206" s="291">
        <v>1445.5423992080773</v>
      </c>
      <c r="M206" s="291">
        <v>1507.8590323550031</v>
      </c>
      <c r="N206" s="291">
        <v>1570.9800793810118</v>
      </c>
      <c r="O206" s="291">
        <v>1634.9056889935807</v>
      </c>
      <c r="P206" s="291">
        <v>1699.6367307800538</v>
      </c>
      <c r="Q206" s="291">
        <v>1765.1747629321883</v>
      </c>
      <c r="R206" s="291">
        <v>1831.5220103992826</v>
      </c>
      <c r="S206" s="291">
        <v>1898.6812982577351</v>
      </c>
      <c r="T206" s="291">
        <v>1966.6561862810838</v>
      </c>
      <c r="U206" s="291">
        <v>2035.4503271579861</v>
      </c>
      <c r="V206" s="291">
        <v>2105.0698920516252</v>
      </c>
      <c r="W206" s="291">
        <v>2175.5139462280567</v>
      </c>
      <c r="X206" s="291">
        <v>2246.8126634964888</v>
      </c>
      <c r="Z206" s="289">
        <v>34</v>
      </c>
      <c r="AA206" s="3" t="s">
        <v>66</v>
      </c>
      <c r="AB206" s="290">
        <v>1019.7524276196357</v>
      </c>
      <c r="AC206" s="291">
        <v>1073.3534655934307</v>
      </c>
      <c r="AD206" s="291">
        <v>1131.9983333849218</v>
      </c>
      <c r="AE206" s="291">
        <v>1191.7281961370943</v>
      </c>
      <c r="AF206" s="291">
        <v>1252.31376403072</v>
      </c>
      <c r="AG206" s="291">
        <v>1313.7518253235405</v>
      </c>
      <c r="AH206" s="291">
        <v>1376.0337146663669</v>
      </c>
      <c r="AI206" s="291">
        <v>1439.1567601909344</v>
      </c>
      <c r="AJ206" s="291">
        <v>1503.118352968535</v>
      </c>
      <c r="AK206" s="291">
        <v>1567.917057613703</v>
      </c>
      <c r="AL206" s="291">
        <v>1633.5522159427578</v>
      </c>
      <c r="AM206" s="291">
        <v>1700.0239825861947</v>
      </c>
      <c r="AN206" s="291">
        <v>1767.3332617670228</v>
      </c>
      <c r="AO206" s="291">
        <v>1835.4816737397775</v>
      </c>
      <c r="AP206" s="291">
        <v>1904.4715320734861</v>
      </c>
      <c r="AQ206" s="291">
        <v>1974.3057743673403</v>
      </c>
      <c r="AR206" s="291">
        <v>2044.9881021806589</v>
      </c>
      <c r="AS206" s="291">
        <v>2116.5223136886889</v>
      </c>
      <c r="AT206" s="291">
        <v>2188.9148258520413</v>
      </c>
      <c r="AU206" s="291">
        <v>2262.1646667063205</v>
      </c>
      <c r="AV206" s="291">
        <v>2336.3032118835536</v>
      </c>
      <c r="AX206" s="294"/>
      <c r="AY206" s="294"/>
      <c r="AZ206" s="294"/>
      <c r="BA206" s="294"/>
      <c r="BB206" s="294"/>
      <c r="BC206" s="294"/>
      <c r="BD206" s="294"/>
      <c r="BE206" s="294"/>
      <c r="BF206" s="294"/>
      <c r="BG206" s="294"/>
      <c r="BH206" s="294"/>
      <c r="BI206" s="294"/>
      <c r="BJ206" s="294"/>
      <c r="BK206" s="294"/>
      <c r="BL206" s="294"/>
      <c r="BM206" s="294"/>
      <c r="BN206" s="294"/>
      <c r="BO206" s="294"/>
      <c r="BP206" s="294"/>
      <c r="BQ206" s="294"/>
      <c r="BR206" s="294"/>
    </row>
    <row r="207" spans="2:70" x14ac:dyDescent="0.2">
      <c r="B207" s="289">
        <v>35</v>
      </c>
      <c r="C207" s="3" t="s">
        <v>67</v>
      </c>
      <c r="D207" s="290">
        <v>0</v>
      </c>
      <c r="E207" s="291">
        <v>0</v>
      </c>
      <c r="F207" s="291">
        <v>0</v>
      </c>
      <c r="G207" s="291">
        <v>0</v>
      </c>
      <c r="H207" s="291">
        <v>0</v>
      </c>
      <c r="I207" s="291">
        <v>0</v>
      </c>
      <c r="J207" s="291">
        <v>0</v>
      </c>
      <c r="K207" s="291">
        <v>0</v>
      </c>
      <c r="L207" s="291">
        <v>0</v>
      </c>
      <c r="M207" s="291">
        <v>0</v>
      </c>
      <c r="N207" s="291">
        <v>0</v>
      </c>
      <c r="O207" s="291">
        <v>0</v>
      </c>
      <c r="P207" s="291">
        <v>0</v>
      </c>
      <c r="Q207" s="291">
        <v>0</v>
      </c>
      <c r="R207" s="291">
        <v>0</v>
      </c>
      <c r="S207" s="291">
        <v>0</v>
      </c>
      <c r="T207" s="291">
        <v>0</v>
      </c>
      <c r="U207" s="291">
        <v>0</v>
      </c>
      <c r="V207" s="291">
        <v>0</v>
      </c>
      <c r="W207" s="291">
        <v>0</v>
      </c>
      <c r="X207" s="291">
        <v>0</v>
      </c>
      <c r="Z207" s="289">
        <v>35</v>
      </c>
      <c r="AA207" s="3" t="s">
        <v>67</v>
      </c>
      <c r="AB207" s="290">
        <v>0</v>
      </c>
      <c r="AC207" s="291">
        <v>0</v>
      </c>
      <c r="AD207" s="291">
        <v>0</v>
      </c>
      <c r="AE207" s="291">
        <v>0</v>
      </c>
      <c r="AF207" s="291">
        <v>0</v>
      </c>
      <c r="AG207" s="291">
        <v>0</v>
      </c>
      <c r="AH207" s="291">
        <v>0</v>
      </c>
      <c r="AI207" s="291">
        <v>0</v>
      </c>
      <c r="AJ207" s="291">
        <v>0</v>
      </c>
      <c r="AK207" s="291">
        <v>0</v>
      </c>
      <c r="AL207" s="291">
        <v>0</v>
      </c>
      <c r="AM207" s="291">
        <v>0</v>
      </c>
      <c r="AN207" s="291">
        <v>0</v>
      </c>
      <c r="AO207" s="291">
        <v>0</v>
      </c>
      <c r="AP207" s="291">
        <v>0</v>
      </c>
      <c r="AQ207" s="291">
        <v>0</v>
      </c>
      <c r="AR207" s="291">
        <v>0</v>
      </c>
      <c r="AS207" s="291">
        <v>0</v>
      </c>
      <c r="AT207" s="291">
        <v>0</v>
      </c>
      <c r="AU207" s="291">
        <v>0</v>
      </c>
      <c r="AV207" s="291">
        <v>0</v>
      </c>
      <c r="AX207" s="294"/>
      <c r="AY207" s="294"/>
      <c r="AZ207" s="294"/>
      <c r="BA207" s="294"/>
      <c r="BB207" s="294"/>
      <c r="BC207" s="294"/>
      <c r="BD207" s="294"/>
      <c r="BE207" s="294"/>
      <c r="BF207" s="294"/>
      <c r="BG207" s="294"/>
      <c r="BH207" s="294"/>
      <c r="BI207" s="294"/>
      <c r="BJ207" s="294"/>
      <c r="BK207" s="294"/>
      <c r="BL207" s="294"/>
      <c r="BM207" s="294"/>
      <c r="BN207" s="294"/>
      <c r="BO207" s="294"/>
      <c r="BP207" s="294"/>
      <c r="BQ207" s="294"/>
      <c r="BR207" s="294"/>
    </row>
    <row r="208" spans="2:70" x14ac:dyDescent="0.2">
      <c r="B208" s="289">
        <v>36</v>
      </c>
      <c r="C208" s="3" t="s">
        <v>68</v>
      </c>
      <c r="D208" s="290">
        <v>2867.4109830955595</v>
      </c>
      <c r="E208" s="291">
        <v>3038.291849845265</v>
      </c>
      <c r="F208" s="291">
        <v>3204.2760009991948</v>
      </c>
      <c r="G208" s="291">
        <v>3368.0647896254331</v>
      </c>
      <c r="H208" s="291">
        <v>3530.6565893174502</v>
      </c>
      <c r="I208" s="291">
        <v>3691.9654746150891</v>
      </c>
      <c r="J208" s="291">
        <v>3851.979122085454</v>
      </c>
      <c r="K208" s="291">
        <v>4010.6665985760969</v>
      </c>
      <c r="L208" s="291">
        <v>4168.0010090345595</v>
      </c>
      <c r="M208" s="291">
        <v>4323.9536949933918</v>
      </c>
      <c r="N208" s="291">
        <v>4478.495702570287</v>
      </c>
      <c r="O208" s="291">
        <v>4631.5973919462231</v>
      </c>
      <c r="P208" s="291">
        <v>4783.2285189737268</v>
      </c>
      <c r="Q208" s="291">
        <v>4933.3582068483893</v>
      </c>
      <c r="R208" s="291">
        <v>5081.9549020104814</v>
      </c>
      <c r="S208" s="291">
        <v>5228.9865036588217</v>
      </c>
      <c r="T208" s="291">
        <v>5374.4197853098512</v>
      </c>
      <c r="U208" s="291">
        <v>5518.2225858687279</v>
      </c>
      <c r="V208" s="291">
        <v>5660.3551843404784</v>
      </c>
      <c r="W208" s="291">
        <v>5800.8039201954234</v>
      </c>
      <c r="X208" s="291">
        <v>5939.448010458198</v>
      </c>
      <c r="Z208" s="289">
        <v>36</v>
      </c>
      <c r="AA208" s="3" t="s">
        <v>68</v>
      </c>
      <c r="AB208" s="290">
        <v>2888.3144091623262</v>
      </c>
      <c r="AC208" s="291">
        <v>3060.4409974306368</v>
      </c>
      <c r="AD208" s="291">
        <v>3227.6351730464794</v>
      </c>
      <c r="AE208" s="291">
        <v>3392.6179819418026</v>
      </c>
      <c r="AF208" s="291">
        <v>3556.3950758535752</v>
      </c>
      <c r="AG208" s="291">
        <v>3718.8799029250331</v>
      </c>
      <c r="AH208" s="291">
        <v>3880.0600498854574</v>
      </c>
      <c r="AI208" s="291">
        <v>4039.9043580797165</v>
      </c>
      <c r="AJ208" s="291">
        <v>4198.3857363904208</v>
      </c>
      <c r="AK208" s="291">
        <v>4355.475317429893</v>
      </c>
      <c r="AL208" s="291">
        <v>4511.1439362420242</v>
      </c>
      <c r="AM208" s="291">
        <v>4665.3617369335107</v>
      </c>
      <c r="AN208" s="291">
        <v>4818.0982548770453</v>
      </c>
      <c r="AO208" s="291">
        <v>4969.3223881763142</v>
      </c>
      <c r="AP208" s="291">
        <v>5119.0023532461391</v>
      </c>
      <c r="AQ208" s="291">
        <v>5267.1058152704936</v>
      </c>
      <c r="AR208" s="291">
        <v>5413.5993055447598</v>
      </c>
      <c r="AS208" s="291">
        <v>5558.4504285197108</v>
      </c>
      <c r="AT208" s="291">
        <v>5701.6191736343217</v>
      </c>
      <c r="AU208" s="291">
        <v>5843.0917807736487</v>
      </c>
      <c r="AV208" s="291">
        <v>5982.7465864544383</v>
      </c>
      <c r="AX208" s="294"/>
      <c r="AY208" s="294"/>
      <c r="AZ208" s="294"/>
      <c r="BA208" s="294"/>
      <c r="BB208" s="294"/>
      <c r="BC208" s="294"/>
      <c r="BD208" s="294"/>
      <c r="BE208" s="294"/>
      <c r="BF208" s="294"/>
      <c r="BG208" s="294"/>
      <c r="BH208" s="294"/>
      <c r="BI208" s="294"/>
      <c r="BJ208" s="294"/>
      <c r="BK208" s="294"/>
      <c r="BL208" s="294"/>
      <c r="BM208" s="294"/>
      <c r="BN208" s="294"/>
      <c r="BO208" s="294"/>
      <c r="BP208" s="294"/>
      <c r="BQ208" s="294"/>
      <c r="BR208" s="294"/>
    </row>
    <row r="209" spans="2:70" x14ac:dyDescent="0.2">
      <c r="B209" s="289">
        <v>39</v>
      </c>
      <c r="C209" s="3" t="s">
        <v>69</v>
      </c>
      <c r="D209" s="290">
        <v>65.13890676245893</v>
      </c>
      <c r="E209" s="291">
        <v>68.920938146251444</v>
      </c>
      <c r="F209" s="291">
        <v>72.250878271715251</v>
      </c>
      <c r="G209" s="291">
        <v>75.5711090729923</v>
      </c>
      <c r="H209" s="291">
        <v>78.881403001990194</v>
      </c>
      <c r="I209" s="291">
        <v>82.181532120260599</v>
      </c>
      <c r="J209" s="291">
        <v>85.471287992594299</v>
      </c>
      <c r="K209" s="291">
        <v>88.750451498654954</v>
      </c>
      <c r="L209" s="291">
        <v>92.018800525733397</v>
      </c>
      <c r="M209" s="291">
        <v>95.276107886351085</v>
      </c>
      <c r="N209" s="291">
        <v>98.522141726924247</v>
      </c>
      <c r="O209" s="291">
        <v>101.7566652975285</v>
      </c>
      <c r="P209" s="291">
        <v>104.9794368861545</v>
      </c>
      <c r="Q209" s="291">
        <v>108.1902096918965</v>
      </c>
      <c r="R209" s="291">
        <v>111.3887317754333</v>
      </c>
      <c r="S209" s="291">
        <v>114.574745734194</v>
      </c>
      <c r="T209" s="291">
        <v>117.7479894363569</v>
      </c>
      <c r="U209" s="291">
        <v>120.9081925934904</v>
      </c>
      <c r="V209" s="291">
        <v>124.0550896399599</v>
      </c>
      <c r="W209" s="291">
        <v>127.1883688827276</v>
      </c>
      <c r="X209" s="291">
        <v>130.3078194945077</v>
      </c>
      <c r="Z209" s="289">
        <v>39</v>
      </c>
      <c r="AA209" s="3" t="s">
        <v>69</v>
      </c>
      <c r="AB209" s="290">
        <v>65.613769392757263</v>
      </c>
      <c r="AC209" s="291">
        <v>69.423371785337622</v>
      </c>
      <c r="AD209" s="291">
        <v>72.777587174316054</v>
      </c>
      <c r="AE209" s="291">
        <v>76.12202245813441</v>
      </c>
      <c r="AF209" s="291">
        <v>79.456448429874698</v>
      </c>
      <c r="AG209" s="291">
        <v>82.780635489417307</v>
      </c>
      <c r="AH209" s="291">
        <v>86.094373682060308</v>
      </c>
      <c r="AI209" s="291">
        <v>89.39744229008015</v>
      </c>
      <c r="AJ209" s="291">
        <v>92.689617581565997</v>
      </c>
      <c r="AK209" s="291">
        <v>95.97067071284259</v>
      </c>
      <c r="AL209" s="291">
        <v>99.240368140113532</v>
      </c>
      <c r="AM209" s="291">
        <v>102.4984713875475</v>
      </c>
      <c r="AN209" s="291">
        <v>105.7447369810545</v>
      </c>
      <c r="AO209" s="291">
        <v>108.9789163205504</v>
      </c>
      <c r="AP209" s="291">
        <v>112.2007556300762</v>
      </c>
      <c r="AQ209" s="291">
        <v>115.4099956305962</v>
      </c>
      <c r="AR209" s="291">
        <v>118.60637227934799</v>
      </c>
      <c r="AS209" s="291">
        <v>121.7896133174969</v>
      </c>
      <c r="AT209" s="291">
        <v>124.9594512434352</v>
      </c>
      <c r="AU209" s="291">
        <v>128.11557209188271</v>
      </c>
      <c r="AV209" s="291">
        <v>131.25776349862269</v>
      </c>
      <c r="AX209" s="294"/>
      <c r="AY209" s="294"/>
      <c r="AZ209" s="294"/>
      <c r="BA209" s="294"/>
      <c r="BB209" s="294"/>
      <c r="BC209" s="294"/>
      <c r="BD209" s="294"/>
      <c r="BE209" s="294"/>
      <c r="BF209" s="294"/>
      <c r="BG209" s="294"/>
      <c r="BH209" s="294"/>
      <c r="BI209" s="294"/>
      <c r="BJ209" s="294"/>
      <c r="BK209" s="294"/>
      <c r="BL209" s="294"/>
      <c r="BM209" s="294"/>
      <c r="BN209" s="294"/>
      <c r="BO209" s="294"/>
      <c r="BP209" s="294"/>
      <c r="BQ209" s="294"/>
      <c r="BR209" s="294"/>
    </row>
    <row r="210" spans="2:70" x14ac:dyDescent="0.2">
      <c r="B210" s="289">
        <v>40</v>
      </c>
      <c r="C210" s="3" t="s">
        <v>70</v>
      </c>
      <c r="D210" s="290">
        <v>0</v>
      </c>
      <c r="E210" s="291">
        <v>0</v>
      </c>
      <c r="F210" s="291">
        <v>0</v>
      </c>
      <c r="G210" s="291">
        <v>0</v>
      </c>
      <c r="H210" s="291">
        <v>0</v>
      </c>
      <c r="I210" s="291">
        <v>0</v>
      </c>
      <c r="J210" s="291">
        <v>0</v>
      </c>
      <c r="K210" s="291">
        <v>0</v>
      </c>
      <c r="L210" s="291">
        <v>0</v>
      </c>
      <c r="M210" s="291">
        <v>0</v>
      </c>
      <c r="N210" s="291">
        <v>0</v>
      </c>
      <c r="O210" s="291">
        <v>0</v>
      </c>
      <c r="P210" s="291">
        <v>0</v>
      </c>
      <c r="Q210" s="291">
        <v>0</v>
      </c>
      <c r="R210" s="291">
        <v>0</v>
      </c>
      <c r="S210" s="291">
        <v>0</v>
      </c>
      <c r="T210" s="291">
        <v>0</v>
      </c>
      <c r="U210" s="291">
        <v>0</v>
      </c>
      <c r="V210" s="291">
        <v>0</v>
      </c>
      <c r="W210" s="291">
        <v>0</v>
      </c>
      <c r="X210" s="291">
        <v>0</v>
      </c>
      <c r="Z210" s="289">
        <v>40</v>
      </c>
      <c r="AA210" s="3" t="s">
        <v>70</v>
      </c>
      <c r="AB210" s="290">
        <v>0</v>
      </c>
      <c r="AC210" s="291">
        <v>0</v>
      </c>
      <c r="AD210" s="291">
        <v>0</v>
      </c>
      <c r="AE210" s="291">
        <v>0</v>
      </c>
      <c r="AF210" s="291">
        <v>0</v>
      </c>
      <c r="AG210" s="291">
        <v>0</v>
      </c>
      <c r="AH210" s="291">
        <v>0</v>
      </c>
      <c r="AI210" s="291">
        <v>0</v>
      </c>
      <c r="AJ210" s="291">
        <v>0</v>
      </c>
      <c r="AK210" s="291">
        <v>0</v>
      </c>
      <c r="AL210" s="291">
        <v>0</v>
      </c>
      <c r="AM210" s="291">
        <v>0</v>
      </c>
      <c r="AN210" s="291">
        <v>0</v>
      </c>
      <c r="AO210" s="291">
        <v>0</v>
      </c>
      <c r="AP210" s="291">
        <v>0</v>
      </c>
      <c r="AQ210" s="291">
        <v>0</v>
      </c>
      <c r="AR210" s="291">
        <v>0</v>
      </c>
      <c r="AS210" s="291">
        <v>0</v>
      </c>
      <c r="AT210" s="291">
        <v>0</v>
      </c>
      <c r="AU210" s="291">
        <v>0</v>
      </c>
      <c r="AV210" s="291">
        <v>0</v>
      </c>
      <c r="AX210" s="294"/>
      <c r="AY210" s="294"/>
      <c r="AZ210" s="294"/>
      <c r="BA210" s="294"/>
      <c r="BB210" s="294"/>
      <c r="BC210" s="294"/>
      <c r="BD210" s="294"/>
      <c r="BE210" s="294"/>
      <c r="BF210" s="294"/>
      <c r="BG210" s="294"/>
      <c r="BH210" s="294"/>
      <c r="BI210" s="294"/>
      <c r="BJ210" s="294"/>
      <c r="BK210" s="294"/>
      <c r="BL210" s="294"/>
      <c r="BM210" s="294"/>
      <c r="BN210" s="294"/>
      <c r="BO210" s="294"/>
      <c r="BP210" s="294"/>
      <c r="BQ210" s="294"/>
      <c r="BR210" s="294"/>
    </row>
    <row r="211" spans="2:70" s="297" customFormat="1" x14ac:dyDescent="0.2">
      <c r="B211" s="289">
        <v>45</v>
      </c>
      <c r="C211" s="3" t="s">
        <v>71</v>
      </c>
      <c r="D211" s="290">
        <v>0</v>
      </c>
      <c r="E211" s="291">
        <v>0</v>
      </c>
      <c r="F211" s="291">
        <v>0</v>
      </c>
      <c r="G211" s="291">
        <v>0</v>
      </c>
      <c r="H211" s="291">
        <v>0</v>
      </c>
      <c r="I211" s="291">
        <v>0</v>
      </c>
      <c r="J211" s="291">
        <v>0</v>
      </c>
      <c r="K211" s="291">
        <v>0</v>
      </c>
      <c r="L211" s="291">
        <v>0</v>
      </c>
      <c r="M211" s="291">
        <v>0</v>
      </c>
      <c r="N211" s="291">
        <v>0</v>
      </c>
      <c r="O211" s="291">
        <v>0</v>
      </c>
      <c r="P211" s="291">
        <v>0</v>
      </c>
      <c r="Q211" s="291">
        <v>0</v>
      </c>
      <c r="R211" s="291">
        <v>0</v>
      </c>
      <c r="S211" s="291">
        <v>0</v>
      </c>
      <c r="T211" s="291">
        <v>0</v>
      </c>
      <c r="U211" s="291">
        <v>0</v>
      </c>
      <c r="V211" s="291">
        <v>0</v>
      </c>
      <c r="W211" s="291">
        <v>0</v>
      </c>
      <c r="X211" s="291">
        <v>0</v>
      </c>
      <c r="Z211" s="289">
        <v>45</v>
      </c>
      <c r="AA211" s="228" t="s">
        <v>71</v>
      </c>
      <c r="AB211" s="290">
        <v>0</v>
      </c>
      <c r="AC211" s="291">
        <v>0</v>
      </c>
      <c r="AD211" s="291">
        <v>0</v>
      </c>
      <c r="AE211" s="291">
        <v>0</v>
      </c>
      <c r="AF211" s="291">
        <v>0</v>
      </c>
      <c r="AG211" s="291">
        <v>0</v>
      </c>
      <c r="AH211" s="291">
        <v>0</v>
      </c>
      <c r="AI211" s="291">
        <v>0</v>
      </c>
      <c r="AJ211" s="291">
        <v>0</v>
      </c>
      <c r="AK211" s="291">
        <v>0</v>
      </c>
      <c r="AL211" s="291">
        <v>0</v>
      </c>
      <c r="AM211" s="291">
        <v>0</v>
      </c>
      <c r="AN211" s="291">
        <v>0</v>
      </c>
      <c r="AO211" s="291">
        <v>0</v>
      </c>
      <c r="AP211" s="291">
        <v>0</v>
      </c>
      <c r="AQ211" s="291">
        <v>0</v>
      </c>
      <c r="AR211" s="291">
        <v>0</v>
      </c>
      <c r="AS211" s="291">
        <v>0</v>
      </c>
      <c r="AT211" s="291">
        <v>0</v>
      </c>
      <c r="AU211" s="291">
        <v>0</v>
      </c>
      <c r="AV211" s="291">
        <v>0</v>
      </c>
      <c r="AX211" s="294"/>
      <c r="AY211" s="294"/>
      <c r="AZ211" s="294"/>
      <c r="BA211" s="294"/>
      <c r="BB211" s="294"/>
      <c r="BC211" s="294"/>
      <c r="BD211" s="294"/>
      <c r="BE211" s="294"/>
      <c r="BF211" s="294"/>
      <c r="BG211" s="294"/>
      <c r="BH211" s="294"/>
      <c r="BI211" s="294"/>
      <c r="BJ211" s="294"/>
      <c r="BK211" s="294"/>
      <c r="BL211" s="294"/>
      <c r="BM211" s="294"/>
      <c r="BN211" s="294"/>
      <c r="BO211" s="294"/>
      <c r="BP211" s="294"/>
      <c r="BQ211" s="294"/>
      <c r="BR211" s="294"/>
    </row>
    <row r="212" spans="2:70" ht="13.5" thickBot="1" x14ac:dyDescent="0.25">
      <c r="B212" s="289">
        <v>46</v>
      </c>
      <c r="C212" s="76" t="s">
        <v>72</v>
      </c>
      <c r="D212" s="290">
        <v>0</v>
      </c>
      <c r="E212" s="291">
        <v>0</v>
      </c>
      <c r="F212" s="291">
        <v>0</v>
      </c>
      <c r="G212" s="291">
        <v>0</v>
      </c>
      <c r="H212" s="291">
        <v>0</v>
      </c>
      <c r="I212" s="291">
        <v>0</v>
      </c>
      <c r="J212" s="291">
        <v>0</v>
      </c>
      <c r="K212" s="291">
        <v>0</v>
      </c>
      <c r="L212" s="291">
        <v>0</v>
      </c>
      <c r="M212" s="291">
        <v>0</v>
      </c>
      <c r="N212" s="291">
        <v>0</v>
      </c>
      <c r="O212" s="291">
        <v>0</v>
      </c>
      <c r="P212" s="291">
        <v>0</v>
      </c>
      <c r="Q212" s="291">
        <v>0</v>
      </c>
      <c r="R212" s="291">
        <v>0</v>
      </c>
      <c r="S212" s="291">
        <v>0</v>
      </c>
      <c r="T212" s="291">
        <v>0</v>
      </c>
      <c r="U212" s="291">
        <v>0</v>
      </c>
      <c r="V212" s="291">
        <v>0</v>
      </c>
      <c r="W212" s="291">
        <v>0</v>
      </c>
      <c r="X212" s="291">
        <v>0</v>
      </c>
      <c r="Z212" s="289">
        <v>46</v>
      </c>
      <c r="AA212" s="76" t="s">
        <v>72</v>
      </c>
      <c r="AB212" s="290">
        <v>0</v>
      </c>
      <c r="AC212" s="291">
        <v>0</v>
      </c>
      <c r="AD212" s="291">
        <v>0</v>
      </c>
      <c r="AE212" s="291">
        <v>0</v>
      </c>
      <c r="AF212" s="291">
        <v>0</v>
      </c>
      <c r="AG212" s="291">
        <v>0</v>
      </c>
      <c r="AH212" s="291">
        <v>0</v>
      </c>
      <c r="AI212" s="291">
        <v>0</v>
      </c>
      <c r="AJ212" s="291">
        <v>0</v>
      </c>
      <c r="AK212" s="291">
        <v>0</v>
      </c>
      <c r="AL212" s="291">
        <v>0</v>
      </c>
      <c r="AM212" s="291">
        <v>0</v>
      </c>
      <c r="AN212" s="291">
        <v>0</v>
      </c>
      <c r="AO212" s="291">
        <v>0</v>
      </c>
      <c r="AP212" s="291">
        <v>0</v>
      </c>
      <c r="AQ212" s="291">
        <v>0</v>
      </c>
      <c r="AR212" s="291">
        <v>0</v>
      </c>
      <c r="AS212" s="291">
        <v>0</v>
      </c>
      <c r="AT212" s="291">
        <v>0</v>
      </c>
      <c r="AU212" s="291">
        <v>0</v>
      </c>
      <c r="AV212" s="291">
        <v>0</v>
      </c>
      <c r="AX212" s="294"/>
      <c r="AY212" s="294"/>
      <c r="AZ212" s="294"/>
      <c r="BA212" s="294"/>
      <c r="BB212" s="294"/>
      <c r="BC212" s="294"/>
      <c r="BD212" s="294"/>
      <c r="BE212" s="294"/>
      <c r="BF212" s="294"/>
      <c r="BG212" s="294"/>
      <c r="BH212" s="294"/>
      <c r="BI212" s="294"/>
      <c r="BJ212" s="294"/>
      <c r="BK212" s="294"/>
      <c r="BL212" s="294"/>
      <c r="BM212" s="294"/>
      <c r="BN212" s="294"/>
      <c r="BO212" s="294"/>
      <c r="BP212" s="294"/>
      <c r="BQ212" s="294"/>
      <c r="BR212" s="294"/>
    </row>
    <row r="213" spans="2:70" ht="13.5" thickBot="1" x14ac:dyDescent="0.25">
      <c r="B213" s="298"/>
      <c r="C213" s="299" t="s">
        <v>73</v>
      </c>
      <c r="D213" s="300">
        <f t="shared" ref="D213" si="461">+SUM(D189:D212)</f>
        <v>1247398.5013110852</v>
      </c>
      <c r="E213" s="300">
        <f t="shared" ref="E213" si="462">+SUM(E189:E212)</f>
        <v>1225521.0806503107</v>
      </c>
      <c r="F213" s="300">
        <f t="shared" ref="F213" si="463">+SUM(F189:F212)</f>
        <v>1260593.8317962412</v>
      </c>
      <c r="G213" s="300">
        <f t="shared" ref="G213" si="464">+SUM(G189:G212)</f>
        <v>1298449.4491415126</v>
      </c>
      <c r="H213" s="300">
        <f t="shared" ref="H213" si="465">+SUM(H189:H212)</f>
        <v>1342854.8321181049</v>
      </c>
      <c r="I213" s="300">
        <f t="shared" ref="I213" si="466">+SUM(I189:I212)</f>
        <v>1387395.0367384718</v>
      </c>
      <c r="J213" s="300">
        <f t="shared" ref="J213" si="467">+SUM(J189:J212)</f>
        <v>1427398.2083462512</v>
      </c>
      <c r="K213" s="300">
        <f t="shared" ref="K213" si="468">+SUM(K189:K212)</f>
        <v>1467686.7842234687</v>
      </c>
      <c r="L213" s="300">
        <f t="shared" ref="L213" si="469">+SUM(L189:L212)</f>
        <v>1508268.1191269967</v>
      </c>
      <c r="M213" s="300">
        <f t="shared" ref="M213" si="470">+SUM(M189:M212)</f>
        <v>1542123.1108501505</v>
      </c>
      <c r="N213" s="300">
        <f t="shared" ref="N213" si="471">+SUM(N189:N212)</f>
        <v>1576282.7660748556</v>
      </c>
      <c r="O213" s="300">
        <f t="shared" ref="O213" si="472">+SUM(O189:O212)</f>
        <v>1610747.8485590958</v>
      </c>
      <c r="P213" s="300">
        <f t="shared" ref="P213" si="473">+SUM(P189:P212)</f>
        <v>1645528.1500622244</v>
      </c>
      <c r="Q213" s="300">
        <f t="shared" ref="Q213" si="474">+SUM(Q189:Q212)</f>
        <v>1680627.9812155885</v>
      </c>
      <c r="R213" s="300">
        <f t="shared" ref="R213" si="475">+SUM(R189:R212)</f>
        <v>1716067.8217801962</v>
      </c>
      <c r="S213" s="300">
        <f t="shared" ref="S213" si="476">+SUM(S189:S212)</f>
        <v>1751842.1959177067</v>
      </c>
      <c r="T213" s="300">
        <f t="shared" ref="T213" si="477">+SUM(T189:T212)</f>
        <v>1787957.2411286631</v>
      </c>
      <c r="U213" s="300">
        <f t="shared" ref="U213" si="478">+SUM(U189:U212)</f>
        <v>1824420.5708882147</v>
      </c>
      <c r="V213" s="300">
        <f t="shared" ref="V213" si="479">+SUM(V189:V212)</f>
        <v>1861206.4758904192</v>
      </c>
      <c r="W213" s="300">
        <f t="shared" ref="W213" si="480">+SUM(W189:W212)</f>
        <v>1898353.852650054</v>
      </c>
      <c r="X213" s="300">
        <f t="shared" ref="X213" si="481">+SUM(X189:X212)</f>
        <v>1935888.5721394324</v>
      </c>
      <c r="Z213" s="298"/>
      <c r="AA213" s="299" t="s">
        <v>73</v>
      </c>
      <c r="AB213" s="300">
        <f t="shared" ref="AB213" si="482">+SUM(AB189:AB212)</f>
        <v>1278450.4790131019</v>
      </c>
      <c r="AC213" s="300">
        <f t="shared" ref="AC213" si="483">+SUM(AC189:AC212)</f>
        <v>1256248.0053033708</v>
      </c>
      <c r="AD213" s="300">
        <f t="shared" ref="AD213" si="484">+SUM(AD189:AD212)</f>
        <v>1292370.9809348136</v>
      </c>
      <c r="AE213" s="300">
        <f t="shared" ref="AE213" si="485">+SUM(AE189:AE212)</f>
        <v>1331354.7993813423</v>
      </c>
      <c r="AF213" s="300">
        <f t="shared" ref="AF213" si="486">+SUM(AF189:AF212)</f>
        <v>1377147.8530903694</v>
      </c>
      <c r="AG213" s="300">
        <f t="shared" ref="AG213" si="487">+SUM(AG189:AG212)</f>
        <v>1423077.0649384512</v>
      </c>
      <c r="AH213" s="300">
        <f t="shared" ref="AH213" si="488">+SUM(AH189:AH212)</f>
        <v>1464284.7688450681</v>
      </c>
      <c r="AI213" s="300">
        <f t="shared" ref="AI213" si="489">+SUM(AI189:AI212)</f>
        <v>1505784.6863819219</v>
      </c>
      <c r="AJ213" s="300">
        <f t="shared" ref="AJ213" si="490">+SUM(AJ189:AJ212)</f>
        <v>1547584.5962441093</v>
      </c>
      <c r="AK213" s="300">
        <f t="shared" ref="AK213" si="491">+SUM(AK189:AK212)</f>
        <v>1582385.4801805501</v>
      </c>
      <c r="AL213" s="300">
        <f t="shared" ref="AL213" si="492">+SUM(AL189:AL212)</f>
        <v>1617498.359848429</v>
      </c>
      <c r="AM213" s="300">
        <f t="shared" ref="AM213" si="493">+SUM(AM189:AM212)</f>
        <v>1652923.9246558188</v>
      </c>
      <c r="AN213" s="300">
        <f t="shared" ref="AN213" si="494">+SUM(AN189:AN212)</f>
        <v>1688672.2316554547</v>
      </c>
      <c r="AO213" s="300">
        <f t="shared" ref="AO213" si="495">+SUM(AO189:AO212)</f>
        <v>1724747.6832645193</v>
      </c>
      <c r="AP213" s="300">
        <f t="shared" ref="AP213" si="496">+SUM(AP189:AP212)</f>
        <v>1761171.317245581</v>
      </c>
      <c r="AQ213" s="300">
        <f t="shared" ref="AQ213" si="497">+SUM(AQ189:AQ212)</f>
        <v>1797937.4634620466</v>
      </c>
      <c r="AR213" s="300">
        <f t="shared" ref="AR213" si="498">+SUM(AR189:AR212)</f>
        <v>1835052.3990174786</v>
      </c>
      <c r="AS213" s="300">
        <f t="shared" ref="AS213" si="499">+SUM(AS189:AS212)</f>
        <v>1872523.9235573085</v>
      </c>
      <c r="AT213" s="300">
        <f t="shared" ref="AT213" si="500">+SUM(AT189:AT212)</f>
        <v>1910325.5290766677</v>
      </c>
      <c r="AU213" s="300">
        <f t="shared" ref="AU213" si="501">+SUM(AU189:AU212)</f>
        <v>1948497.2382484847</v>
      </c>
      <c r="AV213" s="300">
        <f t="shared" ref="AV213" si="502">+SUM(AV189:AV212)</f>
        <v>1987065.5190012099</v>
      </c>
      <c r="AX213" s="294"/>
      <c r="AY213" s="294"/>
      <c r="AZ213" s="294"/>
      <c r="BA213" s="294"/>
      <c r="BB213" s="294"/>
      <c r="BC213" s="294"/>
      <c r="BD213" s="294"/>
      <c r="BE213" s="294"/>
      <c r="BF213" s="294"/>
      <c r="BG213" s="294"/>
      <c r="BH213" s="294"/>
      <c r="BI213" s="294"/>
      <c r="BJ213" s="294"/>
      <c r="BK213" s="294"/>
      <c r="BL213" s="294"/>
      <c r="BM213" s="294"/>
      <c r="BN213" s="294"/>
      <c r="BO213" s="294"/>
      <c r="BP213" s="294"/>
      <c r="BQ213" s="294"/>
      <c r="BR213" s="294"/>
    </row>
    <row r="214" spans="2:70" x14ac:dyDescent="0.2">
      <c r="AB214" s="303"/>
      <c r="AC214" s="303"/>
      <c r="AD214" s="303"/>
      <c r="AE214" s="303"/>
      <c r="AF214" s="303"/>
      <c r="AG214" s="303"/>
      <c r="AH214" s="303"/>
      <c r="AI214" s="303"/>
      <c r="AJ214" s="303"/>
      <c r="AK214" s="303"/>
      <c r="AL214" s="303"/>
      <c r="AM214" s="303"/>
      <c r="AN214" s="303"/>
      <c r="AO214" s="303"/>
      <c r="AP214" s="303"/>
      <c r="AQ214" s="303"/>
      <c r="AR214" s="303"/>
      <c r="AS214" s="303"/>
      <c r="AT214" s="303"/>
      <c r="AU214" s="303"/>
      <c r="AV214" s="303"/>
    </row>
    <row r="215" spans="2:70" x14ac:dyDescent="0.2">
      <c r="AB215" s="304"/>
      <c r="AC215" s="304"/>
      <c r="AD215" s="304"/>
      <c r="AE215" s="304"/>
      <c r="AF215" s="304"/>
      <c r="AG215" s="304"/>
      <c r="AH215" s="304"/>
      <c r="AI215" s="304"/>
      <c r="AJ215" s="304"/>
      <c r="AK215" s="304"/>
      <c r="AL215" s="304"/>
      <c r="AM215" s="304"/>
      <c r="AN215" s="304"/>
      <c r="AO215" s="304"/>
      <c r="AP215" s="304"/>
      <c r="AQ215" s="304"/>
      <c r="AR215" s="304"/>
      <c r="AS215" s="304"/>
      <c r="AT215" s="304"/>
      <c r="AU215" s="304"/>
      <c r="AV215" s="304"/>
    </row>
    <row r="216" spans="2:70" x14ac:dyDescent="0.2">
      <c r="B216" s="287" t="s">
        <v>175</v>
      </c>
      <c r="Z216" s="287" t="s">
        <v>174</v>
      </c>
    </row>
    <row r="217" spans="2:70" ht="13.5" thickBot="1" x14ac:dyDescent="0.25"/>
    <row r="218" spans="2:70" ht="13.5" thickBot="1" x14ac:dyDescent="0.25">
      <c r="B218" s="88" t="s">
        <v>37</v>
      </c>
      <c r="C218" s="89" t="s">
        <v>38</v>
      </c>
      <c r="D218" s="90">
        <f t="shared" ref="D218:X218" si="503">+D188</f>
        <v>2024</v>
      </c>
      <c r="E218" s="91">
        <f t="shared" si="503"/>
        <v>2025</v>
      </c>
      <c r="F218" s="91">
        <f t="shared" si="503"/>
        <v>2026</v>
      </c>
      <c r="G218" s="91">
        <f t="shared" si="503"/>
        <v>2027</v>
      </c>
      <c r="H218" s="91">
        <f t="shared" si="503"/>
        <v>2028</v>
      </c>
      <c r="I218" s="91">
        <f t="shared" si="503"/>
        <v>2029</v>
      </c>
      <c r="J218" s="91">
        <f t="shared" si="503"/>
        <v>2030</v>
      </c>
      <c r="K218" s="91">
        <f t="shared" si="503"/>
        <v>2031</v>
      </c>
      <c r="L218" s="91">
        <f t="shared" si="503"/>
        <v>2032</v>
      </c>
      <c r="M218" s="91">
        <f t="shared" si="503"/>
        <v>2033</v>
      </c>
      <c r="N218" s="91">
        <f t="shared" si="503"/>
        <v>2034</v>
      </c>
      <c r="O218" s="91">
        <f t="shared" si="503"/>
        <v>2035</v>
      </c>
      <c r="P218" s="91">
        <f t="shared" si="503"/>
        <v>2036</v>
      </c>
      <c r="Q218" s="91">
        <f t="shared" si="503"/>
        <v>2037</v>
      </c>
      <c r="R218" s="91">
        <f t="shared" si="503"/>
        <v>2038</v>
      </c>
      <c r="S218" s="91">
        <f t="shared" si="503"/>
        <v>2039</v>
      </c>
      <c r="T218" s="91">
        <f t="shared" si="503"/>
        <v>2040</v>
      </c>
      <c r="U218" s="91">
        <f t="shared" si="503"/>
        <v>2041</v>
      </c>
      <c r="V218" s="91">
        <f t="shared" si="503"/>
        <v>2042</v>
      </c>
      <c r="W218" s="91">
        <f t="shared" si="503"/>
        <v>2043</v>
      </c>
      <c r="X218" s="91">
        <f t="shared" si="503"/>
        <v>2044</v>
      </c>
      <c r="Z218" s="88" t="s">
        <v>37</v>
      </c>
      <c r="AA218" s="89" t="s">
        <v>38</v>
      </c>
      <c r="AB218" s="90">
        <f t="shared" ref="AB218" si="504">+D218</f>
        <v>2024</v>
      </c>
      <c r="AC218" s="91">
        <f t="shared" ref="AC218" si="505">+E218</f>
        <v>2025</v>
      </c>
      <c r="AD218" s="91">
        <f t="shared" ref="AD218" si="506">+F218</f>
        <v>2026</v>
      </c>
      <c r="AE218" s="91">
        <f t="shared" ref="AE218" si="507">+G218</f>
        <v>2027</v>
      </c>
      <c r="AF218" s="91">
        <f t="shared" ref="AF218" si="508">+H218</f>
        <v>2028</v>
      </c>
      <c r="AG218" s="91">
        <f t="shared" ref="AG218" si="509">+I218</f>
        <v>2029</v>
      </c>
      <c r="AH218" s="91">
        <f t="shared" ref="AH218" si="510">+J218</f>
        <v>2030</v>
      </c>
      <c r="AI218" s="91">
        <f t="shared" ref="AI218" si="511">+K218</f>
        <v>2031</v>
      </c>
      <c r="AJ218" s="91">
        <f t="shared" ref="AJ218" si="512">+L218</f>
        <v>2032</v>
      </c>
      <c r="AK218" s="91">
        <f t="shared" ref="AK218" si="513">+M218</f>
        <v>2033</v>
      </c>
      <c r="AL218" s="91">
        <f t="shared" ref="AL218" si="514">+N218</f>
        <v>2034</v>
      </c>
      <c r="AM218" s="91">
        <f t="shared" ref="AM218" si="515">+O218</f>
        <v>2035</v>
      </c>
      <c r="AN218" s="91">
        <f t="shared" ref="AN218" si="516">+P218</f>
        <v>2036</v>
      </c>
      <c r="AO218" s="91">
        <f t="shared" ref="AO218" si="517">+Q218</f>
        <v>2037</v>
      </c>
      <c r="AP218" s="91">
        <f t="shared" ref="AP218" si="518">+R218</f>
        <v>2038</v>
      </c>
      <c r="AQ218" s="91">
        <f t="shared" ref="AQ218" si="519">+S218</f>
        <v>2039</v>
      </c>
      <c r="AR218" s="91">
        <f t="shared" ref="AR218" si="520">+T218</f>
        <v>2040</v>
      </c>
      <c r="AS218" s="91">
        <f t="shared" ref="AS218" si="521">+U218</f>
        <v>2041</v>
      </c>
      <c r="AT218" s="91">
        <f t="shared" ref="AT218" si="522">+V218</f>
        <v>2042</v>
      </c>
      <c r="AU218" s="91">
        <f t="shared" ref="AU218" si="523">+W218</f>
        <v>2043</v>
      </c>
      <c r="AV218" s="91">
        <f t="shared" ref="AV218" si="524">+X218</f>
        <v>2044</v>
      </c>
    </row>
    <row r="219" spans="2:70" x14ac:dyDescent="0.2">
      <c r="B219" s="289">
        <v>6</v>
      </c>
      <c r="C219" s="199" t="s">
        <v>46</v>
      </c>
      <c r="D219" s="290">
        <f t="shared" ref="D219:X219" si="525">+D189+D159+D129+D99+D69+D39+D9</f>
        <v>2444238.3350965744</v>
      </c>
      <c r="E219" s="291">
        <f t="shared" si="525"/>
        <v>2467742.9153200123</v>
      </c>
      <c r="F219" s="291">
        <f t="shared" si="525"/>
        <v>2495793.8663171264</v>
      </c>
      <c r="G219" s="291">
        <f t="shared" si="525"/>
        <v>2522606.5298252283</v>
      </c>
      <c r="H219" s="291">
        <f t="shared" si="525"/>
        <v>2549230.3734553927</v>
      </c>
      <c r="I219" s="291">
        <f t="shared" si="525"/>
        <v>2576172.9997031735</v>
      </c>
      <c r="J219" s="291">
        <f t="shared" si="525"/>
        <v>2603597.047482972</v>
      </c>
      <c r="K219" s="291">
        <f t="shared" si="525"/>
        <v>2631569.3838347653</v>
      </c>
      <c r="L219" s="291">
        <f t="shared" si="525"/>
        <v>2660119.6073421696</v>
      </c>
      <c r="M219" s="291">
        <f t="shared" si="525"/>
        <v>2689266.2254118836</v>
      </c>
      <c r="N219" s="291">
        <f t="shared" si="525"/>
        <v>2719023.8423731788</v>
      </c>
      <c r="O219" s="291">
        <f t="shared" si="525"/>
        <v>2749406.0083736484</v>
      </c>
      <c r="P219" s="291">
        <f t="shared" si="525"/>
        <v>2780426.077921683</v>
      </c>
      <c r="Q219" s="291">
        <f t="shared" si="525"/>
        <v>2812097.525170322</v>
      </c>
      <c r="R219" s="291">
        <f t="shared" si="525"/>
        <v>2844434.0691603702</v>
      </c>
      <c r="S219" s="291">
        <f t="shared" si="525"/>
        <v>2877449.6357632875</v>
      </c>
      <c r="T219" s="291">
        <f t="shared" si="525"/>
        <v>2911158.6843082355</v>
      </c>
      <c r="U219" s="291">
        <f t="shared" si="525"/>
        <v>2945575.0108391638</v>
      </c>
      <c r="V219" s="291">
        <f t="shared" si="525"/>
        <v>2980716.4679372972</v>
      </c>
      <c r="W219" s="291">
        <f t="shared" si="525"/>
        <v>3016586.5656321836</v>
      </c>
      <c r="X219" s="291">
        <f t="shared" si="525"/>
        <v>3053247.1829997674</v>
      </c>
      <c r="Z219" s="289">
        <v>6</v>
      </c>
      <c r="AA219" s="199" t="s">
        <v>46</v>
      </c>
      <c r="AB219" s="290">
        <f t="shared" ref="AB219:AV219" si="526">+AB189+AB159+AB129+AB99+AB69+AB39+AB9</f>
        <v>2487403.5840943782</v>
      </c>
      <c r="AC219" s="291">
        <f t="shared" si="526"/>
        <v>2511323.2552045649</v>
      </c>
      <c r="AD219" s="291">
        <f t="shared" si="526"/>
        <v>2539869.5859962907</v>
      </c>
      <c r="AE219" s="291">
        <f t="shared" si="526"/>
        <v>2567155.76114194</v>
      </c>
      <c r="AF219" s="291">
        <f t="shared" si="526"/>
        <v>2594249.7818506155</v>
      </c>
      <c r="AG219" s="291">
        <f t="shared" si="526"/>
        <v>2621668.2148779323</v>
      </c>
      <c r="AH219" s="291">
        <f t="shared" si="526"/>
        <v>2649576.5713415216</v>
      </c>
      <c r="AI219" s="291">
        <f t="shared" si="526"/>
        <v>2678042.8991532875</v>
      </c>
      <c r="AJ219" s="291">
        <f t="shared" si="526"/>
        <v>2707097.3196078306</v>
      </c>
      <c r="AK219" s="291">
        <f t="shared" si="526"/>
        <v>2736758.6669526584</v>
      </c>
      <c r="AL219" s="291">
        <f t="shared" si="526"/>
        <v>2767041.8034294918</v>
      </c>
      <c r="AM219" s="291">
        <f t="shared" si="526"/>
        <v>2797960.5184815261</v>
      </c>
      <c r="AN219" s="291">
        <f t="shared" si="526"/>
        <v>2829528.4024577793</v>
      </c>
      <c r="AO219" s="291">
        <f t="shared" si="526"/>
        <v>2861759.1674648281</v>
      </c>
      <c r="AP219" s="291">
        <f t="shared" si="526"/>
        <v>2894666.774821742</v>
      </c>
      <c r="AQ219" s="291">
        <f t="shared" si="526"/>
        <v>2928265.3963308632</v>
      </c>
      <c r="AR219" s="291">
        <f t="shared" si="526"/>
        <v>2962569.7466731165</v>
      </c>
      <c r="AS219" s="291">
        <f t="shared" si="526"/>
        <v>2997593.8655305831</v>
      </c>
      <c r="AT219" s="291">
        <f t="shared" si="526"/>
        <v>3033355.9207610721</v>
      </c>
      <c r="AU219" s="291">
        <f t="shared" si="526"/>
        <v>3069859.4843812482</v>
      </c>
      <c r="AV219" s="291">
        <f t="shared" si="526"/>
        <v>3107167.5282515427</v>
      </c>
      <c r="AX219" s="294"/>
      <c r="AY219" s="294"/>
      <c r="AZ219" s="294"/>
      <c r="BA219" s="294"/>
      <c r="BB219" s="294"/>
      <c r="BC219" s="294"/>
      <c r="BD219" s="294"/>
      <c r="BE219" s="294"/>
      <c r="BF219" s="294"/>
      <c r="BG219" s="294"/>
      <c r="BH219" s="294"/>
      <c r="BI219" s="294"/>
      <c r="BJ219" s="294"/>
      <c r="BK219" s="294"/>
      <c r="BL219" s="294"/>
      <c r="BM219" s="294"/>
      <c r="BN219" s="294"/>
      <c r="BO219" s="294"/>
      <c r="BP219" s="294"/>
      <c r="BQ219" s="294"/>
      <c r="BR219" s="294"/>
    </row>
    <row r="220" spans="2:70" x14ac:dyDescent="0.2">
      <c r="B220" s="289">
        <v>8</v>
      </c>
      <c r="C220" s="3" t="s">
        <v>48</v>
      </c>
      <c r="D220" s="290">
        <f t="shared" ref="D220:X220" si="527">+D190+D160+D130+D100+D70+D40+D10</f>
        <v>21230.882427375469</v>
      </c>
      <c r="E220" s="291">
        <f t="shared" si="527"/>
        <v>22154.864458576118</v>
      </c>
      <c r="F220" s="291">
        <f t="shared" si="527"/>
        <v>23058.128591584737</v>
      </c>
      <c r="G220" s="291">
        <f t="shared" si="527"/>
        <v>23919.654216886469</v>
      </c>
      <c r="H220" s="291">
        <f t="shared" si="527"/>
        <v>24781.226162192306</v>
      </c>
      <c r="I220" s="291">
        <f t="shared" si="527"/>
        <v>25642.798132421074</v>
      </c>
      <c r="J220" s="291">
        <f t="shared" si="527"/>
        <v>26504.37010266323</v>
      </c>
      <c r="K220" s="291">
        <f t="shared" si="527"/>
        <v>27365.942072905411</v>
      </c>
      <c r="L220" s="291">
        <f t="shared" si="527"/>
        <v>28227.514043147592</v>
      </c>
      <c r="M220" s="291">
        <f t="shared" si="527"/>
        <v>29089.086013389773</v>
      </c>
      <c r="N220" s="291">
        <f t="shared" si="527"/>
        <v>29950.657983631947</v>
      </c>
      <c r="O220" s="291">
        <f t="shared" si="527"/>
        <v>30812.229953874095</v>
      </c>
      <c r="P220" s="291">
        <f t="shared" si="527"/>
        <v>31673.801924116269</v>
      </c>
      <c r="Q220" s="291">
        <f t="shared" si="527"/>
        <v>32535.373894358465</v>
      </c>
      <c r="R220" s="291">
        <f t="shared" si="527"/>
        <v>33396.945864600639</v>
      </c>
      <c r="S220" s="291">
        <f t="shared" si="527"/>
        <v>34258.517834842794</v>
      </c>
      <c r="T220" s="291">
        <f t="shared" si="527"/>
        <v>35120.089805084972</v>
      </c>
      <c r="U220" s="291">
        <f t="shared" si="527"/>
        <v>35981.661775327149</v>
      </c>
      <c r="V220" s="291">
        <f t="shared" si="527"/>
        <v>36843.23374556932</v>
      </c>
      <c r="W220" s="291">
        <f t="shared" si="527"/>
        <v>37704.805715811504</v>
      </c>
      <c r="X220" s="291">
        <f t="shared" si="527"/>
        <v>38566.37768605366</v>
      </c>
      <c r="Z220" s="289">
        <v>8</v>
      </c>
      <c r="AA220" s="3" t="s">
        <v>48</v>
      </c>
      <c r="AB220" s="290">
        <f t="shared" ref="AB220:AV220" si="528">+AB190+AB160+AB130+AB100+AB70+AB40+AB10</f>
        <v>21605.819811042918</v>
      </c>
      <c r="AC220" s="291">
        <f t="shared" si="528"/>
        <v>22546.119364914572</v>
      </c>
      <c r="AD220" s="291">
        <f t="shared" si="528"/>
        <v>23465.335142512129</v>
      </c>
      <c r="AE220" s="291">
        <f t="shared" si="528"/>
        <v>24342.075310356686</v>
      </c>
      <c r="AF220" s="291">
        <f t="shared" si="528"/>
        <v>25218.862616216622</v>
      </c>
      <c r="AG220" s="291">
        <f t="shared" si="528"/>
        <v>26095.649947439633</v>
      </c>
      <c r="AH220" s="291">
        <f t="shared" si="528"/>
        <v>26972.437278676265</v>
      </c>
      <c r="AI220" s="291">
        <f t="shared" si="528"/>
        <v>27849.224609912919</v>
      </c>
      <c r="AJ220" s="291">
        <f t="shared" si="528"/>
        <v>28726.011941149576</v>
      </c>
      <c r="AK220" s="291">
        <f t="shared" si="528"/>
        <v>29602.799272386237</v>
      </c>
      <c r="AL220" s="291">
        <f t="shared" si="528"/>
        <v>30479.586603622891</v>
      </c>
      <c r="AM220" s="291">
        <f t="shared" si="528"/>
        <v>31356.373934859515</v>
      </c>
      <c r="AN220" s="291">
        <f t="shared" si="528"/>
        <v>32233.161266096162</v>
      </c>
      <c r="AO220" s="291">
        <f t="shared" si="528"/>
        <v>33109.948597332834</v>
      </c>
      <c r="AP220" s="291">
        <f t="shared" si="528"/>
        <v>33986.735928569491</v>
      </c>
      <c r="AQ220" s="291">
        <f t="shared" si="528"/>
        <v>34863.523259806119</v>
      </c>
      <c r="AR220" s="291">
        <f t="shared" si="528"/>
        <v>35740.310591042769</v>
      </c>
      <c r="AS220" s="291">
        <f t="shared" si="528"/>
        <v>36617.097922279427</v>
      </c>
      <c r="AT220" s="291">
        <f t="shared" si="528"/>
        <v>37493.885253516062</v>
      </c>
      <c r="AU220" s="291">
        <f t="shared" si="528"/>
        <v>38370.672584752734</v>
      </c>
      <c r="AV220" s="291">
        <f t="shared" si="528"/>
        <v>39247.45991598937</v>
      </c>
      <c r="AX220" s="294"/>
      <c r="AY220" s="294"/>
      <c r="AZ220" s="294"/>
      <c r="BA220" s="294"/>
      <c r="BB220" s="294"/>
      <c r="BC220" s="294"/>
      <c r="BD220" s="294"/>
      <c r="BE220" s="294"/>
      <c r="BF220" s="294"/>
      <c r="BG220" s="294"/>
      <c r="BH220" s="294"/>
      <c r="BI220" s="294"/>
      <c r="BJ220" s="294"/>
      <c r="BK220" s="294"/>
      <c r="BL220" s="294"/>
      <c r="BM220" s="294"/>
      <c r="BN220" s="294"/>
      <c r="BO220" s="294"/>
      <c r="BP220" s="294"/>
      <c r="BQ220" s="294"/>
      <c r="BR220" s="294"/>
    </row>
    <row r="221" spans="2:70" x14ac:dyDescent="0.2">
      <c r="B221" s="289">
        <v>9</v>
      </c>
      <c r="C221" s="3" t="s">
        <v>49</v>
      </c>
      <c r="D221" s="290">
        <f t="shared" ref="D221:X221" si="529">+D191+D161+D131+D101+D71+D41+D11</f>
        <v>157413.32200584497</v>
      </c>
      <c r="E221" s="291">
        <f t="shared" si="529"/>
        <v>160728.18729485743</v>
      </c>
      <c r="F221" s="291">
        <f t="shared" si="529"/>
        <v>164576.24611791014</v>
      </c>
      <c r="G221" s="291">
        <f t="shared" si="529"/>
        <v>168586.21239592583</v>
      </c>
      <c r="H221" s="291">
        <f t="shared" si="529"/>
        <v>172678.13782985194</v>
      </c>
      <c r="I221" s="291">
        <f t="shared" si="529"/>
        <v>176856.92981564201</v>
      </c>
      <c r="J221" s="291">
        <f t="shared" si="529"/>
        <v>181123.2563139227</v>
      </c>
      <c r="K221" s="291">
        <f t="shared" si="529"/>
        <v>185479.23283927384</v>
      </c>
      <c r="L221" s="291">
        <f t="shared" si="529"/>
        <v>189926.67029472889</v>
      </c>
      <c r="M221" s="291">
        <f t="shared" si="529"/>
        <v>194467.50766503325</v>
      </c>
      <c r="N221" s="291">
        <f t="shared" si="529"/>
        <v>199103.70167304383</v>
      </c>
      <c r="O221" s="291">
        <f t="shared" si="529"/>
        <v>203837.25597231986</v>
      </c>
      <c r="P221" s="291">
        <f t="shared" si="529"/>
        <v>208670.2149545461</v>
      </c>
      <c r="Q221" s="291">
        <f t="shared" si="529"/>
        <v>213604.66568138823</v>
      </c>
      <c r="R221" s="291">
        <f t="shared" si="529"/>
        <v>218642.74146902963</v>
      </c>
      <c r="S221" s="291">
        <f t="shared" si="529"/>
        <v>223786.61060670039</v>
      </c>
      <c r="T221" s="291">
        <f t="shared" si="529"/>
        <v>229038.5253629612</v>
      </c>
      <c r="U221" s="291">
        <f t="shared" si="529"/>
        <v>234400.63519623678</v>
      </c>
      <c r="V221" s="291">
        <f t="shared" si="529"/>
        <v>239875.72082822819</v>
      </c>
      <c r="W221" s="291">
        <f t="shared" si="529"/>
        <v>245464.33176930668</v>
      </c>
      <c r="X221" s="291">
        <f t="shared" si="529"/>
        <v>251176.0971747227</v>
      </c>
      <c r="Z221" s="289">
        <v>9</v>
      </c>
      <c r="AA221" s="3" t="s">
        <v>49</v>
      </c>
      <c r="AB221" s="290">
        <f t="shared" ref="AB221:AV221" si="530">+AB191+AB161+AB131+AB101+AB71+AB41+AB11</f>
        <v>160193.24127246812</v>
      </c>
      <c r="AC221" s="291">
        <f t="shared" si="530"/>
        <v>163566.64708248468</v>
      </c>
      <c r="AD221" s="291">
        <f t="shared" si="530"/>
        <v>167482.6626243525</v>
      </c>
      <c r="AE221" s="291">
        <f t="shared" si="530"/>
        <v>171563.44490683792</v>
      </c>
      <c r="AF221" s="291">
        <f t="shared" si="530"/>
        <v>175727.63374392709</v>
      </c>
      <c r="AG221" s="291">
        <f t="shared" si="530"/>
        <v>179980.22319618627</v>
      </c>
      <c r="AH221" s="291">
        <f t="shared" si="530"/>
        <v>184321.89302042685</v>
      </c>
      <c r="AI221" s="291">
        <f t="shared" si="530"/>
        <v>188754.79609121566</v>
      </c>
      <c r="AJ221" s="291">
        <f t="shared" si="530"/>
        <v>193280.7752921338</v>
      </c>
      <c r="AK221" s="291">
        <f t="shared" si="530"/>
        <v>197901.8038503979</v>
      </c>
      <c r="AL221" s="291">
        <f t="shared" si="530"/>
        <v>202619.8730445898</v>
      </c>
      <c r="AM221" s="291">
        <f t="shared" si="530"/>
        <v>207437.02191279124</v>
      </c>
      <c r="AN221" s="291">
        <f t="shared" si="530"/>
        <v>212355.3309506434</v>
      </c>
      <c r="AO221" s="291">
        <f t="shared" si="530"/>
        <v>217376.92407732169</v>
      </c>
      <c r="AP221" s="291">
        <f t="shared" si="530"/>
        <v>222503.97228337266</v>
      </c>
      <c r="AQ221" s="291">
        <f t="shared" si="530"/>
        <v>227738.68215001473</v>
      </c>
      <c r="AR221" s="291">
        <f t="shared" si="530"/>
        <v>233083.345720871</v>
      </c>
      <c r="AS221" s="291">
        <f t="shared" si="530"/>
        <v>238540.15041380236</v>
      </c>
      <c r="AT221" s="291">
        <f t="shared" si="530"/>
        <v>244111.92605805467</v>
      </c>
      <c r="AU221" s="291">
        <f t="shared" si="530"/>
        <v>249799.23186835251</v>
      </c>
      <c r="AV221" s="291">
        <f t="shared" si="530"/>
        <v>255611.86705082824</v>
      </c>
      <c r="AX221" s="294"/>
      <c r="AY221" s="294"/>
      <c r="AZ221" s="294"/>
      <c r="BA221" s="294"/>
      <c r="BB221" s="294"/>
      <c r="BC221" s="294"/>
      <c r="BD221" s="294"/>
      <c r="BE221" s="294"/>
      <c r="BF221" s="294"/>
      <c r="BG221" s="294"/>
      <c r="BH221" s="294"/>
      <c r="BI221" s="294"/>
      <c r="BJ221" s="294"/>
      <c r="BK221" s="294"/>
      <c r="BL221" s="294"/>
      <c r="BM221" s="294"/>
      <c r="BN221" s="294"/>
      <c r="BO221" s="294"/>
      <c r="BP221" s="294"/>
      <c r="BQ221" s="294"/>
      <c r="BR221" s="294"/>
    </row>
    <row r="222" spans="2:70" x14ac:dyDescent="0.2">
      <c r="B222" s="289">
        <v>10</v>
      </c>
      <c r="C222" s="3" t="s">
        <v>50</v>
      </c>
      <c r="D222" s="290">
        <f t="shared" ref="D222:X222" si="531">+D192+D162+D132+D102+D72+D42+D12</f>
        <v>10013618.613714434</v>
      </c>
      <c r="E222" s="291">
        <f t="shared" si="531"/>
        <v>10079635.181075338</v>
      </c>
      <c r="F222" s="291">
        <f t="shared" si="531"/>
        <v>10188865.461705757</v>
      </c>
      <c r="G222" s="291">
        <f t="shared" si="531"/>
        <v>10303336.540659044</v>
      </c>
      <c r="H222" s="291">
        <f t="shared" si="531"/>
        <v>10420109.595879685</v>
      </c>
      <c r="I222" s="291">
        <f t="shared" si="531"/>
        <v>10539359.694502622</v>
      </c>
      <c r="J222" s="291">
        <f t="shared" si="531"/>
        <v>10661107.70829694</v>
      </c>
      <c r="K222" s="291">
        <f t="shared" si="531"/>
        <v>10785414.050567821</v>
      </c>
      <c r="L222" s="291">
        <f t="shared" si="531"/>
        <v>10912330.411738487</v>
      </c>
      <c r="M222" s="291">
        <f t="shared" si="531"/>
        <v>11041912.122398363</v>
      </c>
      <c r="N222" s="291">
        <f t="shared" si="531"/>
        <v>11174215.022078376</v>
      </c>
      <c r="O222" s="291">
        <f t="shared" si="531"/>
        <v>11309296.288814384</v>
      </c>
      <c r="P222" s="291">
        <f t="shared" si="531"/>
        <v>11447214.263381928</v>
      </c>
      <c r="Q222" s="291">
        <f t="shared" si="531"/>
        <v>11588028.504151952</v>
      </c>
      <c r="R222" s="291">
        <f t="shared" si="531"/>
        <v>11731799.889578622</v>
      </c>
      <c r="S222" s="291">
        <f t="shared" si="531"/>
        <v>11878590.295719612</v>
      </c>
      <c r="T222" s="291">
        <f t="shared" si="531"/>
        <v>12028463.996776599</v>
      </c>
      <c r="U222" s="291">
        <f t="shared" si="531"/>
        <v>12181482.326716918</v>
      </c>
      <c r="V222" s="291">
        <f t="shared" si="531"/>
        <v>12337724.658580672</v>
      </c>
      <c r="W222" s="291">
        <f t="shared" si="531"/>
        <v>12497206.596793231</v>
      </c>
      <c r="X222" s="291">
        <f t="shared" si="531"/>
        <v>12660203.265405821</v>
      </c>
      <c r="Z222" s="289">
        <v>10</v>
      </c>
      <c r="AA222" s="3" t="s">
        <v>50</v>
      </c>
      <c r="AB222" s="290">
        <f t="shared" ref="AB222:AV222" si="532">+AB192+AB162+AB132+AB102+AB72+AB42+AB12</f>
        <v>10207266.932097221</v>
      </c>
      <c r="AC222" s="291">
        <f t="shared" si="532"/>
        <v>10274560.128207516</v>
      </c>
      <c r="AD222" s="291">
        <f t="shared" si="532"/>
        <v>10385902.84836629</v>
      </c>
      <c r="AE222" s="291">
        <f t="shared" si="532"/>
        <v>10502587.721371394</v>
      </c>
      <c r="AF222" s="291">
        <f t="shared" si="532"/>
        <v>10621619.089325698</v>
      </c>
      <c r="AG222" s="291">
        <f t="shared" si="532"/>
        <v>10743175.405043432</v>
      </c>
      <c r="AH222" s="291">
        <f t="shared" si="532"/>
        <v>10867277.943940196</v>
      </c>
      <c r="AI222" s="291">
        <f t="shared" si="532"/>
        <v>10993988.287674041</v>
      </c>
      <c r="AJ222" s="291">
        <f t="shared" si="532"/>
        <v>11123359.126326298</v>
      </c>
      <c r="AK222" s="291">
        <f t="shared" si="532"/>
        <v>11255446.860543013</v>
      </c>
      <c r="AL222" s="291">
        <f t="shared" si="532"/>
        <v>11390308.409754315</v>
      </c>
      <c r="AM222" s="291">
        <f t="shared" si="532"/>
        <v>11528002.057780884</v>
      </c>
      <c r="AN222" s="291">
        <f t="shared" si="532"/>
        <v>11668587.2736699</v>
      </c>
      <c r="AO222" s="291">
        <f t="shared" si="532"/>
        <v>11812124.767611312</v>
      </c>
      <c r="AP222" s="291">
        <f t="shared" si="532"/>
        <v>11958676.595407888</v>
      </c>
      <c r="AQ222" s="291">
        <f t="shared" si="532"/>
        <v>12108305.829758765</v>
      </c>
      <c r="AR222" s="291">
        <f t="shared" si="532"/>
        <v>12261077.987885721</v>
      </c>
      <c r="AS222" s="291">
        <f t="shared" si="532"/>
        <v>12417055.589914016</v>
      </c>
      <c r="AT222" s="291">
        <f t="shared" si="532"/>
        <v>12576319.543904848</v>
      </c>
      <c r="AU222" s="291">
        <f t="shared" si="532"/>
        <v>12738885.756064352</v>
      </c>
      <c r="AV222" s="291">
        <f t="shared" si="532"/>
        <v>12905034.67115234</v>
      </c>
      <c r="AX222" s="294"/>
      <c r="AY222" s="294"/>
      <c r="AZ222" s="294"/>
      <c r="BA222" s="294"/>
      <c r="BB222" s="294"/>
      <c r="BC222" s="294"/>
      <c r="BD222" s="294"/>
      <c r="BE222" s="294"/>
      <c r="BF222" s="294"/>
      <c r="BG222" s="294"/>
      <c r="BH222" s="294"/>
      <c r="BI222" s="294"/>
      <c r="BJ222" s="294"/>
      <c r="BK222" s="294"/>
      <c r="BL222" s="294"/>
      <c r="BM222" s="294"/>
      <c r="BN222" s="294"/>
      <c r="BO222" s="294"/>
      <c r="BP222" s="294"/>
      <c r="BQ222" s="294"/>
      <c r="BR222" s="294"/>
    </row>
    <row r="223" spans="2:70" x14ac:dyDescent="0.2">
      <c r="B223" s="289">
        <v>13</v>
      </c>
      <c r="C223" s="3" t="s">
        <v>52</v>
      </c>
      <c r="D223" s="290">
        <f t="shared" ref="D223:X223" si="533">+D193+D163+D133+D103+D73+D43+D13</f>
        <v>18161.207282788488</v>
      </c>
      <c r="E223" s="291">
        <f t="shared" si="533"/>
        <v>18681.000370411606</v>
      </c>
      <c r="F223" s="291">
        <f t="shared" si="533"/>
        <v>19066.001259569679</v>
      </c>
      <c r="G223" s="291">
        <f t="shared" si="533"/>
        <v>19451.47336055107</v>
      </c>
      <c r="H223" s="291">
        <f t="shared" si="533"/>
        <v>19836.946214455118</v>
      </c>
      <c r="I223" s="291">
        <f t="shared" si="533"/>
        <v>20222.419069562238</v>
      </c>
      <c r="J223" s="291">
        <f t="shared" si="533"/>
        <v>20607.891924671283</v>
      </c>
      <c r="K223" s="291">
        <f t="shared" si="533"/>
        <v>20993.364779780328</v>
      </c>
      <c r="L223" s="291">
        <f t="shared" si="533"/>
        <v>21378.837634889351</v>
      </c>
      <c r="M223" s="291">
        <f t="shared" si="533"/>
        <v>21764.310489998403</v>
      </c>
      <c r="N223" s="291">
        <f t="shared" si="533"/>
        <v>22149.783345107455</v>
      </c>
      <c r="O223" s="291">
        <f t="shared" si="533"/>
        <v>22535.256200216489</v>
      </c>
      <c r="P223" s="291">
        <f t="shared" si="533"/>
        <v>22920.729055325522</v>
      </c>
      <c r="Q223" s="291">
        <f t="shared" si="533"/>
        <v>23306.201910434575</v>
      </c>
      <c r="R223" s="291">
        <f t="shared" si="533"/>
        <v>23691.674765543597</v>
      </c>
      <c r="S223" s="291">
        <f t="shared" si="533"/>
        <v>24077.147620652646</v>
      </c>
      <c r="T223" s="291">
        <f t="shared" si="533"/>
        <v>24462.620475761698</v>
      </c>
      <c r="U223" s="291">
        <f t="shared" si="533"/>
        <v>24848.093330870721</v>
      </c>
      <c r="V223" s="291">
        <f t="shared" si="533"/>
        <v>25233.566185979773</v>
      </c>
      <c r="W223" s="291">
        <f t="shared" si="533"/>
        <v>25619.039041088814</v>
      </c>
      <c r="X223" s="291">
        <f t="shared" si="533"/>
        <v>26004.511896197848</v>
      </c>
      <c r="Z223" s="289">
        <v>13</v>
      </c>
      <c r="AA223" s="3" t="s">
        <v>52</v>
      </c>
      <c r="AB223" s="290">
        <f t="shared" ref="AB223:AV223" si="534">+AB193+AB163+AB133+AB103+AB73+AB43+AB13</f>
        <v>18503.010023786985</v>
      </c>
      <c r="AC223" s="291">
        <f t="shared" si="534"/>
        <v>19032.609187765844</v>
      </c>
      <c r="AD223" s="291">
        <f t="shared" si="534"/>
        <v>19425.056787023033</v>
      </c>
      <c r="AE223" s="291">
        <f t="shared" si="534"/>
        <v>19817.98391970434</v>
      </c>
      <c r="AF223" s="291">
        <f t="shared" si="534"/>
        <v>20210.911818604924</v>
      </c>
      <c r="AG223" s="291">
        <f t="shared" si="534"/>
        <v>20603.839718729811</v>
      </c>
      <c r="AH223" s="291">
        <f t="shared" si="534"/>
        <v>20996.767618856669</v>
      </c>
      <c r="AI223" s="291">
        <f t="shared" si="534"/>
        <v>21389.695518983521</v>
      </c>
      <c r="AJ223" s="291">
        <f t="shared" si="534"/>
        <v>21782.623419110358</v>
      </c>
      <c r="AK223" s="291">
        <f t="shared" si="534"/>
        <v>22175.551319237216</v>
      </c>
      <c r="AL223" s="291">
        <f t="shared" si="534"/>
        <v>22568.479219364068</v>
      </c>
      <c r="AM223" s="291">
        <f t="shared" si="534"/>
        <v>22961.407119490908</v>
      </c>
      <c r="AN223" s="291">
        <f t="shared" si="534"/>
        <v>23354.335019617763</v>
      </c>
      <c r="AO223" s="291">
        <f t="shared" si="534"/>
        <v>23747.262919744619</v>
      </c>
      <c r="AP223" s="291">
        <f t="shared" si="534"/>
        <v>24140.190819871459</v>
      </c>
      <c r="AQ223" s="291">
        <f t="shared" si="534"/>
        <v>24533.118719998303</v>
      </c>
      <c r="AR223" s="291">
        <f t="shared" si="534"/>
        <v>24926.046620125166</v>
      </c>
      <c r="AS223" s="291">
        <f t="shared" si="534"/>
        <v>25318.974520252006</v>
      </c>
      <c r="AT223" s="291">
        <f t="shared" si="534"/>
        <v>25711.902420378869</v>
      </c>
      <c r="AU223" s="291">
        <f t="shared" si="534"/>
        <v>26104.830320505713</v>
      </c>
      <c r="AV223" s="291">
        <f t="shared" si="534"/>
        <v>26497.758220632546</v>
      </c>
      <c r="AX223" s="294"/>
      <c r="AY223" s="294"/>
      <c r="AZ223" s="294"/>
      <c r="BA223" s="294"/>
      <c r="BB223" s="294"/>
      <c r="BC223" s="294"/>
      <c r="BD223" s="294"/>
      <c r="BE223" s="294"/>
      <c r="BF223" s="294"/>
      <c r="BG223" s="294"/>
      <c r="BH223" s="294"/>
      <c r="BI223" s="294"/>
      <c r="BJ223" s="294"/>
      <c r="BK223" s="294"/>
      <c r="BL223" s="294"/>
      <c r="BM223" s="294"/>
      <c r="BN223" s="294"/>
      <c r="BO223" s="294"/>
      <c r="BP223" s="294"/>
      <c r="BQ223" s="294"/>
      <c r="BR223" s="294"/>
    </row>
    <row r="224" spans="2:70" x14ac:dyDescent="0.2">
      <c r="B224" s="289">
        <v>14</v>
      </c>
      <c r="C224" s="3" t="s">
        <v>53</v>
      </c>
      <c r="D224" s="290">
        <f t="shared" ref="D224:X224" si="535">+D194+D164+D134+D104+D74+D44+D14</f>
        <v>223679.54905679467</v>
      </c>
      <c r="E224" s="291">
        <f t="shared" si="535"/>
        <v>224842.61978983274</v>
      </c>
      <c r="F224" s="291">
        <f t="shared" si="535"/>
        <v>226980.65210759421</v>
      </c>
      <c r="G224" s="291">
        <f t="shared" si="535"/>
        <v>229442.30975973632</v>
      </c>
      <c r="H224" s="291">
        <f t="shared" si="535"/>
        <v>231953.47056930611</v>
      </c>
      <c r="I224" s="291">
        <f t="shared" si="535"/>
        <v>234517.89926367346</v>
      </c>
      <c r="J224" s="291">
        <f t="shared" si="535"/>
        <v>237136.04468941991</v>
      </c>
      <c r="K224" s="291">
        <f t="shared" si="535"/>
        <v>239809.20601024851</v>
      </c>
      <c r="L224" s="291">
        <f t="shared" si="535"/>
        <v>242538.49480980245</v>
      </c>
      <c r="M224" s="291">
        <f t="shared" si="535"/>
        <v>245325.10095156249</v>
      </c>
      <c r="N224" s="291">
        <f t="shared" si="535"/>
        <v>248170.22524375215</v>
      </c>
      <c r="O224" s="291">
        <f t="shared" si="535"/>
        <v>251075.09727860251</v>
      </c>
      <c r="P224" s="291">
        <f t="shared" si="535"/>
        <v>254040.97165263625</v>
      </c>
      <c r="Q224" s="291">
        <f t="shared" si="535"/>
        <v>257069.12914631321</v>
      </c>
      <c r="R224" s="291">
        <f t="shared" si="535"/>
        <v>260160.87892796006</v>
      </c>
      <c r="S224" s="291">
        <f t="shared" si="535"/>
        <v>263317.55161910719</v>
      </c>
      <c r="T224" s="291">
        <f t="shared" si="535"/>
        <v>266540.52941202506</v>
      </c>
      <c r="U224" s="291">
        <f t="shared" si="535"/>
        <v>269831.13127210119</v>
      </c>
      <c r="V224" s="291">
        <f t="shared" si="535"/>
        <v>273191.0640813621</v>
      </c>
      <c r="W224" s="291">
        <f t="shared" si="535"/>
        <v>276620.66342847765</v>
      </c>
      <c r="X224" s="291">
        <f t="shared" si="535"/>
        <v>280125.84567048308</v>
      </c>
      <c r="Z224" s="289">
        <v>14</v>
      </c>
      <c r="AA224" s="3" t="s">
        <v>53</v>
      </c>
      <c r="AB224" s="290">
        <f t="shared" ref="AB224:AV224" si="536">+AB194+AB164+AB134+AB104+AB74+AB44+AB14</f>
        <v>228005.51153555309</v>
      </c>
      <c r="AC224" s="291">
        <f t="shared" si="536"/>
        <v>229191.07605656813</v>
      </c>
      <c r="AD224" s="291">
        <f t="shared" si="536"/>
        <v>231370.45791935502</v>
      </c>
      <c r="AE224" s="291">
        <f t="shared" si="536"/>
        <v>233879.7240304896</v>
      </c>
      <c r="AF224" s="291">
        <f t="shared" si="536"/>
        <v>236439.45069011653</v>
      </c>
      <c r="AG224" s="291">
        <f t="shared" si="536"/>
        <v>239053.47543543289</v>
      </c>
      <c r="AH224" s="291">
        <f t="shared" si="536"/>
        <v>241722.2557937133</v>
      </c>
      <c r="AI224" s="291">
        <f t="shared" si="536"/>
        <v>244447.11605448675</v>
      </c>
      <c r="AJ224" s="291">
        <f t="shared" si="536"/>
        <v>247229.18929942412</v>
      </c>
      <c r="AK224" s="291">
        <f t="shared" si="536"/>
        <v>250069.68840396564</v>
      </c>
      <c r="AL224" s="291">
        <f t="shared" si="536"/>
        <v>252969.83739996632</v>
      </c>
      <c r="AM224" s="291">
        <f t="shared" si="536"/>
        <v>255930.88965997071</v>
      </c>
      <c r="AN224" s="291">
        <f t="shared" si="536"/>
        <v>258954.12404439825</v>
      </c>
      <c r="AO224" s="291">
        <f t="shared" si="536"/>
        <v>262040.84610400285</v>
      </c>
      <c r="AP224" s="291">
        <f t="shared" si="536"/>
        <v>265192.39032642677</v>
      </c>
      <c r="AQ224" s="291">
        <f t="shared" si="536"/>
        <v>268410.11306742072</v>
      </c>
      <c r="AR224" s="291">
        <f t="shared" si="536"/>
        <v>271695.42325085367</v>
      </c>
      <c r="AS224" s="291">
        <f t="shared" si="536"/>
        <v>275049.66535090364</v>
      </c>
      <c r="AT224" s="291">
        <f t="shared" si="536"/>
        <v>278474.57926069555</v>
      </c>
      <c r="AU224" s="291">
        <f t="shared" si="536"/>
        <v>281970.50705918443</v>
      </c>
      <c r="AV224" s="291">
        <f t="shared" si="536"/>
        <v>285543.4795257501</v>
      </c>
      <c r="AX224" s="294"/>
      <c r="AY224" s="294"/>
      <c r="AZ224" s="294"/>
      <c r="BA224" s="294"/>
      <c r="BB224" s="294"/>
      <c r="BC224" s="294"/>
      <c r="BD224" s="294"/>
      <c r="BE224" s="294"/>
      <c r="BF224" s="294"/>
      <c r="BG224" s="294"/>
      <c r="BH224" s="294"/>
      <c r="BI224" s="294"/>
      <c r="BJ224" s="294"/>
      <c r="BK224" s="294"/>
      <c r="BL224" s="294"/>
      <c r="BM224" s="294"/>
      <c r="BN224" s="294"/>
      <c r="BO224" s="294"/>
      <c r="BP224" s="294"/>
      <c r="BQ224" s="294"/>
      <c r="BR224" s="294"/>
    </row>
    <row r="225" spans="2:70" x14ac:dyDescent="0.2">
      <c r="B225" s="289">
        <v>18</v>
      </c>
      <c r="C225" s="3" t="s">
        <v>55</v>
      </c>
      <c r="D225" s="290">
        <f t="shared" ref="D225:X225" si="537">+D195+D165+D135+D105+D75+D45+D15</f>
        <v>13438539.956833337</v>
      </c>
      <c r="E225" s="291">
        <f t="shared" si="537"/>
        <v>13839978.117694911</v>
      </c>
      <c r="F225" s="291">
        <f t="shared" si="537"/>
        <v>14239676.419723867</v>
      </c>
      <c r="G225" s="291">
        <f t="shared" si="537"/>
        <v>14664694.31219539</v>
      </c>
      <c r="H225" s="291">
        <f t="shared" si="537"/>
        <v>15081349.547588313</v>
      </c>
      <c r="I225" s="291">
        <f t="shared" si="537"/>
        <v>15504083.932379168</v>
      </c>
      <c r="J225" s="291">
        <f t="shared" si="537"/>
        <v>15929060.095010046</v>
      </c>
      <c r="K225" s="291">
        <f t="shared" si="537"/>
        <v>16356415.386582835</v>
      </c>
      <c r="L225" s="291">
        <f t="shared" si="537"/>
        <v>16786930.864461631</v>
      </c>
      <c r="M225" s="291">
        <f t="shared" si="537"/>
        <v>17220092.347245313</v>
      </c>
      <c r="N225" s="291">
        <f t="shared" si="537"/>
        <v>17656250.883180488</v>
      </c>
      <c r="O225" s="291">
        <f t="shared" si="537"/>
        <v>18095361.322532855</v>
      </c>
      <c r="P225" s="291">
        <f t="shared" si="537"/>
        <v>18537508.176701374</v>
      </c>
      <c r="Q225" s="291">
        <f t="shared" si="537"/>
        <v>18982760.009288877</v>
      </c>
      <c r="R225" s="291">
        <f t="shared" si="537"/>
        <v>19431173.789039023</v>
      </c>
      <c r="S225" s="291">
        <f t="shared" si="537"/>
        <v>19882821.059210051</v>
      </c>
      <c r="T225" s="291">
        <f t="shared" si="537"/>
        <v>20337768.225650273</v>
      </c>
      <c r="U225" s="291">
        <f t="shared" si="537"/>
        <v>20796081.697788369</v>
      </c>
      <c r="V225" s="291">
        <f t="shared" si="537"/>
        <v>21257846.351820394</v>
      </c>
      <c r="W225" s="291">
        <f t="shared" si="537"/>
        <v>21723078.806615867</v>
      </c>
      <c r="X225" s="291">
        <f t="shared" si="537"/>
        <v>22192073.650011882</v>
      </c>
      <c r="Z225" s="289">
        <v>18</v>
      </c>
      <c r="AA225" s="3" t="s">
        <v>55</v>
      </c>
      <c r="AB225" s="290">
        <f t="shared" ref="AB225:AV225" si="538">+AB195+AB165+AB135+AB105+AB75+AB45+AB15</f>
        <v>13861527.856796678</v>
      </c>
      <c r="AC225" s="291">
        <f t="shared" si="538"/>
        <v>14277413.894592404</v>
      </c>
      <c r="AD225" s="291">
        <f t="shared" si="538"/>
        <v>14691366.944870429</v>
      </c>
      <c r="AE225" s="291">
        <f t="shared" si="538"/>
        <v>15131662.77289013</v>
      </c>
      <c r="AF225" s="291">
        <f t="shared" si="538"/>
        <v>15563245.315978078</v>
      </c>
      <c r="AG225" s="291">
        <f t="shared" si="538"/>
        <v>16001121.395746026</v>
      </c>
      <c r="AH225" s="291">
        <f t="shared" si="538"/>
        <v>16441300.214008231</v>
      </c>
      <c r="AI225" s="291">
        <f t="shared" si="538"/>
        <v>16883923.86967966</v>
      </c>
      <c r="AJ225" s="291">
        <f t="shared" si="538"/>
        <v>17329803.938592799</v>
      </c>
      <c r="AK225" s="291">
        <f t="shared" si="538"/>
        <v>17778405.130645394</v>
      </c>
      <c r="AL225" s="291">
        <f t="shared" si="538"/>
        <v>18230091.842082202</v>
      </c>
      <c r="AM225" s="291">
        <f t="shared" si="538"/>
        <v>18684816.475440286</v>
      </c>
      <c r="AN225" s="291">
        <f t="shared" si="538"/>
        <v>19142666.245590989</v>
      </c>
      <c r="AO225" s="291">
        <f t="shared" si="538"/>
        <v>19603711.770580459</v>
      </c>
      <c r="AP225" s="291">
        <f t="shared" si="538"/>
        <v>20068011.596779272</v>
      </c>
      <c r="AQ225" s="291">
        <f t="shared" si="538"/>
        <v>20535639.414244935</v>
      </c>
      <c r="AR225" s="291">
        <f t="shared" si="538"/>
        <v>21006663.543764994</v>
      </c>
      <c r="AS225" s="291">
        <f t="shared" si="538"/>
        <v>21481152.343243305</v>
      </c>
      <c r="AT225" s="291">
        <f t="shared" si="538"/>
        <v>21959193.168003868</v>
      </c>
      <c r="AU225" s="291">
        <f t="shared" si="538"/>
        <v>22440803.121604376</v>
      </c>
      <c r="AV225" s="291">
        <f t="shared" si="538"/>
        <v>22926285.400587678</v>
      </c>
      <c r="AX225" s="294"/>
      <c r="AY225" s="294"/>
      <c r="AZ225" s="294"/>
      <c r="BA225" s="294"/>
      <c r="BB225" s="294"/>
      <c r="BC225" s="294"/>
      <c r="BD225" s="294"/>
      <c r="BE225" s="294"/>
      <c r="BF225" s="294"/>
      <c r="BG225" s="294"/>
      <c r="BH225" s="294"/>
      <c r="BI225" s="294"/>
      <c r="BJ225" s="294"/>
      <c r="BK225" s="294"/>
      <c r="BL225" s="294"/>
      <c r="BM225" s="294"/>
      <c r="BN225" s="294"/>
      <c r="BO225" s="294"/>
      <c r="BP225" s="294"/>
      <c r="BQ225" s="294"/>
      <c r="BR225" s="294"/>
    </row>
    <row r="226" spans="2:70" x14ac:dyDescent="0.2">
      <c r="B226" s="289">
        <v>20</v>
      </c>
      <c r="C226" s="3" t="s">
        <v>56</v>
      </c>
      <c r="D226" s="290">
        <f t="shared" ref="D226:X226" si="539">+D196+D166+D136+D106+D76+D46+D16</f>
        <v>1806.4540000000002</v>
      </c>
      <c r="E226" s="291">
        <f t="shared" si="539"/>
        <v>1873.2927979999999</v>
      </c>
      <c r="F226" s="291">
        <f t="shared" si="539"/>
        <v>1942.6046315259998</v>
      </c>
      <c r="G226" s="291">
        <f t="shared" si="539"/>
        <v>2014.4810028924617</v>
      </c>
      <c r="H226" s="291">
        <f t="shared" si="539"/>
        <v>2089.0167999994824</v>
      </c>
      <c r="I226" s="291">
        <f t="shared" si="539"/>
        <v>2166.3104215994631</v>
      </c>
      <c r="J226" s="291">
        <f t="shared" si="539"/>
        <v>2246.463907198643</v>
      </c>
      <c r="K226" s="291">
        <f t="shared" si="539"/>
        <v>2329.5830717649924</v>
      </c>
      <c r="L226" s="291">
        <f t="shared" si="539"/>
        <v>2415.7776454202976</v>
      </c>
      <c r="M226" s="291">
        <f t="shared" si="539"/>
        <v>2505.1614183008478</v>
      </c>
      <c r="N226" s="291">
        <f t="shared" si="539"/>
        <v>2597.8523907779791</v>
      </c>
      <c r="O226" s="291">
        <f t="shared" si="539"/>
        <v>2693.9729292367642</v>
      </c>
      <c r="P226" s="291">
        <f t="shared" si="539"/>
        <v>2793.6499276185241</v>
      </c>
      <c r="Q226" s="291">
        <f t="shared" si="539"/>
        <v>2897.0149749404095</v>
      </c>
      <c r="R226" s="291">
        <f t="shared" si="539"/>
        <v>3004.2045290132046</v>
      </c>
      <c r="S226" s="291">
        <f t="shared" si="539"/>
        <v>3115.3600965866926</v>
      </c>
      <c r="T226" s="291">
        <f t="shared" si="539"/>
        <v>3230.6284201604003</v>
      </c>
      <c r="U226" s="291">
        <f t="shared" si="539"/>
        <v>3350.1616717063348</v>
      </c>
      <c r="V226" s="291">
        <f t="shared" si="539"/>
        <v>3474.1176535594691</v>
      </c>
      <c r="W226" s="291">
        <f t="shared" si="539"/>
        <v>3602.6600067411691</v>
      </c>
      <c r="X226" s="291">
        <f t="shared" si="539"/>
        <v>3735.9584269905922</v>
      </c>
      <c r="Z226" s="289">
        <v>20</v>
      </c>
      <c r="AA226" s="3" t="s">
        <v>56</v>
      </c>
      <c r="AB226" s="290">
        <f t="shared" ref="AB226:AV226" si="540">+AB196+AB166+AB136+AB106+AB76+AB46+AB16</f>
        <v>1827.3727373199999</v>
      </c>
      <c r="AC226" s="291">
        <f t="shared" si="540"/>
        <v>1894.9855286008396</v>
      </c>
      <c r="AD226" s="291">
        <f t="shared" si="540"/>
        <v>1965.0999931590704</v>
      </c>
      <c r="AE226" s="291">
        <f t="shared" si="540"/>
        <v>2037.8086929059561</v>
      </c>
      <c r="AF226" s="291">
        <f t="shared" si="540"/>
        <v>2113.2076145434762</v>
      </c>
      <c r="AG226" s="291">
        <f t="shared" si="540"/>
        <v>2191.3962962815849</v>
      </c>
      <c r="AH226" s="291">
        <f t="shared" si="540"/>
        <v>2272.4779592440032</v>
      </c>
      <c r="AI226" s="291">
        <f t="shared" si="540"/>
        <v>2356.5596437360309</v>
      </c>
      <c r="AJ226" s="291">
        <f t="shared" si="540"/>
        <v>2443.752350554264</v>
      </c>
      <c r="AK226" s="291">
        <f t="shared" si="540"/>
        <v>2534.171187524772</v>
      </c>
      <c r="AL226" s="291">
        <f t="shared" si="540"/>
        <v>2627.9355214631878</v>
      </c>
      <c r="AM226" s="291">
        <f t="shared" si="540"/>
        <v>2725.1691357573254</v>
      </c>
      <c r="AN226" s="291">
        <f t="shared" si="540"/>
        <v>2826.0003937803467</v>
      </c>
      <c r="AO226" s="291">
        <f t="shared" si="540"/>
        <v>2930.5624083502189</v>
      </c>
      <c r="AP226" s="291">
        <f t="shared" si="540"/>
        <v>3038.9932174591772</v>
      </c>
      <c r="AQ226" s="291">
        <f t="shared" si="540"/>
        <v>3151.4359665051661</v>
      </c>
      <c r="AR226" s="291">
        <f t="shared" si="540"/>
        <v>3268.0390972658574</v>
      </c>
      <c r="AS226" s="291">
        <f t="shared" si="540"/>
        <v>3388.9565438646941</v>
      </c>
      <c r="AT226" s="291">
        <f t="shared" si="540"/>
        <v>3514.3479359876874</v>
      </c>
      <c r="AU226" s="291">
        <f t="shared" si="540"/>
        <v>3644.378809619232</v>
      </c>
      <c r="AV226" s="291">
        <f t="shared" si="540"/>
        <v>3779.220825575143</v>
      </c>
      <c r="AX226" s="294"/>
      <c r="AY226" s="294"/>
      <c r="AZ226" s="294"/>
      <c r="BA226" s="294"/>
      <c r="BB226" s="294"/>
      <c r="BC226" s="294"/>
      <c r="BD226" s="294"/>
      <c r="BE226" s="294"/>
      <c r="BF226" s="294"/>
      <c r="BG226" s="294"/>
      <c r="BH226" s="294"/>
      <c r="BI226" s="294"/>
      <c r="BJ226" s="294"/>
      <c r="BK226" s="294"/>
      <c r="BL226" s="294"/>
      <c r="BM226" s="294"/>
      <c r="BN226" s="294"/>
      <c r="BO226" s="294"/>
      <c r="BP226" s="294"/>
      <c r="BQ226" s="294"/>
      <c r="BR226" s="294"/>
    </row>
    <row r="227" spans="2:70" x14ac:dyDescent="0.2">
      <c r="B227" s="289">
        <v>21</v>
      </c>
      <c r="C227" s="3" t="s">
        <v>57</v>
      </c>
      <c r="D227" s="290">
        <f t="shared" ref="D227:X227" si="541">+D197+D167+D137+D107+D77+D47+D17</f>
        <v>137975.95533169404</v>
      </c>
      <c r="E227" s="291">
        <f t="shared" si="541"/>
        <v>144425.30680894689</v>
      </c>
      <c r="F227" s="291">
        <f t="shared" si="541"/>
        <v>150677.51724182296</v>
      </c>
      <c r="G227" s="291">
        <f t="shared" si="541"/>
        <v>156939.96527046134</v>
      </c>
      <c r="H227" s="291">
        <f t="shared" si="541"/>
        <v>163204.07181478987</v>
      </c>
      <c r="I227" s="291">
        <f t="shared" si="541"/>
        <v>169468.35923030705</v>
      </c>
      <c r="J227" s="291">
        <f t="shared" si="541"/>
        <v>175740.97184592945</v>
      </c>
      <c r="K227" s="291">
        <f t="shared" si="541"/>
        <v>182026.46807287459</v>
      </c>
      <c r="L227" s="291">
        <f t="shared" si="541"/>
        <v>188314.77384731089</v>
      </c>
      <c r="M227" s="291">
        <f t="shared" si="541"/>
        <v>194603.07962174717</v>
      </c>
      <c r="N227" s="291">
        <f t="shared" si="541"/>
        <v>200891.38539618315</v>
      </c>
      <c r="O227" s="291">
        <f t="shared" si="541"/>
        <v>207179.69117061904</v>
      </c>
      <c r="P227" s="291">
        <f t="shared" si="541"/>
        <v>213467.99694505526</v>
      </c>
      <c r="Q227" s="291">
        <f t="shared" si="541"/>
        <v>219756.30271949165</v>
      </c>
      <c r="R227" s="291">
        <f t="shared" si="541"/>
        <v>226044.60849392804</v>
      </c>
      <c r="S227" s="291">
        <f t="shared" si="541"/>
        <v>232332.91426836426</v>
      </c>
      <c r="T227" s="291">
        <f t="shared" si="541"/>
        <v>238621.22004280009</v>
      </c>
      <c r="U227" s="291">
        <f t="shared" si="541"/>
        <v>244909.52581723619</v>
      </c>
      <c r="V227" s="291">
        <f t="shared" si="541"/>
        <v>251197.83159167229</v>
      </c>
      <c r="W227" s="291">
        <f t="shared" si="541"/>
        <v>257486.13736610868</v>
      </c>
      <c r="X227" s="291">
        <f t="shared" si="541"/>
        <v>263774.44314054505</v>
      </c>
      <c r="Z227" s="289">
        <v>21</v>
      </c>
      <c r="AA227" s="3" t="s">
        <v>57</v>
      </c>
      <c r="AB227" s="290">
        <f t="shared" ref="AB227:AV227" si="542">+AB197+AB167+AB137+AB107+AB77+AB47+AB17</f>
        <v>143471.53763255541</v>
      </c>
      <c r="AC227" s="291">
        <f t="shared" si="542"/>
        <v>150177.7667791472</v>
      </c>
      <c r="AD227" s="291">
        <f t="shared" si="542"/>
        <v>156679.00275356477</v>
      </c>
      <c r="AE227" s="291">
        <f t="shared" si="542"/>
        <v>163190.88408718386</v>
      </c>
      <c r="AF227" s="291">
        <f t="shared" si="542"/>
        <v>169704.48999517295</v>
      </c>
      <c r="AG227" s="291">
        <f t="shared" si="542"/>
        <v>176218.2839784502</v>
      </c>
      <c r="AH227" s="291">
        <f t="shared" si="542"/>
        <v>182740.73475455283</v>
      </c>
      <c r="AI227" s="291">
        <f t="shared" si="542"/>
        <v>189276.58229621721</v>
      </c>
      <c r="AJ227" s="291">
        <f t="shared" si="542"/>
        <v>195815.35128964926</v>
      </c>
      <c r="AK227" s="291">
        <f t="shared" si="542"/>
        <v>202354.12028308131</v>
      </c>
      <c r="AL227" s="291">
        <f t="shared" si="542"/>
        <v>208892.88927651304</v>
      </c>
      <c r="AM227" s="291">
        <f t="shared" si="542"/>
        <v>215431.65826994483</v>
      </c>
      <c r="AN227" s="291">
        <f t="shared" si="542"/>
        <v>221970.4272633768</v>
      </c>
      <c r="AO227" s="291">
        <f t="shared" si="542"/>
        <v>228509.19625680894</v>
      </c>
      <c r="AP227" s="291">
        <f t="shared" si="542"/>
        <v>235047.96525024116</v>
      </c>
      <c r="AQ227" s="291">
        <f t="shared" si="542"/>
        <v>241586.73424367316</v>
      </c>
      <c r="AR227" s="291">
        <f t="shared" si="542"/>
        <v>248125.50323710492</v>
      </c>
      <c r="AS227" s="291">
        <f t="shared" si="542"/>
        <v>254664.27223053668</v>
      </c>
      <c r="AT227" s="291">
        <f t="shared" si="542"/>
        <v>261203.0412239687</v>
      </c>
      <c r="AU227" s="291">
        <f t="shared" si="542"/>
        <v>267741.81021740066</v>
      </c>
      <c r="AV227" s="291">
        <f t="shared" si="542"/>
        <v>274280.57921083289</v>
      </c>
      <c r="AX227" s="294"/>
      <c r="AY227" s="294"/>
      <c r="AZ227" s="294"/>
      <c r="BA227" s="294"/>
      <c r="BB227" s="294"/>
      <c r="BC227" s="294"/>
      <c r="BD227" s="294"/>
      <c r="BE227" s="294"/>
      <c r="BF227" s="294"/>
      <c r="BG227" s="294"/>
      <c r="BH227" s="294"/>
      <c r="BI227" s="294"/>
      <c r="BJ227" s="294"/>
      <c r="BK227" s="294"/>
      <c r="BL227" s="294"/>
      <c r="BM227" s="294"/>
      <c r="BN227" s="294"/>
      <c r="BO227" s="294"/>
      <c r="BP227" s="294"/>
      <c r="BQ227" s="294"/>
      <c r="BR227" s="294"/>
    </row>
    <row r="228" spans="2:70" x14ac:dyDescent="0.2">
      <c r="B228" s="289">
        <v>22</v>
      </c>
      <c r="C228" s="3" t="s">
        <v>58</v>
      </c>
      <c r="D228" s="290">
        <f t="shared" ref="D228:X228" si="543">+D198+D168+D138+D108+D78+D48+D18</f>
        <v>1234846.5848368753</v>
      </c>
      <c r="E228" s="291">
        <f t="shared" si="543"/>
        <v>1274996.2243884141</v>
      </c>
      <c r="F228" s="291">
        <f t="shared" si="543"/>
        <v>1317328.3298406531</v>
      </c>
      <c r="G228" s="291">
        <f t="shared" si="543"/>
        <v>1360126.2376872902</v>
      </c>
      <c r="H228" s="291">
        <f t="shared" si="543"/>
        <v>1403199.66203059</v>
      </c>
      <c r="I228" s="291">
        <f t="shared" si="543"/>
        <v>1446569.4437926966</v>
      </c>
      <c r="J228" s="291">
        <f t="shared" si="543"/>
        <v>1490238.0790378603</v>
      </c>
      <c r="K228" s="291">
        <f t="shared" si="543"/>
        <v>1534212.7956623386</v>
      </c>
      <c r="L228" s="291">
        <f t="shared" si="543"/>
        <v>1578499.7779706314</v>
      </c>
      <c r="M228" s="291">
        <f t="shared" si="543"/>
        <v>1623105.6457778933</v>
      </c>
      <c r="N228" s="291">
        <f t="shared" si="543"/>
        <v>1668037.0797904194</v>
      </c>
      <c r="O228" s="291">
        <f t="shared" si="543"/>
        <v>1713300.920854575</v>
      </c>
      <c r="P228" s="291">
        <f t="shared" si="543"/>
        <v>1758904.1489283089</v>
      </c>
      <c r="Q228" s="291">
        <f t="shared" si="543"/>
        <v>1804853.8896441176</v>
      </c>
      <c r="R228" s="291">
        <f t="shared" si="543"/>
        <v>1851157.4265706106</v>
      </c>
      <c r="S228" s="291">
        <f t="shared" si="543"/>
        <v>1897822.1626314903</v>
      </c>
      <c r="T228" s="291">
        <f t="shared" si="543"/>
        <v>1944855.7876646747</v>
      </c>
      <c r="U228" s="291">
        <f t="shared" si="543"/>
        <v>1992265.6397448122</v>
      </c>
      <c r="V228" s="291">
        <f t="shared" si="543"/>
        <v>2040061.2151239275</v>
      </c>
      <c r="W228" s="291">
        <f t="shared" si="543"/>
        <v>2088244.3808523109</v>
      </c>
      <c r="X228" s="291">
        <f t="shared" si="543"/>
        <v>2136848.052630377</v>
      </c>
      <c r="Z228" s="289">
        <v>22</v>
      </c>
      <c r="AA228" s="3" t="s">
        <v>58</v>
      </c>
      <c r="AB228" s="290">
        <f t="shared" ref="AB228:AV228" si="544">+AB198+AB168+AB138+AB108+AB78+AB48+AB18</f>
        <v>1284030.5243109288</v>
      </c>
      <c r="AC228" s="291">
        <f t="shared" si="544"/>
        <v>1325779.3240058068</v>
      </c>
      <c r="AD228" s="291">
        <f t="shared" si="544"/>
        <v>1369797.5172182049</v>
      </c>
      <c r="AE228" s="291">
        <f t="shared" si="544"/>
        <v>1414300.0657343762</v>
      </c>
      <c r="AF228" s="291">
        <f t="shared" si="544"/>
        <v>1459089.1045692703</v>
      </c>
      <c r="AG228" s="291">
        <f t="shared" si="544"/>
        <v>1504186.3047389588</v>
      </c>
      <c r="AH228" s="291">
        <f t="shared" si="544"/>
        <v>1549594.2617259345</v>
      </c>
      <c r="AI228" s="291">
        <f t="shared" si="544"/>
        <v>1595320.4913135679</v>
      </c>
      <c r="AJ228" s="291">
        <f t="shared" si="544"/>
        <v>1641371.4241272034</v>
      </c>
      <c r="AK228" s="291">
        <f t="shared" si="544"/>
        <v>1687753.9436492252</v>
      </c>
      <c r="AL228" s="291">
        <f t="shared" si="544"/>
        <v>1734474.9966784725</v>
      </c>
      <c r="AM228" s="291">
        <f t="shared" si="544"/>
        <v>1781541.6965322131</v>
      </c>
      <c r="AN228" s="291">
        <f t="shared" si="544"/>
        <v>1828961.3011801264</v>
      </c>
      <c r="AO228" s="291">
        <f t="shared" si="544"/>
        <v>1876741.2200686415</v>
      </c>
      <c r="AP228" s="291">
        <f t="shared" si="544"/>
        <v>1924889.0268709143</v>
      </c>
      <c r="AQ228" s="291">
        <f t="shared" si="544"/>
        <v>1973412.4193691039</v>
      </c>
      <c r="AR228" s="291">
        <f t="shared" si="544"/>
        <v>2022319.3936873598</v>
      </c>
      <c r="AS228" s="291">
        <f t="shared" si="544"/>
        <v>2071617.5801758524</v>
      </c>
      <c r="AT228" s="291">
        <f t="shared" si="544"/>
        <v>2121316.8533223188</v>
      </c>
      <c r="AU228" s="291">
        <f t="shared" si="544"/>
        <v>2171419.1545416564</v>
      </c>
      <c r="AV228" s="291">
        <f t="shared" si="544"/>
        <v>2221958.7105666483</v>
      </c>
      <c r="AX228" s="294"/>
      <c r="AY228" s="294"/>
      <c r="AZ228" s="294"/>
      <c r="BA228" s="294"/>
      <c r="BB228" s="294"/>
      <c r="BC228" s="294"/>
      <c r="BD228" s="294"/>
      <c r="BE228" s="294"/>
      <c r="BF228" s="294"/>
      <c r="BG228" s="294"/>
      <c r="BH228" s="294"/>
      <c r="BI228" s="294"/>
      <c r="BJ228" s="294"/>
      <c r="BK228" s="294"/>
      <c r="BL228" s="294"/>
      <c r="BM228" s="294"/>
      <c r="BN228" s="294"/>
      <c r="BO228" s="294"/>
      <c r="BP228" s="294"/>
      <c r="BQ228" s="294"/>
      <c r="BR228" s="294"/>
    </row>
    <row r="229" spans="2:70" x14ac:dyDescent="0.2">
      <c r="B229" s="289">
        <v>23</v>
      </c>
      <c r="C229" s="3" t="s">
        <v>59</v>
      </c>
      <c r="D229" s="290">
        <f t="shared" ref="D229:X229" si="545">+D199+D169+D139+D109+D79+D49+D19</f>
        <v>2064649.9631265542</v>
      </c>
      <c r="E229" s="291">
        <f t="shared" si="545"/>
        <v>2173965.1085838028</v>
      </c>
      <c r="F229" s="291">
        <f t="shared" si="545"/>
        <v>2284071.747113511</v>
      </c>
      <c r="G229" s="291">
        <f t="shared" si="545"/>
        <v>2394455.0879587112</v>
      </c>
      <c r="H229" s="291">
        <f t="shared" si="545"/>
        <v>2505071.9289394924</v>
      </c>
      <c r="I229" s="291">
        <f t="shared" si="545"/>
        <v>2616022.1264488613</v>
      </c>
      <c r="J229" s="291">
        <f t="shared" si="545"/>
        <v>2727337.2468256047</v>
      </c>
      <c r="K229" s="291">
        <f t="shared" si="545"/>
        <v>2839037.5717920838</v>
      </c>
      <c r="L229" s="291">
        <f t="shared" si="545"/>
        <v>2951135.3069258975</v>
      </c>
      <c r="M229" s="291">
        <f t="shared" si="545"/>
        <v>3063640.5978791993</v>
      </c>
      <c r="N229" s="291">
        <f t="shared" si="545"/>
        <v>3176562.6512761926</v>
      </c>
      <c r="O229" s="291">
        <f t="shared" si="545"/>
        <v>3289910.4838283928</v>
      </c>
      <c r="P229" s="291">
        <f t="shared" si="545"/>
        <v>3403693.1370053426</v>
      </c>
      <c r="Q229" s="291">
        <f t="shared" si="545"/>
        <v>3517919.7793090823</v>
      </c>
      <c r="R229" s="291">
        <f t="shared" si="545"/>
        <v>3632599.7584512504</v>
      </c>
      <c r="S229" s="291">
        <f t="shared" si="545"/>
        <v>3747742.5660825395</v>
      </c>
      <c r="T229" s="291">
        <f t="shared" si="545"/>
        <v>3863358.0580025264</v>
      </c>
      <c r="U229" s="291">
        <f t="shared" si="545"/>
        <v>3979455.6379113002</v>
      </c>
      <c r="V229" s="291">
        <f t="shared" si="545"/>
        <v>4096047.4744192809</v>
      </c>
      <c r="W229" s="291">
        <f t="shared" si="545"/>
        <v>4213135.9600512683</v>
      </c>
      <c r="X229" s="291">
        <f t="shared" si="545"/>
        <v>4330763.2722663842</v>
      </c>
      <c r="Z229" s="289">
        <v>23</v>
      </c>
      <c r="AA229" s="3" t="s">
        <v>59</v>
      </c>
      <c r="AB229" s="290">
        <f t="shared" ref="AB229:AV229" si="546">+AB199+AB169+AB139+AB109+AB79+AB49+AB19</f>
        <v>2081257.8295897066</v>
      </c>
      <c r="AC229" s="291">
        <f t="shared" si="546"/>
        <v>2191396.4593254616</v>
      </c>
      <c r="AD229" s="291">
        <f t="shared" si="546"/>
        <v>2302316.9254707578</v>
      </c>
      <c r="AE229" s="291">
        <f t="shared" si="546"/>
        <v>2413510.0926032057</v>
      </c>
      <c r="AF229" s="291">
        <f t="shared" si="546"/>
        <v>2524936.1331773354</v>
      </c>
      <c r="AG229" s="291">
        <f t="shared" si="546"/>
        <v>2636697.0734103844</v>
      </c>
      <c r="AH229" s="291">
        <f t="shared" si="546"/>
        <v>2748825.2693814002</v>
      </c>
      <c r="AI229" s="291">
        <f t="shared" si="546"/>
        <v>2861341.3686580509</v>
      </c>
      <c r="AJ229" s="291">
        <f t="shared" si="546"/>
        <v>2974257.7507994585</v>
      </c>
      <c r="AK229" s="291">
        <f t="shared" si="546"/>
        <v>3087584.6688366858</v>
      </c>
      <c r="AL229" s="291">
        <f t="shared" si="546"/>
        <v>3201331.40987672</v>
      </c>
      <c r="AM229" s="291">
        <f t="shared" si="546"/>
        <v>3315507.0619527916</v>
      </c>
      <c r="AN229" s="291">
        <f t="shared" si="546"/>
        <v>3430120.735022686</v>
      </c>
      <c r="AO229" s="291">
        <f t="shared" si="546"/>
        <v>3545181.6658404586</v>
      </c>
      <c r="AP229" s="291">
        <f t="shared" si="546"/>
        <v>3660699.2712341412</v>
      </c>
      <c r="AQ229" s="291">
        <f t="shared" si="546"/>
        <v>3776683.1128538125</v>
      </c>
      <c r="AR229" s="291">
        <f t="shared" si="546"/>
        <v>3893143.1191109992</v>
      </c>
      <c r="AS229" s="291">
        <f t="shared" si="546"/>
        <v>4010088.762962223</v>
      </c>
      <c r="AT229" s="291">
        <f t="shared" si="546"/>
        <v>4127532.3026220258</v>
      </c>
      <c r="AU229" s="291">
        <f t="shared" si="546"/>
        <v>4245476.1482339334</v>
      </c>
      <c r="AV229" s="291">
        <f t="shared" si="546"/>
        <v>4363962.7878108919</v>
      </c>
      <c r="AX229" s="294"/>
      <c r="AY229" s="294"/>
      <c r="AZ229" s="294"/>
      <c r="BA229" s="294"/>
      <c r="BB229" s="294"/>
      <c r="BC229" s="294"/>
      <c r="BD229" s="294"/>
      <c r="BE229" s="294"/>
      <c r="BF229" s="294"/>
      <c r="BG229" s="294"/>
      <c r="BH229" s="294"/>
      <c r="BI229" s="294"/>
      <c r="BJ229" s="294"/>
      <c r="BK229" s="294"/>
      <c r="BL229" s="294"/>
      <c r="BM229" s="294"/>
      <c r="BN229" s="294"/>
      <c r="BO229" s="294"/>
      <c r="BP229" s="294"/>
      <c r="BQ229" s="294"/>
      <c r="BR229" s="294"/>
    </row>
    <row r="230" spans="2:70" x14ac:dyDescent="0.2">
      <c r="B230" s="289">
        <v>26</v>
      </c>
      <c r="C230" s="3" t="s">
        <v>60</v>
      </c>
      <c r="D230" s="290">
        <f t="shared" ref="D230:X230" si="547">+D200+D170+D140+D110+D80+D50+D20</f>
        <v>81234.999999999971</v>
      </c>
      <c r="E230" s="291">
        <f t="shared" si="547"/>
        <v>82759.817297055546</v>
      </c>
      <c r="F230" s="291">
        <f t="shared" si="547"/>
        <v>84284.574794955304</v>
      </c>
      <c r="G230" s="291">
        <f t="shared" si="547"/>
        <v>85810.288295277685</v>
      </c>
      <c r="H230" s="291">
        <f t="shared" si="547"/>
        <v>86550.167804196768</v>
      </c>
      <c r="I230" s="291">
        <f t="shared" si="547"/>
        <v>89311.036434559428</v>
      </c>
      <c r="J230" s="291">
        <f t="shared" si="547"/>
        <v>90453.392963406484</v>
      </c>
      <c r="K230" s="291">
        <f t="shared" si="547"/>
        <v>92268.775197786308</v>
      </c>
      <c r="L230" s="291">
        <f t="shared" si="547"/>
        <v>93435.031787199157</v>
      </c>
      <c r="M230" s="291">
        <f t="shared" si="547"/>
        <v>94958.833282676293</v>
      </c>
      <c r="N230" s="291">
        <f t="shared" si="547"/>
        <v>96483.59078057608</v>
      </c>
      <c r="O230" s="291">
        <f t="shared" si="547"/>
        <v>98009.304280898476</v>
      </c>
      <c r="P230" s="291">
        <f t="shared" si="547"/>
        <v>99627.75001621616</v>
      </c>
      <c r="Q230" s="291">
        <f t="shared" si="547"/>
        <v>101221.33968854541</v>
      </c>
      <c r="R230" s="291">
        <f t="shared" si="547"/>
        <v>103471.31932101311</v>
      </c>
      <c r="S230" s="291">
        <f t="shared" si="547"/>
        <v>105772.28919563751</v>
      </c>
      <c r="T230" s="291">
        <f t="shared" si="547"/>
        <v>108084.82566787952</v>
      </c>
      <c r="U230" s="291">
        <f t="shared" si="547"/>
        <v>110447.08938106342</v>
      </c>
      <c r="V230" s="291">
        <f t="shared" si="547"/>
        <v>111203.16323105695</v>
      </c>
      <c r="W230" s="291">
        <f t="shared" si="547"/>
        <v>112130.29089137437</v>
      </c>
      <c r="X230" s="291">
        <f t="shared" si="547"/>
        <v>113065.41827944572</v>
      </c>
      <c r="Z230" s="289">
        <v>26</v>
      </c>
      <c r="AA230" s="3" t="s">
        <v>60</v>
      </c>
      <c r="AB230" s="290">
        <f t="shared" ref="AB230:AV230" si="548">+AB200+AB170+AB140+AB110+AB80+AB50+AB20</f>
        <v>83609.499049999984</v>
      </c>
      <c r="AC230" s="291">
        <f t="shared" si="548"/>
        <v>85178.886756648484</v>
      </c>
      <c r="AD230" s="291">
        <f t="shared" si="548"/>
        <v>86748.212916211851</v>
      </c>
      <c r="AE230" s="291">
        <f t="shared" si="548"/>
        <v>88318.523022148671</v>
      </c>
      <c r="AF230" s="291">
        <f t="shared" si="548"/>
        <v>89080.029209113447</v>
      </c>
      <c r="AG230" s="291">
        <f t="shared" si="548"/>
        <v>91921.598029541608</v>
      </c>
      <c r="AH230" s="291">
        <f t="shared" si="548"/>
        <v>93097.345639726875</v>
      </c>
      <c r="AI230" s="291">
        <f t="shared" si="548"/>
        <v>94965.791496817605</v>
      </c>
      <c r="AJ230" s="291">
        <f t="shared" si="548"/>
        <v>96166.137766339001</v>
      </c>
      <c r="AK230" s="291">
        <f t="shared" si="548"/>
        <v>97734.479979528929</v>
      </c>
      <c r="AL230" s="291">
        <f t="shared" si="548"/>
        <v>99303.806139092325</v>
      </c>
      <c r="AM230" s="291">
        <f t="shared" si="548"/>
        <v>100874.11624502914</v>
      </c>
      <c r="AN230" s="291">
        <f t="shared" si="548"/>
        <v>102539.86914919017</v>
      </c>
      <c r="AO230" s="291">
        <f t="shared" si="548"/>
        <v>104180.03944764161</v>
      </c>
      <c r="AP230" s="291">
        <f t="shared" si="548"/>
        <v>106495.78598476633</v>
      </c>
      <c r="AQ230" s="291">
        <f t="shared" si="548"/>
        <v>108864.01320882601</v>
      </c>
      <c r="AR230" s="291">
        <f t="shared" si="548"/>
        <v>111244.14512215163</v>
      </c>
      <c r="AS230" s="291">
        <f t="shared" si="548"/>
        <v>113675.4578036719</v>
      </c>
      <c r="AT230" s="291">
        <f t="shared" si="548"/>
        <v>114453.63169230075</v>
      </c>
      <c r="AU230" s="291">
        <f t="shared" si="548"/>
        <v>115407.85929412924</v>
      </c>
      <c r="AV230" s="291">
        <f t="shared" si="548"/>
        <v>116370.32045575391</v>
      </c>
      <c r="AX230" s="294"/>
      <c r="AY230" s="294"/>
      <c r="AZ230" s="294"/>
      <c r="BA230" s="294"/>
      <c r="BB230" s="294"/>
      <c r="BC230" s="294"/>
      <c r="BD230" s="294"/>
      <c r="BE230" s="294"/>
      <c r="BF230" s="294"/>
      <c r="BG230" s="294"/>
      <c r="BH230" s="294"/>
      <c r="BI230" s="294"/>
      <c r="BJ230" s="294"/>
      <c r="BK230" s="294"/>
      <c r="BL230" s="294"/>
      <c r="BM230" s="294"/>
      <c r="BN230" s="294"/>
      <c r="BO230" s="294"/>
      <c r="BP230" s="294"/>
      <c r="BQ230" s="294"/>
      <c r="BR230" s="294"/>
    </row>
    <row r="231" spans="2:70" x14ac:dyDescent="0.2">
      <c r="B231" s="289">
        <v>28</v>
      </c>
      <c r="C231" s="3" t="s">
        <v>61</v>
      </c>
      <c r="D231" s="290">
        <f t="shared" ref="D231:X231" si="549">+D201+D171+D141+D111+D81+D51+D21</f>
        <v>52839.798410342148</v>
      </c>
      <c r="E231" s="291">
        <f t="shared" si="549"/>
        <v>53765.48021935884</v>
      </c>
      <c r="F231" s="291">
        <f t="shared" si="549"/>
        <v>53776.726364841918</v>
      </c>
      <c r="G231" s="291">
        <f t="shared" si="549"/>
        <v>53776.862994715171</v>
      </c>
      <c r="H231" s="291">
        <f t="shared" si="549"/>
        <v>53776.864654636986</v>
      </c>
      <c r="I231" s="291">
        <f t="shared" si="549"/>
        <v>53776.864674803437</v>
      </c>
      <c r="J231" s="291">
        <f t="shared" si="549"/>
        <v>53776.864675048433</v>
      </c>
      <c r="K231" s="291">
        <f t="shared" si="549"/>
        <v>53776.864675051431</v>
      </c>
      <c r="L231" s="291">
        <f t="shared" si="549"/>
        <v>53776.86467505146</v>
      </c>
      <c r="M231" s="291">
        <f t="shared" si="549"/>
        <v>53776.86467505146</v>
      </c>
      <c r="N231" s="291">
        <f t="shared" si="549"/>
        <v>53776.86467505146</v>
      </c>
      <c r="O231" s="291">
        <f t="shared" si="549"/>
        <v>53776.86467505146</v>
      </c>
      <c r="P231" s="291">
        <f t="shared" si="549"/>
        <v>53776.86467505146</v>
      </c>
      <c r="Q231" s="291">
        <f t="shared" si="549"/>
        <v>53776.86467505146</v>
      </c>
      <c r="R231" s="291">
        <f t="shared" si="549"/>
        <v>53776.86467505146</v>
      </c>
      <c r="S231" s="291">
        <f t="shared" si="549"/>
        <v>53776.86467505146</v>
      </c>
      <c r="T231" s="291">
        <f t="shared" si="549"/>
        <v>53776.86467505146</v>
      </c>
      <c r="U231" s="291">
        <f t="shared" si="549"/>
        <v>53776.86467505146</v>
      </c>
      <c r="V231" s="291">
        <f t="shared" si="549"/>
        <v>53776.86467505146</v>
      </c>
      <c r="W231" s="291">
        <f t="shared" si="549"/>
        <v>53776.86467505146</v>
      </c>
      <c r="X231" s="291">
        <f t="shared" si="549"/>
        <v>53776.86467505146</v>
      </c>
      <c r="Z231" s="289">
        <v>28</v>
      </c>
      <c r="AA231" s="3" t="s">
        <v>61</v>
      </c>
      <c r="AB231" s="290">
        <f t="shared" ref="AB231:AV231" si="550">+AB201+AB171+AB141+AB111+AB81+AB51+AB21</f>
        <v>53772.949250268794</v>
      </c>
      <c r="AC231" s="291">
        <f t="shared" si="550"/>
        <v>54714.9786000327</v>
      </c>
      <c r="AD231" s="291">
        <f t="shared" si="550"/>
        <v>54726.423352445039</v>
      </c>
      <c r="AE231" s="291">
        <f t="shared" si="550"/>
        <v>54726.562395201836</v>
      </c>
      <c r="AF231" s="291">
        <f t="shared" si="550"/>
        <v>54726.564084437865</v>
      </c>
      <c r="AG231" s="291">
        <f t="shared" si="550"/>
        <v>54726.56410496046</v>
      </c>
      <c r="AH231" s="291">
        <f t="shared" si="550"/>
        <v>54726.564105209807</v>
      </c>
      <c r="AI231" s="291">
        <f t="shared" si="550"/>
        <v>54726.564105212819</v>
      </c>
      <c r="AJ231" s="291">
        <f t="shared" si="550"/>
        <v>54726.564105212849</v>
      </c>
      <c r="AK231" s="291">
        <f t="shared" si="550"/>
        <v>54726.564105212849</v>
      </c>
      <c r="AL231" s="291">
        <f t="shared" si="550"/>
        <v>54726.564105212849</v>
      </c>
      <c r="AM231" s="291">
        <f t="shared" si="550"/>
        <v>54726.564105212849</v>
      </c>
      <c r="AN231" s="291">
        <f t="shared" si="550"/>
        <v>54726.564105212849</v>
      </c>
      <c r="AO231" s="291">
        <f t="shared" si="550"/>
        <v>54726.564105212849</v>
      </c>
      <c r="AP231" s="291">
        <f t="shared" si="550"/>
        <v>54726.564105212849</v>
      </c>
      <c r="AQ231" s="291">
        <f t="shared" si="550"/>
        <v>54726.564105212849</v>
      </c>
      <c r="AR231" s="291">
        <f t="shared" si="550"/>
        <v>54726.564105212849</v>
      </c>
      <c r="AS231" s="291">
        <f t="shared" si="550"/>
        <v>54726.564105212849</v>
      </c>
      <c r="AT231" s="291">
        <f t="shared" si="550"/>
        <v>54726.564105212849</v>
      </c>
      <c r="AU231" s="291">
        <f t="shared" si="550"/>
        <v>54726.564105212849</v>
      </c>
      <c r="AV231" s="291">
        <f t="shared" si="550"/>
        <v>54726.564105212849</v>
      </c>
      <c r="AX231" s="294"/>
      <c r="AY231" s="294"/>
      <c r="AZ231" s="294"/>
      <c r="BA231" s="294"/>
      <c r="BB231" s="294"/>
      <c r="BC231" s="294"/>
      <c r="BD231" s="294"/>
      <c r="BE231" s="294"/>
      <c r="BF231" s="294"/>
      <c r="BG231" s="294"/>
      <c r="BH231" s="294"/>
      <c r="BI231" s="294"/>
      <c r="BJ231" s="294"/>
      <c r="BK231" s="294"/>
      <c r="BL231" s="294"/>
      <c r="BM231" s="294"/>
      <c r="BN231" s="294"/>
      <c r="BO231" s="294"/>
      <c r="BP231" s="294"/>
      <c r="BQ231" s="294"/>
      <c r="BR231" s="294"/>
    </row>
    <row r="232" spans="2:70" x14ac:dyDescent="0.2">
      <c r="B232" s="289">
        <v>29</v>
      </c>
      <c r="C232" s="3" t="s">
        <v>62</v>
      </c>
      <c r="D232" s="290">
        <f t="shared" ref="D232:X232" si="551">+D202+D172+D142+D112+D82+D52+D22</f>
        <v>93201.769017061568</v>
      </c>
      <c r="E232" s="291">
        <f t="shared" si="551"/>
        <v>94151.748449636158</v>
      </c>
      <c r="F232" s="291">
        <f t="shared" si="551"/>
        <v>96320.05665588571</v>
      </c>
      <c r="G232" s="291">
        <f t="shared" si="551"/>
        <v>98189.399410681799</v>
      </c>
      <c r="H232" s="291">
        <f t="shared" si="551"/>
        <v>100176.85022871295</v>
      </c>
      <c r="I232" s="291">
        <f t="shared" si="551"/>
        <v>102117.64176713405</v>
      </c>
      <c r="J232" s="291">
        <f t="shared" si="551"/>
        <v>104076.86632625276</v>
      </c>
      <c r="K232" s="291">
        <f t="shared" si="551"/>
        <v>106028.80881297617</v>
      </c>
      <c r="L232" s="291">
        <f t="shared" si="551"/>
        <v>107983.62812489498</v>
      </c>
      <c r="M232" s="291">
        <f t="shared" si="551"/>
        <v>109937.31093023218</v>
      </c>
      <c r="N232" s="291">
        <f t="shared" si="551"/>
        <v>111891.4427191268</v>
      </c>
      <c r="O232" s="291">
        <f t="shared" si="551"/>
        <v>113845.39713444683</v>
      </c>
      <c r="P232" s="291">
        <f t="shared" si="551"/>
        <v>115799.42162223256</v>
      </c>
      <c r="Q232" s="291">
        <f t="shared" si="551"/>
        <v>117753.41842748196</v>
      </c>
      <c r="R232" s="291">
        <f t="shared" si="551"/>
        <v>119707.42616887865</v>
      </c>
      <c r="S232" s="291">
        <f t="shared" si="551"/>
        <v>121661.4295898868</v>
      </c>
      <c r="T232" s="291">
        <f t="shared" si="551"/>
        <v>123615.43471768941</v>
      </c>
      <c r="U232" s="291">
        <f t="shared" si="551"/>
        <v>125569.43917121302</v>
      </c>
      <c r="V232" s="291">
        <f t="shared" si="551"/>
        <v>127523.44389111461</v>
      </c>
      <c r="W232" s="291">
        <f t="shared" si="551"/>
        <v>129477.44850578201</v>
      </c>
      <c r="X232" s="291">
        <f t="shared" si="551"/>
        <v>131431.45316202255</v>
      </c>
      <c r="Z232" s="289">
        <v>29</v>
      </c>
      <c r="AA232" s="3" t="s">
        <v>62</v>
      </c>
      <c r="AB232" s="290">
        <f t="shared" ref="AB232:AV232" si="552">+AB202+AB172+AB142+AB112+AB82+AB52+AB22</f>
        <v>96913.995477011136</v>
      </c>
      <c r="AC232" s="291">
        <f t="shared" si="552"/>
        <v>97901.812590385147</v>
      </c>
      <c r="AD232" s="291">
        <f t="shared" si="552"/>
        <v>100156.48451248964</v>
      </c>
      <c r="AE232" s="291">
        <f t="shared" si="552"/>
        <v>102100.28318920925</v>
      </c>
      <c r="AF232" s="291">
        <f t="shared" si="552"/>
        <v>104166.89417332259</v>
      </c>
      <c r="AG232" s="291">
        <f t="shared" si="552"/>
        <v>106184.98743871899</v>
      </c>
      <c r="AH232" s="291">
        <f t="shared" si="552"/>
        <v>108222.24791202741</v>
      </c>
      <c r="AI232" s="291">
        <f t="shared" si="552"/>
        <v>110251.93626799702</v>
      </c>
      <c r="AJ232" s="291">
        <f t="shared" si="552"/>
        <v>112284.61603310953</v>
      </c>
      <c r="AK232" s="291">
        <f t="shared" si="552"/>
        <v>114316.11402458335</v>
      </c>
      <c r="AL232" s="291">
        <f t="shared" si="552"/>
        <v>116348.07888262963</v>
      </c>
      <c r="AM232" s="291">
        <f t="shared" si="552"/>
        <v>118379.85930231183</v>
      </c>
      <c r="AN232" s="291">
        <f t="shared" si="552"/>
        <v>120411.71258544609</v>
      </c>
      <c r="AO232" s="291">
        <f t="shared" si="552"/>
        <v>122443.53708344857</v>
      </c>
      <c r="AP232" s="291">
        <f t="shared" si="552"/>
        <v>124475.37295318511</v>
      </c>
      <c r="AQ232" s="291">
        <f t="shared" si="552"/>
        <v>126507.20433045202</v>
      </c>
      <c r="AR232" s="291">
        <f t="shared" si="552"/>
        <v>128539.03748249498</v>
      </c>
      <c r="AS232" s="291">
        <f t="shared" si="552"/>
        <v>130570.86993340247</v>
      </c>
      <c r="AT232" s="291">
        <f t="shared" si="552"/>
        <v>132602.70266129769</v>
      </c>
      <c r="AU232" s="291">
        <f t="shared" si="552"/>
        <v>134634.53527976735</v>
      </c>
      <c r="AV232" s="291">
        <f t="shared" si="552"/>
        <v>136666.36794146593</v>
      </c>
      <c r="AX232" s="294"/>
      <c r="AY232" s="294"/>
      <c r="AZ232" s="294"/>
      <c r="BA232" s="294"/>
      <c r="BB232" s="294"/>
      <c r="BC232" s="294"/>
      <c r="BD232" s="294"/>
      <c r="BE232" s="294"/>
      <c r="BF232" s="294"/>
      <c r="BG232" s="294"/>
      <c r="BH232" s="294"/>
      <c r="BI232" s="294"/>
      <c r="BJ232" s="294"/>
      <c r="BK232" s="294"/>
      <c r="BL232" s="294"/>
      <c r="BM232" s="294"/>
      <c r="BN232" s="294"/>
      <c r="BO232" s="294"/>
      <c r="BP232" s="294"/>
      <c r="BQ232" s="294"/>
      <c r="BR232" s="294"/>
    </row>
    <row r="233" spans="2:70" x14ac:dyDescent="0.2">
      <c r="B233" s="289">
        <v>31</v>
      </c>
      <c r="C233" s="3" t="s">
        <v>63</v>
      </c>
      <c r="D233" s="290">
        <f t="shared" ref="D233:X233" si="553">+D203+D173+D143+D113+D83+D53+D23</f>
        <v>150214.59333374482</v>
      </c>
      <c r="E233" s="291">
        <f t="shared" si="553"/>
        <v>154414.15320436773</v>
      </c>
      <c r="F233" s="291">
        <f t="shared" si="553"/>
        <v>158054.70879230992</v>
      </c>
      <c r="G233" s="291">
        <f t="shared" si="553"/>
        <v>161501.30079372897</v>
      </c>
      <c r="H233" s="291">
        <f t="shared" si="553"/>
        <v>164912.3966102362</v>
      </c>
      <c r="I233" s="291">
        <f t="shared" si="553"/>
        <v>168360.72116900893</v>
      </c>
      <c r="J233" s="291">
        <f t="shared" si="553"/>
        <v>171869.52661154675</v>
      </c>
      <c r="K233" s="291">
        <f t="shared" si="553"/>
        <v>175448.13113777124</v>
      </c>
      <c r="L233" s="291">
        <f t="shared" si="553"/>
        <v>179100.558521203</v>
      </c>
      <c r="M233" s="291">
        <f t="shared" si="553"/>
        <v>182829.24958034055</v>
      </c>
      <c r="N233" s="291">
        <f t="shared" si="553"/>
        <v>186636.09502417044</v>
      </c>
      <c r="O233" s="291">
        <f t="shared" si="553"/>
        <v>190522.83509064271</v>
      </c>
      <c r="P233" s="291">
        <f t="shared" si="553"/>
        <v>194491.18023359706</v>
      </c>
      <c r="Q233" s="291">
        <f t="shared" si="553"/>
        <v>198542.85477897438</v>
      </c>
      <c r="R233" s="291">
        <f t="shared" si="553"/>
        <v>202679.61395415023</v>
      </c>
      <c r="S233" s="291">
        <f t="shared" si="553"/>
        <v>206903.23932139989</v>
      </c>
      <c r="T233" s="291">
        <f t="shared" si="553"/>
        <v>211215.58065083431</v>
      </c>
      <c r="U233" s="291">
        <f t="shared" si="553"/>
        <v>215618.4028528285</v>
      </c>
      <c r="V233" s="291">
        <f t="shared" si="553"/>
        <v>220113.98976886022</v>
      </c>
      <c r="W233" s="291">
        <f t="shared" si="553"/>
        <v>224702.79046912343</v>
      </c>
      <c r="X233" s="291">
        <f t="shared" si="553"/>
        <v>229392.72089132958</v>
      </c>
      <c r="Z233" s="289">
        <v>31</v>
      </c>
      <c r="AA233" s="3" t="s">
        <v>63</v>
      </c>
      <c r="AB233" s="290">
        <f t="shared" ref="AB233:AV233" si="554">+AB203+AB173+AB143+AB113+AB83+AB53+AB23</f>
        <v>156197.64058622794</v>
      </c>
      <c r="AC233" s="291">
        <f t="shared" si="554"/>
        <v>160564.46892649768</v>
      </c>
      <c r="AD233" s="291">
        <f t="shared" si="554"/>
        <v>164350.02784350762</v>
      </c>
      <c r="AE233" s="291">
        <f t="shared" si="554"/>
        <v>167933.89760434316</v>
      </c>
      <c r="AF233" s="291">
        <f t="shared" si="554"/>
        <v>171480.85736722191</v>
      </c>
      <c r="AG233" s="291">
        <f t="shared" si="554"/>
        <v>175066.52869317052</v>
      </c>
      <c r="AH233" s="291">
        <f t="shared" si="554"/>
        <v>178715.08985648464</v>
      </c>
      <c r="AI233" s="291">
        <f t="shared" si="554"/>
        <v>182436.23020098871</v>
      </c>
      <c r="AJ233" s="291">
        <f t="shared" si="554"/>
        <v>186234.13376710244</v>
      </c>
      <c r="AK233" s="291">
        <f t="shared" si="554"/>
        <v>190111.33859112562</v>
      </c>
      <c r="AL233" s="291">
        <f t="shared" si="554"/>
        <v>194069.81068898324</v>
      </c>
      <c r="AM233" s="291">
        <f t="shared" si="554"/>
        <v>198111.35961230303</v>
      </c>
      <c r="AN233" s="291">
        <f t="shared" si="554"/>
        <v>202237.76394230116</v>
      </c>
      <c r="AO233" s="291">
        <f t="shared" si="554"/>
        <v>206450.81668482113</v>
      </c>
      <c r="AP233" s="291">
        <f t="shared" si="554"/>
        <v>210752.34297794406</v>
      </c>
      <c r="AQ233" s="291">
        <f t="shared" si="554"/>
        <v>215144.19534357125</v>
      </c>
      <c r="AR233" s="291">
        <f t="shared" si="554"/>
        <v>219628.29722815711</v>
      </c>
      <c r="AS233" s="291">
        <f t="shared" si="554"/>
        <v>224206.48383845651</v>
      </c>
      <c r="AT233" s="291">
        <f t="shared" si="554"/>
        <v>228881.12998135376</v>
      </c>
      <c r="AU233" s="291">
        <f t="shared" si="554"/>
        <v>233652.70261350874</v>
      </c>
      <c r="AV233" s="291">
        <f t="shared" si="554"/>
        <v>238529.43296443118</v>
      </c>
      <c r="AX233" s="294"/>
      <c r="AY233" s="294"/>
      <c r="AZ233" s="294"/>
      <c r="BA233" s="294"/>
      <c r="BB233" s="294"/>
      <c r="BC233" s="294"/>
      <c r="BD233" s="294"/>
      <c r="BE233" s="294"/>
      <c r="BF233" s="294"/>
      <c r="BG233" s="294"/>
      <c r="BH233" s="294"/>
      <c r="BI233" s="294"/>
      <c r="BJ233" s="294"/>
      <c r="BK233" s="294"/>
      <c r="BL233" s="294"/>
      <c r="BM233" s="294"/>
      <c r="BN233" s="294"/>
      <c r="BO233" s="294"/>
      <c r="BP233" s="294"/>
      <c r="BQ233" s="294"/>
      <c r="BR233" s="294"/>
    </row>
    <row r="234" spans="2:70" x14ac:dyDescent="0.2">
      <c r="B234" s="289">
        <v>32</v>
      </c>
      <c r="C234" s="3" t="s">
        <v>64</v>
      </c>
      <c r="D234" s="290">
        <f t="shared" ref="D234:X234" si="555">+D204+D174+D144+D114+D84+D54+D24</f>
        <v>134724.16436395133</v>
      </c>
      <c r="E234" s="291">
        <f t="shared" si="555"/>
        <v>139244.58837546548</v>
      </c>
      <c r="F234" s="291">
        <f t="shared" si="555"/>
        <v>142845.69803577577</v>
      </c>
      <c r="G234" s="291">
        <f t="shared" si="555"/>
        <v>146570.78493937381</v>
      </c>
      <c r="H234" s="291">
        <f t="shared" si="555"/>
        <v>150370.78216258841</v>
      </c>
      <c r="I234" s="291">
        <f t="shared" si="555"/>
        <v>154251.3866545792</v>
      </c>
      <c r="J234" s="291">
        <f t="shared" si="555"/>
        <v>158213.2776294201</v>
      </c>
      <c r="K234" s="291">
        <f t="shared" si="555"/>
        <v>162258.42103785591</v>
      </c>
      <c r="L234" s="291">
        <f t="shared" si="555"/>
        <v>166388.49897636601</v>
      </c>
      <c r="M234" s="291">
        <f t="shared" si="555"/>
        <v>170605.31199786899</v>
      </c>
      <c r="N234" s="291">
        <f t="shared" si="555"/>
        <v>174910.67721734027</v>
      </c>
      <c r="O234" s="291">
        <f t="shared" si="555"/>
        <v>179306.45530696237</v>
      </c>
      <c r="P234" s="291">
        <f t="shared" si="555"/>
        <v>183794.54477649447</v>
      </c>
      <c r="Q234" s="291">
        <f t="shared" si="555"/>
        <v>188376.88375836168</v>
      </c>
      <c r="R234" s="291">
        <f t="shared" si="555"/>
        <v>193055.45334273844</v>
      </c>
      <c r="S234" s="291">
        <f t="shared" si="555"/>
        <v>197832.26708371603</v>
      </c>
      <c r="T234" s="291">
        <f t="shared" si="555"/>
        <v>202709.41657446048</v>
      </c>
      <c r="U234" s="291">
        <f t="shared" si="555"/>
        <v>207688.89773048271</v>
      </c>
      <c r="V234" s="291">
        <f t="shared" si="555"/>
        <v>212773.29347954097</v>
      </c>
      <c r="W234" s="291">
        <f t="shared" si="555"/>
        <v>217963.11164893612</v>
      </c>
      <c r="X234" s="291">
        <f t="shared" si="555"/>
        <v>223267.30512619991</v>
      </c>
      <c r="Z234" s="289">
        <v>32</v>
      </c>
      <c r="AA234" s="3" t="s">
        <v>64</v>
      </c>
      <c r="AB234" s="290">
        <f t="shared" ref="AB234:AV234" si="556">+AB204+AB174+AB144+AB114+AB84+AB54+AB24</f>
        <v>140090.22783056751</v>
      </c>
      <c r="AC234" s="291">
        <f t="shared" si="556"/>
        <v>144790.70033046018</v>
      </c>
      <c r="AD234" s="291">
        <f t="shared" si="556"/>
        <v>148535.24218854075</v>
      </c>
      <c r="AE234" s="291">
        <f t="shared" si="556"/>
        <v>152408.69930350909</v>
      </c>
      <c r="AF234" s="291">
        <f t="shared" si="556"/>
        <v>156360.05041612429</v>
      </c>
      <c r="AG234" s="291">
        <f t="shared" si="556"/>
        <v>160395.21938503115</v>
      </c>
      <c r="AH234" s="291">
        <f t="shared" si="556"/>
        <v>164514.91247739998</v>
      </c>
      <c r="AI234" s="291">
        <f t="shared" si="556"/>
        <v>168721.17394779366</v>
      </c>
      <c r="AJ234" s="291">
        <f t="shared" si="556"/>
        <v>173015.75289059471</v>
      </c>
      <c r="AK234" s="291">
        <f t="shared" si="556"/>
        <v>177400.52157474402</v>
      </c>
      <c r="AL234" s="291">
        <f t="shared" si="556"/>
        <v>181877.36949090695</v>
      </c>
      <c r="AM234" s="291">
        <f t="shared" si="556"/>
        <v>186448.23142183869</v>
      </c>
      <c r="AN234" s="291">
        <f t="shared" si="556"/>
        <v>191115.08149494225</v>
      </c>
      <c r="AO234" s="291">
        <f t="shared" si="556"/>
        <v>195879.93503845722</v>
      </c>
      <c r="AP234" s="291">
        <f t="shared" si="556"/>
        <v>200744.85204937978</v>
      </c>
      <c r="AQ234" s="291">
        <f t="shared" si="556"/>
        <v>205711.9262816605</v>
      </c>
      <c r="AR234" s="291">
        <f t="shared" si="556"/>
        <v>210783.33263662126</v>
      </c>
      <c r="AS234" s="291">
        <f t="shared" si="556"/>
        <v>215961.14652708784</v>
      </c>
      <c r="AT234" s="291">
        <f t="shared" si="556"/>
        <v>221248.053758831</v>
      </c>
      <c r="AU234" s="291">
        <f t="shared" si="556"/>
        <v>226644.58238591329</v>
      </c>
      <c r="AV234" s="291">
        <f t="shared" si="556"/>
        <v>232160.0418893765</v>
      </c>
      <c r="AX234" s="294"/>
      <c r="AY234" s="294"/>
      <c r="AZ234" s="294"/>
      <c r="BA234" s="294"/>
      <c r="BB234" s="294"/>
      <c r="BC234" s="294"/>
      <c r="BD234" s="294"/>
      <c r="BE234" s="294"/>
      <c r="BF234" s="294"/>
      <c r="BG234" s="294"/>
      <c r="BH234" s="294"/>
      <c r="BI234" s="294"/>
      <c r="BJ234" s="294"/>
      <c r="BK234" s="294"/>
      <c r="BL234" s="294"/>
      <c r="BM234" s="294"/>
      <c r="BN234" s="294"/>
      <c r="BO234" s="294"/>
      <c r="BP234" s="294"/>
      <c r="BQ234" s="294"/>
      <c r="BR234" s="294"/>
    </row>
    <row r="235" spans="2:70" x14ac:dyDescent="0.2">
      <c r="B235" s="289">
        <v>33</v>
      </c>
      <c r="C235" s="3" t="s">
        <v>65</v>
      </c>
      <c r="D235" s="290">
        <f t="shared" ref="D235:X235" si="557">+D205+D175+D145+D115+D85+D55+D25</f>
        <v>308892.49430282775</v>
      </c>
      <c r="E235" s="291">
        <f t="shared" si="557"/>
        <v>331679.91043893585</v>
      </c>
      <c r="F235" s="291">
        <f t="shared" si="557"/>
        <v>353471.18481353472</v>
      </c>
      <c r="G235" s="291">
        <f t="shared" si="557"/>
        <v>375100.37058422819</v>
      </c>
      <c r="H235" s="291">
        <f t="shared" si="557"/>
        <v>403731.24070886284</v>
      </c>
      <c r="I235" s="291">
        <f t="shared" si="557"/>
        <v>432068.29986334231</v>
      </c>
      <c r="J235" s="291">
        <f t="shared" si="557"/>
        <v>455688.81183374417</v>
      </c>
      <c r="K235" s="291">
        <f t="shared" si="557"/>
        <v>479332.3574294303</v>
      </c>
      <c r="L235" s="291">
        <f t="shared" si="557"/>
        <v>502999.57731027284</v>
      </c>
      <c r="M235" s="291">
        <f t="shared" si="557"/>
        <v>519674.73248196283</v>
      </c>
      <c r="N235" s="291">
        <f t="shared" si="557"/>
        <v>536374.60836131359</v>
      </c>
      <c r="O235" s="291">
        <f t="shared" si="557"/>
        <v>553099.72541504144</v>
      </c>
      <c r="P235" s="291">
        <f t="shared" si="557"/>
        <v>569850.61384915654</v>
      </c>
      <c r="Q235" s="291">
        <f t="shared" si="557"/>
        <v>586627.81478274625</v>
      </c>
      <c r="R235" s="291">
        <f t="shared" si="557"/>
        <v>603431.88130096055</v>
      </c>
      <c r="S235" s="291">
        <f t="shared" si="557"/>
        <v>620263.37554735609</v>
      </c>
      <c r="T235" s="291">
        <f t="shared" si="557"/>
        <v>637122.88145150419</v>
      </c>
      <c r="U235" s="291">
        <f t="shared" si="557"/>
        <v>654010.95623160526</v>
      </c>
      <c r="V235" s="291">
        <f t="shared" si="557"/>
        <v>670928.32098745671</v>
      </c>
      <c r="W235" s="291">
        <f t="shared" si="557"/>
        <v>687875.11749389814</v>
      </c>
      <c r="X235" s="291">
        <f t="shared" si="557"/>
        <v>704853.84521121671</v>
      </c>
      <c r="Z235" s="289">
        <v>33</v>
      </c>
      <c r="AA235" s="3" t="s">
        <v>65</v>
      </c>
      <c r="AB235" s="290">
        <f t="shared" ref="AB235:AV235" si="558">+AB205+AB175+AB145+AB115+AB85+AB55+AB25</f>
        <v>321195.68235090969</v>
      </c>
      <c r="AC235" s="291">
        <f t="shared" si="558"/>
        <v>344890.72127171868</v>
      </c>
      <c r="AD235" s="291">
        <f t="shared" si="558"/>
        <v>367549.94210465765</v>
      </c>
      <c r="AE235" s="291">
        <f t="shared" si="558"/>
        <v>390040.61834459775</v>
      </c>
      <c r="AF235" s="291">
        <f t="shared" si="558"/>
        <v>419811.8560262972</v>
      </c>
      <c r="AG235" s="291">
        <f t="shared" si="558"/>
        <v>449277.58024689817</v>
      </c>
      <c r="AH235" s="291">
        <f t="shared" si="558"/>
        <v>473838.89720908203</v>
      </c>
      <c r="AI235" s="291">
        <f t="shared" si="558"/>
        <v>498424.16522584378</v>
      </c>
      <c r="AJ235" s="291">
        <f t="shared" si="558"/>
        <v>523034.05047454196</v>
      </c>
      <c r="AK235" s="291">
        <f t="shared" si="558"/>
        <v>540373.37707671837</v>
      </c>
      <c r="AL235" s="291">
        <f t="shared" si="558"/>
        <v>557738.40901234478</v>
      </c>
      <c r="AM235" s="291">
        <f t="shared" si="558"/>
        <v>575129.68747832277</v>
      </c>
      <c r="AN235" s="291">
        <f t="shared" si="558"/>
        <v>592547.76379876921</v>
      </c>
      <c r="AO235" s="291">
        <f t="shared" si="558"/>
        <v>609993.20064554317</v>
      </c>
      <c r="AP235" s="291">
        <f t="shared" si="558"/>
        <v>627466.57313317922</v>
      </c>
      <c r="AQ235" s="291">
        <f t="shared" si="558"/>
        <v>644968.46579540812</v>
      </c>
      <c r="AR235" s="291">
        <f t="shared" si="558"/>
        <v>662499.48581971787</v>
      </c>
      <c r="AS235" s="291">
        <f t="shared" si="558"/>
        <v>680060.21261830954</v>
      </c>
      <c r="AT235" s="291">
        <f t="shared" si="558"/>
        <v>697651.39601238724</v>
      </c>
      <c r="AU235" s="291">
        <f t="shared" si="558"/>
        <v>715273.18342368188</v>
      </c>
      <c r="AV235" s="291">
        <f t="shared" si="558"/>
        <v>732928.17386597814</v>
      </c>
      <c r="AX235" s="294"/>
      <c r="AY235" s="294"/>
      <c r="AZ235" s="294"/>
      <c r="BA235" s="294"/>
      <c r="BB235" s="294"/>
      <c r="BC235" s="294"/>
      <c r="BD235" s="294"/>
      <c r="BE235" s="294"/>
      <c r="BF235" s="294"/>
      <c r="BG235" s="294"/>
      <c r="BH235" s="294"/>
      <c r="BI235" s="294"/>
      <c r="BJ235" s="294"/>
      <c r="BK235" s="294"/>
      <c r="BL235" s="294"/>
      <c r="BM235" s="294"/>
      <c r="BN235" s="294"/>
      <c r="BO235" s="294"/>
      <c r="BP235" s="294"/>
      <c r="BQ235" s="294"/>
      <c r="BR235" s="294"/>
    </row>
    <row r="236" spans="2:70" x14ac:dyDescent="0.2">
      <c r="B236" s="289">
        <v>34</v>
      </c>
      <c r="C236" s="3" t="s">
        <v>66</v>
      </c>
      <c r="D236" s="290">
        <f t="shared" ref="D236:X236" si="559">+D206+D176+D146+D116+D86+D56+D26</f>
        <v>69571.242289424525</v>
      </c>
      <c r="E236" s="291">
        <f t="shared" si="559"/>
        <v>73079.209547903461</v>
      </c>
      <c r="F236" s="291">
        <f t="shared" si="559"/>
        <v>77017.813832933607</v>
      </c>
      <c r="G236" s="291">
        <f t="shared" si="559"/>
        <v>81031.24502872015</v>
      </c>
      <c r="H236" s="291">
        <f t="shared" si="559"/>
        <v>85101.793674113796</v>
      </c>
      <c r="I236" s="291">
        <f t="shared" si="559"/>
        <v>89229.189412459789</v>
      </c>
      <c r="J236" s="291">
        <f t="shared" si="559"/>
        <v>93412.858516709108</v>
      </c>
      <c r="K236" s="291">
        <f t="shared" si="559"/>
        <v>97652.635813313216</v>
      </c>
      <c r="L236" s="291">
        <f t="shared" si="559"/>
        <v>101948.35986362025</v>
      </c>
      <c r="M236" s="291">
        <f t="shared" si="559"/>
        <v>106299.94679390237</v>
      </c>
      <c r="N236" s="291">
        <f t="shared" si="559"/>
        <v>110707.36375866996</v>
      </c>
      <c r="O236" s="291">
        <f t="shared" si="559"/>
        <v>115170.63143627551</v>
      </c>
      <c r="P236" s="291">
        <f t="shared" si="559"/>
        <v>119689.81988640765</v>
      </c>
      <c r="Q236" s="291">
        <f t="shared" si="559"/>
        <v>124265.0463986664</v>
      </c>
      <c r="R236" s="291">
        <f t="shared" si="559"/>
        <v>128896.47400078525</v>
      </c>
      <c r="S236" s="291">
        <f t="shared" si="559"/>
        <v>133584.30705633486</v>
      </c>
      <c r="T236" s="291">
        <f t="shared" si="559"/>
        <v>138328.80001191492</v>
      </c>
      <c r="U236" s="291">
        <f t="shared" si="559"/>
        <v>143130.21543098718</v>
      </c>
      <c r="V236" s="291">
        <f t="shared" si="559"/>
        <v>147988.98242615402</v>
      </c>
      <c r="W236" s="291">
        <f t="shared" si="559"/>
        <v>152905.06786543591</v>
      </c>
      <c r="X236" s="291">
        <f t="shared" si="559"/>
        <v>157880.47213427225</v>
      </c>
      <c r="Z236" s="289">
        <v>34</v>
      </c>
      <c r="AA236" s="3" t="s">
        <v>66</v>
      </c>
      <c r="AB236" s="290">
        <f t="shared" ref="AB236:AV236" si="560">+AB206+AB176+AB146+AB116+AB86+AB56+AB26</f>
        <v>72342.264869812323</v>
      </c>
      <c r="AC236" s="291">
        <f t="shared" si="560"/>
        <v>75989.954464196475</v>
      </c>
      <c r="AD236" s="291">
        <f t="shared" si="560"/>
        <v>80085.433357899383</v>
      </c>
      <c r="AE236" s="291">
        <f t="shared" si="560"/>
        <v>84258.719518214144</v>
      </c>
      <c r="AF236" s="291">
        <f t="shared" si="560"/>
        <v>88491.398116153825</v>
      </c>
      <c r="AG236" s="291">
        <f t="shared" si="560"/>
        <v>92783.188026758056</v>
      </c>
      <c r="AH236" s="291">
        <f t="shared" si="560"/>
        <v>97133.492671429529</v>
      </c>
      <c r="AI236" s="291">
        <f t="shared" si="560"/>
        <v>101542.14029775756</v>
      </c>
      <c r="AJ236" s="291">
        <f t="shared" si="560"/>
        <v>106008.96303698825</v>
      </c>
      <c r="AK236" s="291">
        <f t="shared" si="560"/>
        <v>110533.87367470354</v>
      </c>
      <c r="AL236" s="291">
        <f t="shared" si="560"/>
        <v>115116.83805717781</v>
      </c>
      <c r="AM236" s="291">
        <f t="shared" si="560"/>
        <v>119757.87768638233</v>
      </c>
      <c r="AN236" s="291">
        <f t="shared" si="560"/>
        <v>124457.06541248332</v>
      </c>
      <c r="AO236" s="291">
        <f t="shared" si="560"/>
        <v>129214.52319672523</v>
      </c>
      <c r="AP236" s="291">
        <f t="shared" si="560"/>
        <v>134030.42056023655</v>
      </c>
      <c r="AQ236" s="291">
        <f t="shared" si="560"/>
        <v>138904.97000638867</v>
      </c>
      <c r="AR236" s="291">
        <f t="shared" si="560"/>
        <v>143838.43611638944</v>
      </c>
      <c r="AS236" s="291">
        <f t="shared" si="560"/>
        <v>148831.09191160341</v>
      </c>
      <c r="AT236" s="291">
        <f t="shared" si="560"/>
        <v>153883.38359618763</v>
      </c>
      <c r="AU236" s="291">
        <f t="shared" si="560"/>
        <v>158995.27671851619</v>
      </c>
      <c r="AV236" s="291">
        <f t="shared" si="560"/>
        <v>164168.8513393804</v>
      </c>
      <c r="AX236" s="294"/>
      <c r="AY236" s="294"/>
      <c r="AZ236" s="294"/>
      <c r="BA236" s="294"/>
      <c r="BB236" s="294"/>
      <c r="BC236" s="294"/>
      <c r="BD236" s="294"/>
      <c r="BE236" s="294"/>
      <c r="BF236" s="294"/>
      <c r="BG236" s="294"/>
      <c r="BH236" s="294"/>
      <c r="BI236" s="294"/>
      <c r="BJ236" s="294"/>
      <c r="BK236" s="294"/>
      <c r="BL236" s="294"/>
      <c r="BM236" s="294"/>
      <c r="BN236" s="294"/>
      <c r="BO236" s="294"/>
      <c r="BP236" s="294"/>
      <c r="BQ236" s="294"/>
      <c r="BR236" s="294"/>
    </row>
    <row r="237" spans="2:70" x14ac:dyDescent="0.2">
      <c r="B237" s="289">
        <v>35</v>
      </c>
      <c r="C237" s="3" t="s">
        <v>67</v>
      </c>
      <c r="D237" s="290">
        <f t="shared" ref="D237:X237" si="561">+D207+D177+D147+D117+D87+D57+D27</f>
        <v>60892.97711090371</v>
      </c>
      <c r="E237" s="291">
        <f t="shared" si="561"/>
        <v>63076.459326433447</v>
      </c>
      <c r="F237" s="291">
        <f t="shared" si="561"/>
        <v>65067.744669863961</v>
      </c>
      <c r="G237" s="291">
        <f t="shared" si="561"/>
        <v>67365.316149095277</v>
      </c>
      <c r="H237" s="291">
        <f t="shared" si="561"/>
        <v>69751.537697924417</v>
      </c>
      <c r="I237" s="291">
        <f t="shared" si="561"/>
        <v>72194.833468404235</v>
      </c>
      <c r="J237" s="291">
        <f t="shared" si="561"/>
        <v>74699.144052301388</v>
      </c>
      <c r="K237" s="291">
        <f t="shared" si="561"/>
        <v>77265.211219434103</v>
      </c>
      <c r="L237" s="291">
        <f t="shared" si="561"/>
        <v>79894.614686816902</v>
      </c>
      <c r="M237" s="291">
        <f t="shared" si="561"/>
        <v>82588.762554930756</v>
      </c>
      <c r="N237" s="291">
        <f t="shared" si="561"/>
        <v>85349.151148563251</v>
      </c>
      <c r="O237" s="291">
        <f t="shared" si="561"/>
        <v>88177.299264434667</v>
      </c>
      <c r="P237" s="291">
        <f t="shared" si="561"/>
        <v>91074.765971189176</v>
      </c>
      <c r="Q237" s="291">
        <f t="shared" si="561"/>
        <v>94043.14714348389</v>
      </c>
      <c r="R237" s="291">
        <f t="shared" si="561"/>
        <v>97084.076901756838</v>
      </c>
      <c r="S237" s="291">
        <f t="shared" si="561"/>
        <v>100199.23010466978</v>
      </c>
      <c r="T237" s="291">
        <f t="shared" si="561"/>
        <v>103390.3156668258</v>
      </c>
      <c r="U237" s="291">
        <f t="shared" si="561"/>
        <v>106659.1072499248</v>
      </c>
      <c r="V237" s="291">
        <f t="shared" si="561"/>
        <v>110007.32735356624</v>
      </c>
      <c r="W237" s="291">
        <f t="shared" si="561"/>
        <v>113437.10589668681</v>
      </c>
      <c r="X237" s="291">
        <f t="shared" si="561"/>
        <v>116949.18769618796</v>
      </c>
      <c r="Z237" s="289">
        <v>35</v>
      </c>
      <c r="AA237" s="3" t="s">
        <v>67</v>
      </c>
      <c r="AB237" s="290">
        <f t="shared" ref="AB237:AV237" si="562">+AB207+AB177+AB147+AB117+AB87+AB57+AB27</f>
        <v>61856.912938569309</v>
      </c>
      <c r="AC237" s="291">
        <f t="shared" si="562"/>
        <v>64074.959677570892</v>
      </c>
      <c r="AD237" s="291">
        <f t="shared" si="562"/>
        <v>66097.767067987908</v>
      </c>
      <c r="AE237" s="291">
        <f t="shared" si="562"/>
        <v>68431.709103735455</v>
      </c>
      <c r="AF237" s="291">
        <f t="shared" si="562"/>
        <v>70855.704539682571</v>
      </c>
      <c r="AG237" s="291">
        <f t="shared" si="562"/>
        <v>73337.677682209061</v>
      </c>
      <c r="AH237" s="291">
        <f t="shared" si="562"/>
        <v>75881.63150264931</v>
      </c>
      <c r="AI237" s="291">
        <f t="shared" si="562"/>
        <v>78488.319513037743</v>
      </c>
      <c r="AJ237" s="291">
        <f t="shared" si="562"/>
        <v>81159.346437309199</v>
      </c>
      <c r="AK237" s="291">
        <f t="shared" si="562"/>
        <v>83896.142666175321</v>
      </c>
      <c r="AL237" s="291">
        <f t="shared" si="562"/>
        <v>86700.228211245005</v>
      </c>
      <c r="AM237" s="291">
        <f t="shared" si="562"/>
        <v>89573.145911790663</v>
      </c>
      <c r="AN237" s="291">
        <f t="shared" si="562"/>
        <v>92516.479516513093</v>
      </c>
      <c r="AO237" s="291">
        <f t="shared" si="562"/>
        <v>95531.850162765244</v>
      </c>
      <c r="AP237" s="291">
        <f t="shared" si="562"/>
        <v>98620.917839111658</v>
      </c>
      <c r="AQ237" s="291">
        <f t="shared" si="562"/>
        <v>101785.38391722672</v>
      </c>
      <c r="AR237" s="291">
        <f t="shared" si="562"/>
        <v>105026.98436383167</v>
      </c>
      <c r="AS237" s="291">
        <f t="shared" si="562"/>
        <v>108347.52091769112</v>
      </c>
      <c r="AT237" s="291">
        <f t="shared" si="562"/>
        <v>111748.7433455732</v>
      </c>
      <c r="AU237" s="291">
        <f t="shared" si="562"/>
        <v>115232.81528303138</v>
      </c>
      <c r="AV237" s="291">
        <f t="shared" si="562"/>
        <v>118800.49333741862</v>
      </c>
      <c r="AX237" s="294"/>
      <c r="AY237" s="294"/>
      <c r="AZ237" s="294"/>
      <c r="BA237" s="294"/>
      <c r="BB237" s="294"/>
      <c r="BC237" s="294"/>
      <c r="BD237" s="294"/>
      <c r="BE237" s="294"/>
      <c r="BF237" s="294"/>
      <c r="BG237" s="294"/>
      <c r="BH237" s="294"/>
      <c r="BI237" s="294"/>
      <c r="BJ237" s="294"/>
      <c r="BK237" s="294"/>
      <c r="BL237" s="294"/>
      <c r="BM237" s="294"/>
      <c r="BN237" s="294"/>
      <c r="BO237" s="294"/>
      <c r="BP237" s="294"/>
      <c r="BQ237" s="294"/>
      <c r="BR237" s="294"/>
    </row>
    <row r="238" spans="2:70" x14ac:dyDescent="0.2">
      <c r="B238" s="289">
        <v>36</v>
      </c>
      <c r="C238" s="3" t="s">
        <v>68</v>
      </c>
      <c r="D238" s="290">
        <f t="shared" ref="D238:X238" si="563">+D208+D178+D148+D118+D88+D58+D28</f>
        <v>59341.854122377183</v>
      </c>
      <c r="E238" s="291">
        <f t="shared" si="563"/>
        <v>63243.809941281696</v>
      </c>
      <c r="F238" s="291">
        <f t="shared" si="563"/>
        <v>67023.671874280713</v>
      </c>
      <c r="G238" s="291">
        <f t="shared" si="563"/>
        <v>70758.424200795635</v>
      </c>
      <c r="H238" s="291">
        <f t="shared" si="563"/>
        <v>74465.920113553599</v>
      </c>
      <c r="I238" s="291">
        <f t="shared" si="563"/>
        <v>78144.086755246841</v>
      </c>
      <c r="J238" s="291">
        <f t="shared" si="563"/>
        <v>81792.676991169108</v>
      </c>
      <c r="K238" s="291">
        <f t="shared" si="563"/>
        <v>85410.975502427056</v>
      </c>
      <c r="L238" s="291">
        <f t="shared" si="563"/>
        <v>88998.370251615735</v>
      </c>
      <c r="M238" s="291">
        <f t="shared" si="563"/>
        <v>92554.206100490162</v>
      </c>
      <c r="N238" s="291">
        <f t="shared" si="563"/>
        <v>96077.821884635618</v>
      </c>
      <c r="O238" s="291">
        <f t="shared" si="563"/>
        <v>99568.540591176832</v>
      </c>
      <c r="P238" s="291">
        <f t="shared" si="563"/>
        <v>103025.67143988756</v>
      </c>
      <c r="Q238" s="291">
        <f t="shared" si="563"/>
        <v>106448.50923367964</v>
      </c>
      <c r="R238" s="291">
        <f t="shared" si="563"/>
        <v>109836.33314511852</v>
      </c>
      <c r="S238" s="291">
        <f t="shared" si="563"/>
        <v>113188.41053464686</v>
      </c>
      <c r="T238" s="291">
        <f t="shared" si="563"/>
        <v>116503.98036788295</v>
      </c>
      <c r="U238" s="291">
        <f t="shared" si="563"/>
        <v>119782.31642313593</v>
      </c>
      <c r="V238" s="291">
        <f t="shared" si="563"/>
        <v>123022.47889200484</v>
      </c>
      <c r="W238" s="291">
        <f t="shared" si="563"/>
        <v>126224.2829995334</v>
      </c>
      <c r="X238" s="291">
        <f t="shared" si="563"/>
        <v>129384.47120246053</v>
      </c>
      <c r="Z238" s="289">
        <v>36</v>
      </c>
      <c r="AA238" s="3" t="s">
        <v>68</v>
      </c>
      <c r="AB238" s="290">
        <f t="shared" ref="AB238:AV238" si="564">+AB208+AB178+AB148+AB118+AB88+AB58+AB28</f>
        <v>59774.456238929342</v>
      </c>
      <c r="AC238" s="291">
        <f t="shared" si="564"/>
        <v>63704.857315753616</v>
      </c>
      <c r="AD238" s="291">
        <f t="shared" si="564"/>
        <v>67512.274442244205</v>
      </c>
      <c r="AE238" s="291">
        <f t="shared" si="564"/>
        <v>71274.253113219427</v>
      </c>
      <c r="AF238" s="291">
        <f t="shared" si="564"/>
        <v>75008.776671181389</v>
      </c>
      <c r="AG238" s="291">
        <f t="shared" si="564"/>
        <v>78713.75714769261</v>
      </c>
      <c r="AH238" s="291">
        <f t="shared" si="564"/>
        <v>82388.945606434747</v>
      </c>
      <c r="AI238" s="291">
        <f t="shared" si="564"/>
        <v>86033.621513839782</v>
      </c>
      <c r="AJ238" s="291">
        <f t="shared" si="564"/>
        <v>89647.168370750049</v>
      </c>
      <c r="AK238" s="291">
        <f t="shared" si="564"/>
        <v>93228.926262962734</v>
      </c>
      <c r="AL238" s="291">
        <f t="shared" si="564"/>
        <v>96778.229206174583</v>
      </c>
      <c r="AM238" s="291">
        <f t="shared" si="564"/>
        <v>100294.39525208654</v>
      </c>
      <c r="AN238" s="291">
        <f t="shared" si="564"/>
        <v>103776.72858468437</v>
      </c>
      <c r="AO238" s="291">
        <f t="shared" si="564"/>
        <v>107224.51886599316</v>
      </c>
      <c r="AP238" s="291">
        <f t="shared" si="564"/>
        <v>110637.04001374647</v>
      </c>
      <c r="AQ238" s="291">
        <f t="shared" si="564"/>
        <v>114013.55404744441</v>
      </c>
      <c r="AR238" s="291">
        <f t="shared" si="564"/>
        <v>117353.29438476477</v>
      </c>
      <c r="AS238" s="291">
        <f t="shared" si="564"/>
        <v>120655.52950986059</v>
      </c>
      <c r="AT238" s="291">
        <f t="shared" si="564"/>
        <v>123919.31276312759</v>
      </c>
      <c r="AU238" s="291">
        <f t="shared" si="564"/>
        <v>127144.45802260004</v>
      </c>
      <c r="AV238" s="291">
        <f t="shared" si="564"/>
        <v>130327.68399752647</v>
      </c>
      <c r="AX238" s="294"/>
      <c r="AY238" s="294"/>
      <c r="AZ238" s="294"/>
      <c r="BA238" s="294"/>
      <c r="BB238" s="294"/>
      <c r="BC238" s="294"/>
      <c r="BD238" s="294"/>
      <c r="BE238" s="294"/>
      <c r="BF238" s="294"/>
      <c r="BG238" s="294"/>
      <c r="BH238" s="294"/>
      <c r="BI238" s="294"/>
      <c r="BJ238" s="294"/>
      <c r="BK238" s="294"/>
      <c r="BL238" s="294"/>
      <c r="BM238" s="294"/>
      <c r="BN238" s="294"/>
      <c r="BO238" s="294"/>
      <c r="BP238" s="294"/>
      <c r="BQ238" s="294"/>
      <c r="BR238" s="294"/>
    </row>
    <row r="239" spans="2:70" x14ac:dyDescent="0.2">
      <c r="B239" s="289">
        <v>39</v>
      </c>
      <c r="C239" s="3" t="s">
        <v>69</v>
      </c>
      <c r="D239" s="290">
        <f t="shared" ref="D239:X239" si="565">+D209+D179+D149+D119+D89+D59+D29</f>
        <v>174591.27106848668</v>
      </c>
      <c r="E239" s="291">
        <f t="shared" si="565"/>
        <v>184918.11585201795</v>
      </c>
      <c r="F239" s="291">
        <f t="shared" si="565"/>
        <v>194893.71671218262</v>
      </c>
      <c r="G239" s="291">
        <f t="shared" si="565"/>
        <v>204788.80591055853</v>
      </c>
      <c r="H239" s="291">
        <f t="shared" si="565"/>
        <v>214655.77766777884</v>
      </c>
      <c r="I239" s="291">
        <f t="shared" si="565"/>
        <v>224492.49364517955</v>
      </c>
      <c r="J239" s="291">
        <f t="shared" si="565"/>
        <v>234298.69890109386</v>
      </c>
      <c r="K239" s="291">
        <f t="shared" si="565"/>
        <v>244073.65551977587</v>
      </c>
      <c r="L239" s="291">
        <f t="shared" si="565"/>
        <v>253816.73212961969</v>
      </c>
      <c r="M239" s="291">
        <f t="shared" si="565"/>
        <v>263527.25289662858</v>
      </c>
      <c r="N239" s="291">
        <f t="shared" si="565"/>
        <v>273204.53577026958</v>
      </c>
      <c r="O239" s="291">
        <f t="shared" si="565"/>
        <v>282847.88235089817</v>
      </c>
      <c r="P239" s="291">
        <f t="shared" si="565"/>
        <v>292456.58003660943</v>
      </c>
      <c r="Q239" s="291">
        <f t="shared" si="565"/>
        <v>302029.90135320858</v>
      </c>
      <c r="R239" s="291">
        <f t="shared" si="565"/>
        <v>311567.10270239552</v>
      </c>
      <c r="S239" s="291">
        <f t="shared" si="565"/>
        <v>321067.42830060126</v>
      </c>
      <c r="T239" s="291">
        <f t="shared" si="565"/>
        <v>330530.09307244443</v>
      </c>
      <c r="U239" s="291">
        <f t="shared" si="565"/>
        <v>339954.34785496263</v>
      </c>
      <c r="V239" s="291">
        <f t="shared" si="565"/>
        <v>349339.22315130127</v>
      </c>
      <c r="W239" s="291">
        <f t="shared" si="565"/>
        <v>358684.52834948135</v>
      </c>
      <c r="X239" s="291">
        <f t="shared" si="565"/>
        <v>367986.90300077398</v>
      </c>
      <c r="Z239" s="289">
        <v>39</v>
      </c>
      <c r="AA239" s="3" t="s">
        <v>69</v>
      </c>
      <c r="AB239" s="290">
        <f t="shared" ref="AB239:AV239" si="566">+AB209+AB179+AB149+AB119+AB89+AB59+AB29</f>
        <v>175864.04143457604</v>
      </c>
      <c r="AC239" s="291">
        <f t="shared" si="566"/>
        <v>186266.16891657913</v>
      </c>
      <c r="AD239" s="291">
        <f t="shared" si="566"/>
        <v>196314.49190701445</v>
      </c>
      <c r="AE239" s="291">
        <f t="shared" si="566"/>
        <v>206281.71630564649</v>
      </c>
      <c r="AF239" s="291">
        <f t="shared" si="566"/>
        <v>216220.61828697694</v>
      </c>
      <c r="AG239" s="291">
        <f t="shared" si="566"/>
        <v>226129.04392385279</v>
      </c>
      <c r="AH239" s="291">
        <f t="shared" si="566"/>
        <v>236006.73641608295</v>
      </c>
      <c r="AI239" s="291">
        <f t="shared" si="566"/>
        <v>245852.9524685152</v>
      </c>
      <c r="AJ239" s="291">
        <f t="shared" si="566"/>
        <v>255667.05610684474</v>
      </c>
      <c r="AK239" s="291">
        <f t="shared" si="566"/>
        <v>265448.36657024513</v>
      </c>
      <c r="AL239" s="291">
        <f t="shared" si="566"/>
        <v>275196.19683603488</v>
      </c>
      <c r="AM239" s="291">
        <f t="shared" si="566"/>
        <v>284909.84341323626</v>
      </c>
      <c r="AN239" s="291">
        <f t="shared" si="566"/>
        <v>294588.58850507636</v>
      </c>
      <c r="AO239" s="291">
        <f t="shared" si="566"/>
        <v>304231.69933407335</v>
      </c>
      <c r="AP239" s="291">
        <f t="shared" si="566"/>
        <v>313838.42688109615</v>
      </c>
      <c r="AQ239" s="291">
        <f t="shared" si="566"/>
        <v>323408.00985291274</v>
      </c>
      <c r="AR239" s="291">
        <f t="shared" si="566"/>
        <v>332939.65745094279</v>
      </c>
      <c r="AS239" s="291">
        <f t="shared" si="566"/>
        <v>342432.61505082535</v>
      </c>
      <c r="AT239" s="291">
        <f t="shared" si="566"/>
        <v>351885.90608807385</v>
      </c>
      <c r="AU239" s="291">
        <f t="shared" si="566"/>
        <v>361299.33856114873</v>
      </c>
      <c r="AV239" s="291">
        <f t="shared" si="566"/>
        <v>370669.52752364951</v>
      </c>
      <c r="AX239" s="294"/>
      <c r="AY239" s="294"/>
      <c r="AZ239" s="294"/>
      <c r="BA239" s="294"/>
      <c r="BB239" s="294"/>
      <c r="BC239" s="294"/>
      <c r="BD239" s="294"/>
      <c r="BE239" s="294"/>
      <c r="BF239" s="294"/>
      <c r="BG239" s="294"/>
      <c r="BH239" s="294"/>
      <c r="BI239" s="294"/>
      <c r="BJ239" s="294"/>
      <c r="BK239" s="294"/>
      <c r="BL239" s="294"/>
      <c r="BM239" s="294"/>
      <c r="BN239" s="294"/>
      <c r="BO239" s="294"/>
      <c r="BP239" s="294"/>
      <c r="BQ239" s="294"/>
      <c r="BR239" s="294"/>
    </row>
    <row r="240" spans="2:70" x14ac:dyDescent="0.2">
      <c r="B240" s="289">
        <v>40</v>
      </c>
      <c r="C240" s="3" t="s">
        <v>70</v>
      </c>
      <c r="D240" s="290">
        <f t="shared" ref="D240:X240" si="567">+D210+D180+D150+D120+D90+D60+D30</f>
        <v>145990.21439708467</v>
      </c>
      <c r="E240" s="291">
        <f t="shared" si="567"/>
        <v>155439.15012264857</v>
      </c>
      <c r="F240" s="291">
        <f t="shared" si="567"/>
        <v>167459.18701088015</v>
      </c>
      <c r="G240" s="291">
        <f t="shared" si="567"/>
        <v>178228.38062668563</v>
      </c>
      <c r="H240" s="291">
        <f t="shared" si="567"/>
        <v>187382.38434997504</v>
      </c>
      <c r="I240" s="291">
        <f t="shared" si="567"/>
        <v>196539.29446704657</v>
      </c>
      <c r="J240" s="291">
        <f t="shared" si="567"/>
        <v>205699.33200989806</v>
      </c>
      <c r="K240" s="291">
        <f t="shared" si="567"/>
        <v>214862.52333088737</v>
      </c>
      <c r="L240" s="291">
        <f t="shared" si="567"/>
        <v>224028.94470558071</v>
      </c>
      <c r="M240" s="291">
        <f t="shared" si="567"/>
        <v>233198.66139647804</v>
      </c>
      <c r="N240" s="291">
        <f t="shared" si="567"/>
        <v>242371.74326198941</v>
      </c>
      <c r="O240" s="291">
        <f t="shared" si="567"/>
        <v>251548.26080310438</v>
      </c>
      <c r="P240" s="291">
        <f t="shared" si="567"/>
        <v>260728.28621075835</v>
      </c>
      <c r="Q240" s="291">
        <f t="shared" si="567"/>
        <v>269911.89314392116</v>
      </c>
      <c r="R240" s="291">
        <f t="shared" si="567"/>
        <v>279099.1567988554</v>
      </c>
      <c r="S240" s="291">
        <f t="shared" si="567"/>
        <v>288290.15403850999</v>
      </c>
      <c r="T240" s="291">
        <f t="shared" si="567"/>
        <v>297484.96298538131</v>
      </c>
      <c r="U240" s="291">
        <f t="shared" si="567"/>
        <v>306683.66478974844</v>
      </c>
      <c r="V240" s="291">
        <f t="shared" si="567"/>
        <v>315886.33688976004</v>
      </c>
      <c r="W240" s="291">
        <f t="shared" si="567"/>
        <v>325093.07949864632</v>
      </c>
      <c r="X240" s="291">
        <f t="shared" si="567"/>
        <v>334303.91231924883</v>
      </c>
      <c r="Z240" s="289">
        <v>40</v>
      </c>
      <c r="AA240" s="3" t="s">
        <v>70</v>
      </c>
      <c r="AB240" s="290">
        <f t="shared" ref="AB240:AV240" si="568">+AB210+AB180+AB150+AB120+AB90+AB60+AB30</f>
        <v>147054.48306003932</v>
      </c>
      <c r="AC240" s="291">
        <f t="shared" si="568"/>
        <v>156572.3015270427</v>
      </c>
      <c r="AD240" s="291">
        <f t="shared" si="568"/>
        <v>168679.96448418946</v>
      </c>
      <c r="AE240" s="291">
        <f t="shared" si="568"/>
        <v>179527.6655214543</v>
      </c>
      <c r="AF240" s="291">
        <f t="shared" si="568"/>
        <v>188748.40193188615</v>
      </c>
      <c r="AG240" s="291">
        <f t="shared" si="568"/>
        <v>197972.06592371128</v>
      </c>
      <c r="AH240" s="291">
        <f t="shared" si="568"/>
        <v>207198.88014025008</v>
      </c>
      <c r="AI240" s="291">
        <f t="shared" si="568"/>
        <v>216428.87112596948</v>
      </c>
      <c r="AJ240" s="291">
        <f t="shared" si="568"/>
        <v>225662.11571248446</v>
      </c>
      <c r="AK240" s="291">
        <f t="shared" si="568"/>
        <v>234898.67963805835</v>
      </c>
      <c r="AL240" s="291">
        <f t="shared" si="568"/>
        <v>244138.63327036946</v>
      </c>
      <c r="AM240" s="291">
        <f t="shared" si="568"/>
        <v>253382.04762435891</v>
      </c>
      <c r="AN240" s="291">
        <f t="shared" si="568"/>
        <v>262628.99541723501</v>
      </c>
      <c r="AO240" s="291">
        <f t="shared" si="568"/>
        <v>271879.55084494036</v>
      </c>
      <c r="AP240" s="291">
        <f t="shared" si="568"/>
        <v>281133.78965191892</v>
      </c>
      <c r="AQ240" s="291">
        <f t="shared" si="568"/>
        <v>290391.78926145093</v>
      </c>
      <c r="AR240" s="291">
        <f t="shared" si="568"/>
        <v>299653.62836554472</v>
      </c>
      <c r="AS240" s="291">
        <f t="shared" si="568"/>
        <v>308919.38870606571</v>
      </c>
      <c r="AT240" s="291">
        <f t="shared" si="568"/>
        <v>318189.1482856861</v>
      </c>
      <c r="AU240" s="291">
        <f t="shared" si="568"/>
        <v>327463.00804819149</v>
      </c>
      <c r="AV240" s="291">
        <f t="shared" si="568"/>
        <v>336740.98784005595</v>
      </c>
      <c r="AX240" s="294"/>
      <c r="AY240" s="294"/>
      <c r="AZ240" s="294"/>
      <c r="BA240" s="294"/>
      <c r="BB240" s="294"/>
      <c r="BC240" s="294"/>
      <c r="BD240" s="294"/>
      <c r="BE240" s="294"/>
      <c r="BF240" s="294"/>
      <c r="BG240" s="294"/>
      <c r="BH240" s="294"/>
      <c r="BI240" s="294"/>
      <c r="BJ240" s="294"/>
      <c r="BK240" s="294"/>
      <c r="BL240" s="294"/>
      <c r="BM240" s="294"/>
      <c r="BN240" s="294"/>
      <c r="BO240" s="294"/>
      <c r="BP240" s="294"/>
      <c r="BQ240" s="294"/>
      <c r="BR240" s="294"/>
    </row>
    <row r="241" spans="2:70" x14ac:dyDescent="0.2">
      <c r="B241" s="289">
        <v>45</v>
      </c>
      <c r="C241" s="3" t="s">
        <v>71</v>
      </c>
      <c r="D241" s="290">
        <f t="shared" ref="D241:X241" si="569">+D211+D181+D151+D121+D91+D61+D31</f>
        <v>1363.7397799662494</v>
      </c>
      <c r="E241" s="291">
        <f t="shared" si="569"/>
        <v>1381.0823579461589</v>
      </c>
      <c r="F241" s="291">
        <f t="shared" si="569"/>
        <v>1398.4966941059304</v>
      </c>
      <c r="G241" s="291">
        <f t="shared" si="569"/>
        <v>1417.5126117694372</v>
      </c>
      <c r="H241" s="291">
        <f t="shared" si="569"/>
        <v>1435.0765713680703</v>
      </c>
      <c r="I241" s="291">
        <f t="shared" si="569"/>
        <v>1454.2421124704385</v>
      </c>
      <c r="J241" s="291">
        <f t="shared" si="569"/>
        <v>1473.4855188318063</v>
      </c>
      <c r="K241" s="291">
        <f t="shared" si="569"/>
        <v>1492.8052636823891</v>
      </c>
      <c r="L241" s="291">
        <f t="shared" si="569"/>
        <v>1512.2028737919718</v>
      </c>
      <c r="M241" s="291">
        <f t="shared" si="569"/>
        <v>1531.6798759303379</v>
      </c>
      <c r="N241" s="291">
        <f t="shared" si="569"/>
        <v>1551.2362700974882</v>
      </c>
      <c r="O241" s="291">
        <f t="shared" si="569"/>
        <v>1572.4018796172945</v>
      </c>
      <c r="P241" s="291">
        <f t="shared" si="569"/>
        <v>1592.1216381513652</v>
      </c>
      <c r="Q241" s="291">
        <f t="shared" si="569"/>
        <v>1613.4490852683082</v>
      </c>
      <c r="R241" s="291">
        <f t="shared" si="569"/>
        <v>1633.3352617088678</v>
      </c>
      <c r="S241" s="291">
        <f t="shared" si="569"/>
        <v>1654.8321802718683</v>
      </c>
      <c r="T241" s="291">
        <f t="shared" si="569"/>
        <v>1676.4130711730056</v>
      </c>
      <c r="U241" s="291">
        <f t="shared" si="569"/>
        <v>1698.0809879518483</v>
      </c>
      <c r="V241" s="291">
        <f t="shared" si="569"/>
        <v>1721.3642271624844</v>
      </c>
      <c r="W241" s="291">
        <f t="shared" si="569"/>
        <v>1743.2077224665222</v>
      </c>
      <c r="X241" s="291">
        <f t="shared" si="569"/>
        <v>1766.6665402023532</v>
      </c>
      <c r="Z241" s="289">
        <v>45</v>
      </c>
      <c r="AA241" s="3" t="s">
        <v>71</v>
      </c>
      <c r="AB241" s="290">
        <f t="shared" ref="AB241:AV241" si="570">+AB211+AB181+AB151+AB121+AB91+AB61+AB31</f>
        <v>1404.5019619894406</v>
      </c>
      <c r="AC241" s="291">
        <f t="shared" si="570"/>
        <v>1422.3629096251693</v>
      </c>
      <c r="AD241" s="291">
        <f t="shared" si="570"/>
        <v>1440.2977602927567</v>
      </c>
      <c r="AE241" s="291">
        <f t="shared" si="570"/>
        <v>1459.8820637352255</v>
      </c>
      <c r="AF241" s="291">
        <f t="shared" si="570"/>
        <v>1477.9710100862621</v>
      </c>
      <c r="AG241" s="291">
        <f t="shared" si="570"/>
        <v>1497.7094092121799</v>
      </c>
      <c r="AH241" s="291">
        <f t="shared" si="570"/>
        <v>1517.5280009896887</v>
      </c>
      <c r="AI241" s="291">
        <f t="shared" si="570"/>
        <v>1537.4252130138557</v>
      </c>
      <c r="AJ241" s="291">
        <f t="shared" si="570"/>
        <v>1557.4026176896136</v>
      </c>
      <c r="AK241" s="291">
        <f t="shared" si="570"/>
        <v>1577.4617874218957</v>
      </c>
      <c r="AL241" s="291">
        <f t="shared" si="570"/>
        <v>1597.6027222107018</v>
      </c>
      <c r="AM241" s="291">
        <f t="shared" si="570"/>
        <v>1619.4009717990555</v>
      </c>
      <c r="AN241" s="291">
        <f t="shared" si="570"/>
        <v>1639.7101539157093</v>
      </c>
      <c r="AO241" s="291">
        <f t="shared" si="570"/>
        <v>1661.675078426978</v>
      </c>
      <c r="AP241" s="291">
        <f t="shared" si="570"/>
        <v>1682.1556526813461</v>
      </c>
      <c r="AQ241" s="291">
        <f t="shared" si="570"/>
        <v>1704.2951141401945</v>
      </c>
      <c r="AR241" s="291">
        <f t="shared" si="570"/>
        <v>1726.5210578703668</v>
      </c>
      <c r="AS241" s="291">
        <f t="shared" si="570"/>
        <v>1748.8366286817291</v>
      </c>
      <c r="AT241" s="291">
        <f t="shared" si="570"/>
        <v>1772.8158039123709</v>
      </c>
      <c r="AU241" s="291">
        <f t="shared" si="570"/>
        <v>1795.3122012910464</v>
      </c>
      <c r="AV241" s="291">
        <f t="shared" si="570"/>
        <v>1819.4722030890016</v>
      </c>
      <c r="AX241" s="294"/>
      <c r="AY241" s="294"/>
      <c r="AZ241" s="294"/>
      <c r="BA241" s="294"/>
      <c r="BB241" s="294"/>
      <c r="BC241" s="294"/>
      <c r="BD241" s="294"/>
      <c r="BE241" s="294"/>
      <c r="BF241" s="294"/>
      <c r="BG241" s="294"/>
      <c r="BH241" s="294"/>
      <c r="BI241" s="294"/>
      <c r="BJ241" s="294"/>
      <c r="BK241" s="294"/>
      <c r="BL241" s="294"/>
      <c r="BM241" s="294"/>
      <c r="BN241" s="294"/>
      <c r="BO241" s="294"/>
      <c r="BP241" s="294"/>
      <c r="BQ241" s="294"/>
      <c r="BR241" s="294"/>
    </row>
    <row r="242" spans="2:70" ht="13.5" thickBot="1" x14ac:dyDescent="0.25">
      <c r="B242" s="289">
        <v>46</v>
      </c>
      <c r="C242" s="76" t="s">
        <v>72</v>
      </c>
      <c r="D242" s="290">
        <f t="shared" ref="D242:X242" si="571">+D212+D182+D152+D122+D92+D62+D32</f>
        <v>68.52</v>
      </c>
      <c r="E242" s="291">
        <f t="shared" si="571"/>
        <v>123.94</v>
      </c>
      <c r="F242" s="291">
        <f t="shared" si="571"/>
        <v>140.25775761805068</v>
      </c>
      <c r="G242" s="291">
        <f t="shared" si="571"/>
        <v>149.27673024734435</v>
      </c>
      <c r="H242" s="291">
        <f t="shared" si="571"/>
        <v>159.3143614794138</v>
      </c>
      <c r="I242" s="291">
        <f t="shared" si="571"/>
        <v>169.97664185469489</v>
      </c>
      <c r="J242" s="291">
        <f t="shared" si="571"/>
        <v>188.1106869814686</v>
      </c>
      <c r="K242" s="291">
        <f t="shared" si="571"/>
        <v>214.08167635884323</v>
      </c>
      <c r="L242" s="291">
        <f t="shared" si="571"/>
        <v>269.93011475536957</v>
      </c>
      <c r="M242" s="291">
        <f t="shared" si="571"/>
        <v>280.47982072872605</v>
      </c>
      <c r="N242" s="291">
        <f t="shared" si="571"/>
        <v>291.44184192754426</v>
      </c>
      <c r="O242" s="291">
        <f t="shared" si="571"/>
        <v>302.83229290947889</v>
      </c>
      <c r="P242" s="291">
        <f t="shared" si="571"/>
        <v>314.66791803907114</v>
      </c>
      <c r="Q242" s="291">
        <f t="shared" si="571"/>
        <v>326.96611610255491</v>
      </c>
      <c r="R242" s="291">
        <f t="shared" si="571"/>
        <v>339.74496588468605</v>
      </c>
      <c r="S242" s="291">
        <f t="shared" si="571"/>
        <v>353.02325274519342</v>
      </c>
      <c r="T242" s="291">
        <f t="shared" si="571"/>
        <v>366.82049623391987</v>
      </c>
      <c r="U242" s="291">
        <f t="shared" si="571"/>
        <v>381.15697878524884</v>
      </c>
      <c r="V242" s="291">
        <f t="shared" si="571"/>
        <v>396.05377553399791</v>
      </c>
      <c r="W242" s="291">
        <f t="shared" si="571"/>
        <v>411.53278529661014</v>
      </c>
      <c r="X242" s="291">
        <f t="shared" si="571"/>
        <v>427.61676276318633</v>
      </c>
      <c r="Z242" s="289">
        <v>46</v>
      </c>
      <c r="AA242" s="76" t="s">
        <v>72</v>
      </c>
      <c r="AB242" s="290">
        <f t="shared" ref="AB242:AV242" si="572">+AB212+AB182+AB152+AB122+AB92+AB62+AB32</f>
        <v>69.313461599999997</v>
      </c>
      <c r="AC242" s="291">
        <f t="shared" si="572"/>
        <v>125.37522519999999</v>
      </c>
      <c r="AD242" s="291">
        <f t="shared" si="572"/>
        <v>141.88194245126769</v>
      </c>
      <c r="AE242" s="291">
        <f t="shared" si="572"/>
        <v>151.0053547836086</v>
      </c>
      <c r="AF242" s="291">
        <f t="shared" si="572"/>
        <v>161.15922178534541</v>
      </c>
      <c r="AG242" s="291">
        <f t="shared" si="572"/>
        <v>171.94497136737223</v>
      </c>
      <c r="AH242" s="291">
        <f t="shared" si="572"/>
        <v>190.28900873671401</v>
      </c>
      <c r="AI242" s="291">
        <f t="shared" si="572"/>
        <v>216.5607421710786</v>
      </c>
      <c r="AJ242" s="291">
        <f t="shared" si="572"/>
        <v>273.05590548423675</v>
      </c>
      <c r="AK242" s="291">
        <f t="shared" si="572"/>
        <v>283.72777705276468</v>
      </c>
      <c r="AL242" s="291">
        <f t="shared" si="572"/>
        <v>294.81673845706518</v>
      </c>
      <c r="AM242" s="291">
        <f t="shared" si="572"/>
        <v>306.33909086137066</v>
      </c>
      <c r="AN242" s="291">
        <f t="shared" si="572"/>
        <v>318.31177252996355</v>
      </c>
      <c r="AO242" s="291">
        <f t="shared" si="572"/>
        <v>330.75238372702245</v>
      </c>
      <c r="AP242" s="291">
        <f t="shared" si="572"/>
        <v>343.67921258963071</v>
      </c>
      <c r="AQ242" s="291">
        <f t="shared" si="572"/>
        <v>357.11126201198272</v>
      </c>
      <c r="AR242" s="291">
        <f t="shared" si="572"/>
        <v>371.06827758030863</v>
      </c>
      <c r="AS242" s="291">
        <f t="shared" si="572"/>
        <v>385.57077659958202</v>
      </c>
      <c r="AT242" s="291">
        <f t="shared" si="572"/>
        <v>400.64007825468155</v>
      </c>
      <c r="AU242" s="291">
        <f t="shared" si="572"/>
        <v>416.29833495034484</v>
      </c>
      <c r="AV242" s="291">
        <f t="shared" si="572"/>
        <v>432.56856487598401</v>
      </c>
      <c r="AX242" s="294"/>
      <c r="AY242" s="294"/>
      <c r="AZ242" s="294"/>
      <c r="BA242" s="294"/>
      <c r="BB242" s="294"/>
      <c r="BC242" s="294"/>
      <c r="BD242" s="294"/>
      <c r="BE242" s="294"/>
      <c r="BF242" s="294"/>
      <c r="BG242" s="294"/>
      <c r="BH242" s="294"/>
      <c r="BI242" s="294"/>
      <c r="BJ242" s="294"/>
      <c r="BK242" s="294"/>
      <c r="BL242" s="294"/>
      <c r="BM242" s="294"/>
      <c r="BN242" s="294"/>
      <c r="BO242" s="294"/>
      <c r="BP242" s="294"/>
      <c r="BQ242" s="294"/>
      <c r="BR242" s="294"/>
    </row>
    <row r="243" spans="2:70" ht="13.5" thickBot="1" x14ac:dyDescent="0.25">
      <c r="B243" s="298"/>
      <c r="C243" s="299" t="s">
        <v>73</v>
      </c>
      <c r="D243" s="300">
        <f t="shared" ref="D243" si="573">+SUM(D219:D242)</f>
        <v>31089088.461908441</v>
      </c>
      <c r="E243" s="300">
        <f t="shared" ref="E243" si="574">+SUM(E219:E242)</f>
        <v>31806300.283716161</v>
      </c>
      <c r="F243" s="300">
        <f t="shared" ref="F243" si="575">+SUM(F219:F242)</f>
        <v>32573790.812660098</v>
      </c>
      <c r="G243" s="300">
        <f t="shared" ref="G243" si="576">+SUM(G219:G242)</f>
        <v>33370260.77260799</v>
      </c>
      <c r="H243" s="300">
        <f t="shared" ref="H243" si="577">+SUM(H219:H242)</f>
        <v>34165974.083889499</v>
      </c>
      <c r="I243" s="300">
        <f t="shared" ref="I243" si="578">+SUM(I219:I242)</f>
        <v>34973192.979825824</v>
      </c>
      <c r="J243" s="300">
        <f t="shared" ref="J243" si="579">+SUM(J219:J242)</f>
        <v>35780342.222153634</v>
      </c>
      <c r="K243" s="300">
        <f t="shared" ref="K243" si="580">+SUM(K219:K242)</f>
        <v>36594738.231903441</v>
      </c>
      <c r="L243" s="300">
        <f t="shared" ref="L243" si="581">+SUM(L219:L242)</f>
        <v>37415971.350734904</v>
      </c>
      <c r="M243" s="300">
        <f t="shared" ref="M243" si="582">+SUM(M219:M242)</f>
        <v>38237534.477259912</v>
      </c>
      <c r="N243" s="300">
        <f t="shared" ref="N243" si="583">+SUM(N219:N242)</f>
        <v>39066579.657444879</v>
      </c>
      <c r="O243" s="300">
        <f t="shared" ref="O243" si="584">+SUM(O219:O242)</f>
        <v>39903156.958430178</v>
      </c>
      <c r="P243" s="300">
        <f t="shared" ref="P243" si="585">+SUM(P219:P242)</f>
        <v>40747535.45667173</v>
      </c>
      <c r="Q243" s="300">
        <f t="shared" ref="Q243" si="586">+SUM(Q219:Q242)</f>
        <v>41599766.48447676</v>
      </c>
      <c r="R243" s="300">
        <f t="shared" ref="R243" si="587">+SUM(R219:R242)</f>
        <v>42460684.769389242</v>
      </c>
      <c r="S243" s="300">
        <f t="shared" ref="S243" si="588">+SUM(S219:S242)</f>
        <v>43329860.672334082</v>
      </c>
      <c r="T243" s="300">
        <f t="shared" ref="T243" si="589">+SUM(T219:T242)</f>
        <v>44207424.755330384</v>
      </c>
      <c r="U243" s="300">
        <f t="shared" ref="U243" si="590">+SUM(U219:U242)</f>
        <v>45093582.061821781</v>
      </c>
      <c r="V243" s="300">
        <f t="shared" ref="V243" si="591">+SUM(V219:V242)</f>
        <v>45986892.544716507</v>
      </c>
      <c r="W243" s="300">
        <f t="shared" ref="W243" si="592">+SUM(W219:W242)</f>
        <v>46889174.376074113</v>
      </c>
      <c r="X243" s="300">
        <f t="shared" ref="X243" si="593">+SUM(X219:X242)</f>
        <v>47801005.494310409</v>
      </c>
      <c r="Z243" s="298"/>
      <c r="AA243" s="299" t="s">
        <v>73</v>
      </c>
      <c r="AB243" s="300">
        <f t="shared" ref="AB243" si="594">+SUM(AB219:AB242)</f>
        <v>31865239.188412137</v>
      </c>
      <c r="AC243" s="300">
        <f t="shared" ref="AC243" si="595">+SUM(AC219:AC242)</f>
        <v>32603079.813846942</v>
      </c>
      <c r="AD243" s="300">
        <f t="shared" ref="AD243" si="596">+SUM(AD219:AD242)</f>
        <v>33391979.881021868</v>
      </c>
      <c r="AE243" s="300">
        <f t="shared" ref="AE243" si="597">+SUM(AE219:AE242)</f>
        <v>34210961.869528316</v>
      </c>
      <c r="AF243" s="300">
        <f t="shared" ref="AF243" si="598">+SUM(AF219:AF242)</f>
        <v>35029144.262433857</v>
      </c>
      <c r="AG243" s="300">
        <f t="shared" ref="AG243" si="599">+SUM(AG219:AG242)</f>
        <v>35859169.127372369</v>
      </c>
      <c r="AH243" s="300">
        <f t="shared" ref="AH243" si="600">+SUM(AH219:AH242)</f>
        <v>36689033.387369268</v>
      </c>
      <c r="AI243" s="300">
        <f t="shared" ref="AI243" si="601">+SUM(AI219:AI242)</f>
        <v>37526316.64281211</v>
      </c>
      <c r="AJ243" s="300">
        <f t="shared" ref="AJ243" si="602">+SUM(AJ219:AJ242)</f>
        <v>38370603.626270071</v>
      </c>
      <c r="AK243" s="300">
        <f t="shared" ref="AK243" si="603">+SUM(AK219:AK242)</f>
        <v>39215116.97867211</v>
      </c>
      <c r="AL243" s="300">
        <f t="shared" ref="AL243" si="604">+SUM(AL219:AL242)</f>
        <v>40067293.646247551</v>
      </c>
      <c r="AM243" s="300">
        <f t="shared" ref="AM243" si="605">+SUM(AM219:AM242)</f>
        <v>40927183.198336042</v>
      </c>
      <c r="AN243" s="300">
        <f t="shared" ref="AN243" si="606">+SUM(AN219:AN242)</f>
        <v>41795061.971297696</v>
      </c>
      <c r="AO243" s="300">
        <f t="shared" ref="AO243" si="607">+SUM(AO219:AO242)</f>
        <v>42670981.994801037</v>
      </c>
      <c r="AP243" s="300">
        <f t="shared" ref="AP243" si="608">+SUM(AP219:AP242)</f>
        <v>43555801.433954932</v>
      </c>
      <c r="AQ243" s="300">
        <f t="shared" ref="AQ243" si="609">+SUM(AQ219:AQ242)</f>
        <v>44449077.262491599</v>
      </c>
      <c r="AR243" s="300">
        <f t="shared" ref="AR243" si="610">+SUM(AR219:AR242)</f>
        <v>45350942.912050746</v>
      </c>
      <c r="AS243" s="300">
        <f t="shared" ref="AS243" si="611">+SUM(AS219:AS242)</f>
        <v>46261608.547135077</v>
      </c>
      <c r="AT243" s="300">
        <f t="shared" ref="AT243" si="612">+SUM(AT219:AT242)</f>
        <v>47179590.898938939</v>
      </c>
      <c r="AU243" s="300">
        <f t="shared" ref="AU243" si="613">+SUM(AU219:AU242)</f>
        <v>48106761.029957332</v>
      </c>
      <c r="AV243" s="300">
        <f t="shared" ref="AV243" si="614">+SUM(AV219:AV242)</f>
        <v>49043709.949146926</v>
      </c>
      <c r="AX243" s="294"/>
      <c r="AY243" s="294"/>
      <c r="AZ243" s="294"/>
      <c r="BA243" s="294"/>
      <c r="BB243" s="294"/>
      <c r="BC243" s="294"/>
      <c r="BD243" s="294"/>
      <c r="BE243" s="294"/>
      <c r="BF243" s="294"/>
      <c r="BG243" s="294"/>
      <c r="BH243" s="294"/>
      <c r="BI243" s="294"/>
      <c r="BJ243" s="294"/>
      <c r="BK243" s="294"/>
      <c r="BL243" s="294"/>
      <c r="BM243" s="294"/>
      <c r="BN243" s="294"/>
      <c r="BO243" s="294"/>
      <c r="BP243" s="294"/>
      <c r="BQ243" s="294"/>
      <c r="BR243" s="294"/>
    </row>
    <row r="244" spans="2:70" ht="13.5" thickBot="1" x14ac:dyDescent="0.25">
      <c r="C244" s="299" t="s">
        <v>90</v>
      </c>
      <c r="D244" s="300">
        <f t="shared" ref="D244:X244" si="615">+D243-D213-D183-D153-D123-D93-D63-D33</f>
        <v>0</v>
      </c>
      <c r="E244" s="307">
        <f t="shared" si="615"/>
        <v>0</v>
      </c>
      <c r="F244" s="307">
        <f t="shared" si="615"/>
        <v>0</v>
      </c>
      <c r="G244" s="307">
        <f t="shared" si="615"/>
        <v>0</v>
      </c>
      <c r="H244" s="307">
        <f t="shared" si="615"/>
        <v>0</v>
      </c>
      <c r="I244" s="307">
        <f t="shared" si="615"/>
        <v>0</v>
      </c>
      <c r="J244" s="307">
        <f t="shared" si="615"/>
        <v>0</v>
      </c>
      <c r="K244" s="307">
        <f t="shared" si="615"/>
        <v>0</v>
      </c>
      <c r="L244" s="307">
        <f t="shared" si="615"/>
        <v>0</v>
      </c>
      <c r="M244" s="307">
        <f t="shared" si="615"/>
        <v>0</v>
      </c>
      <c r="N244" s="307">
        <f t="shared" si="615"/>
        <v>0</v>
      </c>
      <c r="O244" s="307">
        <f t="shared" si="615"/>
        <v>0</v>
      </c>
      <c r="P244" s="307">
        <f t="shared" si="615"/>
        <v>0</v>
      </c>
      <c r="Q244" s="307">
        <f t="shared" si="615"/>
        <v>0</v>
      </c>
      <c r="R244" s="307">
        <f t="shared" si="615"/>
        <v>0</v>
      </c>
      <c r="S244" s="307">
        <f t="shared" si="615"/>
        <v>2.9802322387695313E-8</v>
      </c>
      <c r="T244" s="307">
        <f t="shared" si="615"/>
        <v>0</v>
      </c>
      <c r="U244" s="307">
        <f t="shared" si="615"/>
        <v>0</v>
      </c>
      <c r="V244" s="307">
        <f t="shared" si="615"/>
        <v>0</v>
      </c>
      <c r="W244" s="307">
        <f t="shared" si="615"/>
        <v>0</v>
      </c>
      <c r="X244" s="307">
        <f t="shared" si="615"/>
        <v>0</v>
      </c>
      <c r="AA244" s="299" t="s">
        <v>90</v>
      </c>
      <c r="AB244" s="300">
        <f t="shared" ref="AB244:AV244" si="616">+AB243-AB213-AB183-AB153-AB123-AB93-AB63-AB33</f>
        <v>0</v>
      </c>
      <c r="AC244" s="307">
        <f t="shared" si="616"/>
        <v>0</v>
      </c>
      <c r="AD244" s="307">
        <f t="shared" si="616"/>
        <v>0</v>
      </c>
      <c r="AE244" s="307">
        <f t="shared" si="616"/>
        <v>0</v>
      </c>
      <c r="AF244" s="307">
        <f t="shared" si="616"/>
        <v>0</v>
      </c>
      <c r="AG244" s="307">
        <f t="shared" si="616"/>
        <v>0</v>
      </c>
      <c r="AH244" s="307">
        <f t="shared" si="616"/>
        <v>0</v>
      </c>
      <c r="AI244" s="307">
        <f t="shared" si="616"/>
        <v>0</v>
      </c>
      <c r="AJ244" s="307">
        <f t="shared" si="616"/>
        <v>0</v>
      </c>
      <c r="AK244" s="307">
        <f t="shared" si="616"/>
        <v>0</v>
      </c>
      <c r="AL244" s="307">
        <f t="shared" si="616"/>
        <v>0</v>
      </c>
      <c r="AM244" s="307">
        <f t="shared" si="616"/>
        <v>0</v>
      </c>
      <c r="AN244" s="307">
        <f t="shared" si="616"/>
        <v>0</v>
      </c>
      <c r="AO244" s="307">
        <f t="shared" si="616"/>
        <v>0</v>
      </c>
      <c r="AP244" s="307">
        <f t="shared" si="616"/>
        <v>0</v>
      </c>
      <c r="AQ244" s="307">
        <f t="shared" si="616"/>
        <v>0</v>
      </c>
      <c r="AR244" s="307">
        <f t="shared" si="616"/>
        <v>0</v>
      </c>
      <c r="AS244" s="307">
        <f t="shared" si="616"/>
        <v>0</v>
      </c>
      <c r="AT244" s="307">
        <f t="shared" si="616"/>
        <v>0</v>
      </c>
      <c r="AU244" s="307">
        <f t="shared" si="616"/>
        <v>0</v>
      </c>
      <c r="AV244" s="307">
        <f t="shared" si="616"/>
        <v>0</v>
      </c>
    </row>
    <row r="245" spans="2:70" x14ac:dyDescent="0.2">
      <c r="AB245" s="304"/>
      <c r="AC245" s="304"/>
      <c r="AD245" s="304"/>
      <c r="AE245" s="304"/>
      <c r="AF245" s="304"/>
      <c r="AG245" s="304"/>
      <c r="AH245" s="304"/>
      <c r="AI245" s="304"/>
      <c r="AJ245" s="304"/>
      <c r="AK245" s="304"/>
      <c r="AL245" s="304"/>
      <c r="AM245" s="304"/>
      <c r="AN245" s="304"/>
      <c r="AO245" s="304"/>
      <c r="AP245" s="304"/>
      <c r="AQ245" s="304"/>
      <c r="AR245" s="304"/>
      <c r="AS245" s="304"/>
      <c r="AT245" s="304"/>
      <c r="AU245" s="304"/>
      <c r="AV245" s="304"/>
    </row>
    <row r="247" spans="2:70" x14ac:dyDescent="0.2">
      <c r="B247" s="287" t="s">
        <v>172</v>
      </c>
      <c r="Z247" s="287" t="s">
        <v>173</v>
      </c>
    </row>
    <row r="248" spans="2:70" ht="13.5" thickBot="1" x14ac:dyDescent="0.25"/>
    <row r="249" spans="2:70" ht="13.5" thickBot="1" x14ac:dyDescent="0.25">
      <c r="B249" s="88" t="s">
        <v>37</v>
      </c>
      <c r="C249" s="89" t="s">
        <v>38</v>
      </c>
      <c r="D249" s="90">
        <f t="shared" ref="D249:X249" si="617">+D218</f>
        <v>2024</v>
      </c>
      <c r="E249" s="91">
        <f t="shared" si="617"/>
        <v>2025</v>
      </c>
      <c r="F249" s="91">
        <f t="shared" si="617"/>
        <v>2026</v>
      </c>
      <c r="G249" s="91">
        <f t="shared" si="617"/>
        <v>2027</v>
      </c>
      <c r="H249" s="91">
        <f t="shared" si="617"/>
        <v>2028</v>
      </c>
      <c r="I249" s="91">
        <f t="shared" si="617"/>
        <v>2029</v>
      </c>
      <c r="J249" s="91">
        <f t="shared" si="617"/>
        <v>2030</v>
      </c>
      <c r="K249" s="91">
        <f t="shared" si="617"/>
        <v>2031</v>
      </c>
      <c r="L249" s="91">
        <f t="shared" si="617"/>
        <v>2032</v>
      </c>
      <c r="M249" s="91">
        <f t="shared" si="617"/>
        <v>2033</v>
      </c>
      <c r="N249" s="91">
        <f t="shared" si="617"/>
        <v>2034</v>
      </c>
      <c r="O249" s="91">
        <f t="shared" si="617"/>
        <v>2035</v>
      </c>
      <c r="P249" s="91">
        <f t="shared" si="617"/>
        <v>2036</v>
      </c>
      <c r="Q249" s="91">
        <f t="shared" si="617"/>
        <v>2037</v>
      </c>
      <c r="R249" s="91">
        <f t="shared" si="617"/>
        <v>2038</v>
      </c>
      <c r="S249" s="91">
        <f t="shared" si="617"/>
        <v>2039</v>
      </c>
      <c r="T249" s="91">
        <f t="shared" si="617"/>
        <v>2040</v>
      </c>
      <c r="U249" s="91">
        <f t="shared" si="617"/>
        <v>2041</v>
      </c>
      <c r="V249" s="91">
        <f t="shared" si="617"/>
        <v>2042</v>
      </c>
      <c r="W249" s="91">
        <f t="shared" si="617"/>
        <v>2043</v>
      </c>
      <c r="X249" s="91">
        <f t="shared" si="617"/>
        <v>2044</v>
      </c>
      <c r="Z249" s="88" t="s">
        <v>37</v>
      </c>
      <c r="AA249" s="89" t="s">
        <v>38</v>
      </c>
      <c r="AB249" s="90">
        <f t="shared" ref="AB249" si="618">+D249</f>
        <v>2024</v>
      </c>
      <c r="AC249" s="91">
        <f t="shared" ref="AC249" si="619">+E249</f>
        <v>2025</v>
      </c>
      <c r="AD249" s="91">
        <f t="shared" ref="AD249" si="620">+F249</f>
        <v>2026</v>
      </c>
      <c r="AE249" s="91">
        <f t="shared" ref="AE249" si="621">+G249</f>
        <v>2027</v>
      </c>
      <c r="AF249" s="91">
        <f t="shared" ref="AF249" si="622">+H249</f>
        <v>2028</v>
      </c>
      <c r="AG249" s="91">
        <f t="shared" ref="AG249" si="623">+I249</f>
        <v>2029</v>
      </c>
      <c r="AH249" s="91">
        <f t="shared" ref="AH249" si="624">+J249</f>
        <v>2030</v>
      </c>
      <c r="AI249" s="91">
        <f t="shared" ref="AI249" si="625">+K249</f>
        <v>2031</v>
      </c>
      <c r="AJ249" s="91">
        <f t="shared" ref="AJ249" si="626">+L249</f>
        <v>2032</v>
      </c>
      <c r="AK249" s="91">
        <f t="shared" ref="AK249" si="627">+M249</f>
        <v>2033</v>
      </c>
      <c r="AL249" s="91">
        <f t="shared" ref="AL249" si="628">+N249</f>
        <v>2034</v>
      </c>
      <c r="AM249" s="91">
        <f t="shared" ref="AM249" si="629">+O249</f>
        <v>2035</v>
      </c>
      <c r="AN249" s="91">
        <f t="shared" ref="AN249" si="630">+P249</f>
        <v>2036</v>
      </c>
      <c r="AO249" s="91">
        <f t="shared" ref="AO249" si="631">+Q249</f>
        <v>2037</v>
      </c>
      <c r="AP249" s="91">
        <f t="shared" ref="AP249" si="632">+R249</f>
        <v>2038</v>
      </c>
      <c r="AQ249" s="91">
        <f t="shared" ref="AQ249" si="633">+S249</f>
        <v>2039</v>
      </c>
      <c r="AR249" s="91">
        <f t="shared" ref="AR249" si="634">+T249</f>
        <v>2040</v>
      </c>
      <c r="AS249" s="91">
        <f t="shared" ref="AS249" si="635">+U249</f>
        <v>2041</v>
      </c>
      <c r="AT249" s="91">
        <f t="shared" ref="AT249" si="636">+V249</f>
        <v>2042</v>
      </c>
      <c r="AU249" s="91">
        <f t="shared" ref="AU249" si="637">+W249</f>
        <v>2043</v>
      </c>
      <c r="AV249" s="91">
        <f t="shared" ref="AV249" si="638">+X249</f>
        <v>2044</v>
      </c>
    </row>
    <row r="250" spans="2:70" x14ac:dyDescent="0.2">
      <c r="B250" s="289">
        <v>6</v>
      </c>
      <c r="C250" s="199" t="s">
        <v>46</v>
      </c>
      <c r="D250" s="290">
        <f t="shared" ref="D250:X250" si="639">+D219/1000</f>
        <v>2444.2383350965742</v>
      </c>
      <c r="E250" s="291">
        <f t="shared" si="639"/>
        <v>2467.7429153200123</v>
      </c>
      <c r="F250" s="291">
        <f t="shared" si="639"/>
        <v>2495.7938663171262</v>
      </c>
      <c r="G250" s="291">
        <f t="shared" si="639"/>
        <v>2522.6065298252283</v>
      </c>
      <c r="H250" s="291">
        <f t="shared" si="639"/>
        <v>2549.2303734553925</v>
      </c>
      <c r="I250" s="291">
        <f t="shared" si="639"/>
        <v>2576.1729997031734</v>
      </c>
      <c r="J250" s="291">
        <f t="shared" si="639"/>
        <v>2603.5970474829719</v>
      </c>
      <c r="K250" s="291">
        <f t="shared" si="639"/>
        <v>2631.5693838347652</v>
      </c>
      <c r="L250" s="291">
        <f t="shared" si="639"/>
        <v>2660.1196073421697</v>
      </c>
      <c r="M250" s="291">
        <f t="shared" si="639"/>
        <v>2689.2662254118836</v>
      </c>
      <c r="N250" s="291">
        <f t="shared" si="639"/>
        <v>2719.0238423731789</v>
      </c>
      <c r="O250" s="291">
        <f t="shared" si="639"/>
        <v>2749.4060083736485</v>
      </c>
      <c r="P250" s="291">
        <f t="shared" si="639"/>
        <v>2780.4260779216829</v>
      </c>
      <c r="Q250" s="291">
        <f t="shared" si="639"/>
        <v>2812.0975251703221</v>
      </c>
      <c r="R250" s="291">
        <f t="shared" si="639"/>
        <v>2844.4340691603702</v>
      </c>
      <c r="S250" s="291">
        <f t="shared" si="639"/>
        <v>2877.4496357632875</v>
      </c>
      <c r="T250" s="291">
        <f t="shared" si="639"/>
        <v>2911.1586843082355</v>
      </c>
      <c r="U250" s="291">
        <f t="shared" si="639"/>
        <v>2945.575010839164</v>
      </c>
      <c r="V250" s="291">
        <f t="shared" si="639"/>
        <v>2980.7164679372972</v>
      </c>
      <c r="W250" s="291">
        <f t="shared" si="639"/>
        <v>3016.5865656321835</v>
      </c>
      <c r="X250" s="291">
        <f t="shared" si="639"/>
        <v>3053.2471829997676</v>
      </c>
      <c r="Z250" s="289">
        <v>6</v>
      </c>
      <c r="AA250" s="199" t="s">
        <v>46</v>
      </c>
      <c r="AB250" s="290">
        <f t="shared" ref="AB250:AV250" si="640">+AB219/1000</f>
        <v>2487.4035840943779</v>
      </c>
      <c r="AC250" s="291">
        <f t="shared" si="640"/>
        <v>2511.3232552045647</v>
      </c>
      <c r="AD250" s="291">
        <f t="shared" si="640"/>
        <v>2539.8695859962909</v>
      </c>
      <c r="AE250" s="291">
        <f t="shared" si="640"/>
        <v>2567.1557611419398</v>
      </c>
      <c r="AF250" s="291">
        <f t="shared" si="640"/>
        <v>2594.2497818506154</v>
      </c>
      <c r="AG250" s="291">
        <f t="shared" si="640"/>
        <v>2621.6682148779323</v>
      </c>
      <c r="AH250" s="291">
        <f t="shared" si="640"/>
        <v>2649.5765713415217</v>
      </c>
      <c r="AI250" s="291">
        <f t="shared" si="640"/>
        <v>2678.0428991532876</v>
      </c>
      <c r="AJ250" s="291">
        <f t="shared" si="640"/>
        <v>2707.0973196078307</v>
      </c>
      <c r="AK250" s="291">
        <f t="shared" si="640"/>
        <v>2736.7586669526586</v>
      </c>
      <c r="AL250" s="291">
        <f t="shared" si="640"/>
        <v>2767.0418034294917</v>
      </c>
      <c r="AM250" s="291">
        <f t="shared" si="640"/>
        <v>2797.9605184815259</v>
      </c>
      <c r="AN250" s="291">
        <f t="shared" si="640"/>
        <v>2829.5284024577791</v>
      </c>
      <c r="AO250" s="291">
        <f t="shared" si="640"/>
        <v>2861.7591674648279</v>
      </c>
      <c r="AP250" s="291">
        <f t="shared" si="640"/>
        <v>2894.6667748217419</v>
      </c>
      <c r="AQ250" s="291">
        <f t="shared" si="640"/>
        <v>2928.265396330863</v>
      </c>
      <c r="AR250" s="291">
        <f t="shared" si="640"/>
        <v>2962.5697466731162</v>
      </c>
      <c r="AS250" s="291">
        <f t="shared" si="640"/>
        <v>2997.5938655305831</v>
      </c>
      <c r="AT250" s="291">
        <f t="shared" si="640"/>
        <v>3033.355920761072</v>
      </c>
      <c r="AU250" s="291">
        <f t="shared" si="640"/>
        <v>3069.8594843812484</v>
      </c>
      <c r="AV250" s="291">
        <f t="shared" si="640"/>
        <v>3107.1675282515425</v>
      </c>
    </row>
    <row r="251" spans="2:70" x14ac:dyDescent="0.2">
      <c r="B251" s="289">
        <v>8</v>
      </c>
      <c r="C251" s="3" t="s">
        <v>48</v>
      </c>
      <c r="D251" s="290">
        <f t="shared" ref="D251:X251" si="641">+D220/1000</f>
        <v>21.230882427375469</v>
      </c>
      <c r="E251" s="291">
        <f t="shared" si="641"/>
        <v>22.154864458576117</v>
      </c>
      <c r="F251" s="291">
        <f t="shared" si="641"/>
        <v>23.058128591584737</v>
      </c>
      <c r="G251" s="291">
        <f t="shared" si="641"/>
        <v>23.919654216886467</v>
      </c>
      <c r="H251" s="291">
        <f t="shared" si="641"/>
        <v>24.781226162192308</v>
      </c>
      <c r="I251" s="291">
        <f t="shared" si="641"/>
        <v>25.642798132421074</v>
      </c>
      <c r="J251" s="291">
        <f t="shared" si="641"/>
        <v>26.504370102663231</v>
      </c>
      <c r="K251" s="291">
        <f t="shared" si="641"/>
        <v>27.365942072905412</v>
      </c>
      <c r="L251" s="291">
        <f t="shared" si="641"/>
        <v>28.227514043147593</v>
      </c>
      <c r="M251" s="291">
        <f t="shared" si="641"/>
        <v>29.089086013389775</v>
      </c>
      <c r="N251" s="291">
        <f t="shared" si="641"/>
        <v>29.950657983631945</v>
      </c>
      <c r="O251" s="291">
        <f t="shared" si="641"/>
        <v>30.812229953874095</v>
      </c>
      <c r="P251" s="291">
        <f t="shared" si="641"/>
        <v>31.673801924116269</v>
      </c>
      <c r="Q251" s="291">
        <f t="shared" si="641"/>
        <v>32.535373894358464</v>
      </c>
      <c r="R251" s="291">
        <f t="shared" si="641"/>
        <v>33.396945864600639</v>
      </c>
      <c r="S251" s="291">
        <f t="shared" si="641"/>
        <v>34.258517834842792</v>
      </c>
      <c r="T251" s="291">
        <f t="shared" si="641"/>
        <v>35.120089805084973</v>
      </c>
      <c r="U251" s="291">
        <f t="shared" si="641"/>
        <v>35.981661775327147</v>
      </c>
      <c r="V251" s="291">
        <f t="shared" si="641"/>
        <v>36.843233745569322</v>
      </c>
      <c r="W251" s="291">
        <f t="shared" si="641"/>
        <v>37.704805715811503</v>
      </c>
      <c r="X251" s="291">
        <f t="shared" si="641"/>
        <v>38.566377686053663</v>
      </c>
      <c r="Z251" s="289">
        <v>8</v>
      </c>
      <c r="AA251" s="3" t="s">
        <v>48</v>
      </c>
      <c r="AB251" s="290">
        <f t="shared" ref="AB251:AV251" si="642">+AB220/1000</f>
        <v>21.605819811042917</v>
      </c>
      <c r="AC251" s="291">
        <f t="shared" si="642"/>
        <v>22.546119364914571</v>
      </c>
      <c r="AD251" s="291">
        <f t="shared" si="642"/>
        <v>23.465335142512128</v>
      </c>
      <c r="AE251" s="291">
        <f t="shared" si="642"/>
        <v>24.342075310356687</v>
      </c>
      <c r="AF251" s="291">
        <f t="shared" si="642"/>
        <v>25.218862616216622</v>
      </c>
      <c r="AG251" s="291">
        <f t="shared" si="642"/>
        <v>26.095649947439632</v>
      </c>
      <c r="AH251" s="291">
        <f t="shared" si="642"/>
        <v>26.972437278676264</v>
      </c>
      <c r="AI251" s="291">
        <f t="shared" si="642"/>
        <v>27.84922460991292</v>
      </c>
      <c r="AJ251" s="291">
        <f t="shared" si="642"/>
        <v>28.726011941149576</v>
      </c>
      <c r="AK251" s="291">
        <f t="shared" si="642"/>
        <v>29.602799272386235</v>
      </c>
      <c r="AL251" s="291">
        <f t="shared" si="642"/>
        <v>30.479586603622892</v>
      </c>
      <c r="AM251" s="291">
        <f t="shared" si="642"/>
        <v>31.356373934859516</v>
      </c>
      <c r="AN251" s="291">
        <f t="shared" si="642"/>
        <v>32.233161266096161</v>
      </c>
      <c r="AO251" s="291">
        <f t="shared" si="642"/>
        <v>33.109948597332831</v>
      </c>
      <c r="AP251" s="291">
        <f t="shared" si="642"/>
        <v>33.986735928569495</v>
      </c>
      <c r="AQ251" s="291">
        <f t="shared" si="642"/>
        <v>34.863523259806122</v>
      </c>
      <c r="AR251" s="291">
        <f t="shared" si="642"/>
        <v>35.740310591042771</v>
      </c>
      <c r="AS251" s="291">
        <f t="shared" si="642"/>
        <v>36.617097922279427</v>
      </c>
      <c r="AT251" s="291">
        <f t="shared" si="642"/>
        <v>37.493885253516062</v>
      </c>
      <c r="AU251" s="291">
        <f t="shared" si="642"/>
        <v>38.370672584752732</v>
      </c>
      <c r="AV251" s="291">
        <f t="shared" si="642"/>
        <v>39.247459915989367</v>
      </c>
    </row>
    <row r="252" spans="2:70" x14ac:dyDescent="0.2">
      <c r="B252" s="289">
        <v>9</v>
      </c>
      <c r="C252" s="3" t="s">
        <v>49</v>
      </c>
      <c r="D252" s="290">
        <f t="shared" ref="D252:X252" si="643">+D221/1000</f>
        <v>157.41332200584498</v>
      </c>
      <c r="E252" s="291">
        <f t="shared" si="643"/>
        <v>160.72818729485743</v>
      </c>
      <c r="F252" s="291">
        <f t="shared" si="643"/>
        <v>164.57624611791013</v>
      </c>
      <c r="G252" s="291">
        <f t="shared" si="643"/>
        <v>168.58621239592583</v>
      </c>
      <c r="H252" s="291">
        <f t="shared" si="643"/>
        <v>172.67813782985195</v>
      </c>
      <c r="I252" s="291">
        <f t="shared" si="643"/>
        <v>176.85692981564202</v>
      </c>
      <c r="J252" s="291">
        <f t="shared" si="643"/>
        <v>181.1232563139227</v>
      </c>
      <c r="K252" s="291">
        <f t="shared" si="643"/>
        <v>185.47923283927383</v>
      </c>
      <c r="L252" s="291">
        <f t="shared" si="643"/>
        <v>189.92667029472889</v>
      </c>
      <c r="M252" s="291">
        <f t="shared" si="643"/>
        <v>194.46750766503325</v>
      </c>
      <c r="N252" s="291">
        <f t="shared" si="643"/>
        <v>199.10370167304384</v>
      </c>
      <c r="O252" s="291">
        <f t="shared" si="643"/>
        <v>203.83725597231987</v>
      </c>
      <c r="P252" s="291">
        <f t="shared" si="643"/>
        <v>208.67021495454611</v>
      </c>
      <c r="Q252" s="291">
        <f t="shared" si="643"/>
        <v>213.60466568138824</v>
      </c>
      <c r="R252" s="291">
        <f t="shared" si="643"/>
        <v>218.64274146902963</v>
      </c>
      <c r="S252" s="291">
        <f t="shared" si="643"/>
        <v>223.78661060670038</v>
      </c>
      <c r="T252" s="291">
        <f t="shared" si="643"/>
        <v>229.0385253629612</v>
      </c>
      <c r="U252" s="291">
        <f t="shared" si="643"/>
        <v>234.40063519623678</v>
      </c>
      <c r="V252" s="291">
        <f t="shared" si="643"/>
        <v>239.8757208282282</v>
      </c>
      <c r="W252" s="291">
        <f t="shared" si="643"/>
        <v>245.46433176930668</v>
      </c>
      <c r="X252" s="291">
        <f t="shared" si="643"/>
        <v>251.17609717472271</v>
      </c>
      <c r="Z252" s="289">
        <v>9</v>
      </c>
      <c r="AA252" s="3" t="s">
        <v>49</v>
      </c>
      <c r="AB252" s="290">
        <f t="shared" ref="AB252:AV252" si="644">+AB221/1000</f>
        <v>160.19324127246813</v>
      </c>
      <c r="AC252" s="291">
        <f t="shared" si="644"/>
        <v>163.56664708248468</v>
      </c>
      <c r="AD252" s="291">
        <f t="shared" si="644"/>
        <v>167.48266262435249</v>
      </c>
      <c r="AE252" s="291">
        <f t="shared" si="644"/>
        <v>171.56344490683793</v>
      </c>
      <c r="AF252" s="291">
        <f t="shared" si="644"/>
        <v>175.7276337439271</v>
      </c>
      <c r="AG252" s="291">
        <f t="shared" si="644"/>
        <v>179.98022319618627</v>
      </c>
      <c r="AH252" s="291">
        <f t="shared" si="644"/>
        <v>184.32189302042684</v>
      </c>
      <c r="AI252" s="291">
        <f t="shared" si="644"/>
        <v>188.75479609121567</v>
      </c>
      <c r="AJ252" s="291">
        <f t="shared" si="644"/>
        <v>193.2807752921338</v>
      </c>
      <c r="AK252" s="291">
        <f t="shared" si="644"/>
        <v>197.9018038503979</v>
      </c>
      <c r="AL252" s="291">
        <f t="shared" si="644"/>
        <v>202.61987304458981</v>
      </c>
      <c r="AM252" s="291">
        <f t="shared" si="644"/>
        <v>207.43702191279124</v>
      </c>
      <c r="AN252" s="291">
        <f t="shared" si="644"/>
        <v>212.35533095064341</v>
      </c>
      <c r="AO252" s="291">
        <f t="shared" si="644"/>
        <v>217.37692407732169</v>
      </c>
      <c r="AP252" s="291">
        <f t="shared" si="644"/>
        <v>222.50397228337266</v>
      </c>
      <c r="AQ252" s="291">
        <f t="shared" si="644"/>
        <v>227.73868215001474</v>
      </c>
      <c r="AR252" s="291">
        <f t="shared" si="644"/>
        <v>233.08334572087099</v>
      </c>
      <c r="AS252" s="291">
        <f t="shared" si="644"/>
        <v>238.54015041380237</v>
      </c>
      <c r="AT252" s="291">
        <f t="shared" si="644"/>
        <v>244.11192605805468</v>
      </c>
      <c r="AU252" s="291">
        <f t="shared" si="644"/>
        <v>249.79923186835251</v>
      </c>
      <c r="AV252" s="291">
        <f t="shared" si="644"/>
        <v>255.61186705082824</v>
      </c>
    </row>
    <row r="253" spans="2:70" x14ac:dyDescent="0.2">
      <c r="B253" s="289">
        <v>10</v>
      </c>
      <c r="C253" s="3" t="s">
        <v>50</v>
      </c>
      <c r="D253" s="290">
        <f t="shared" ref="D253:X253" si="645">+D222/1000</f>
        <v>10013.618613714434</v>
      </c>
      <c r="E253" s="291">
        <f t="shared" si="645"/>
        <v>10079.635181075339</v>
      </c>
      <c r="F253" s="291">
        <f t="shared" si="645"/>
        <v>10188.865461705758</v>
      </c>
      <c r="G253" s="291">
        <f t="shared" si="645"/>
        <v>10303.336540659044</v>
      </c>
      <c r="H253" s="291">
        <f t="shared" si="645"/>
        <v>10420.109595879685</v>
      </c>
      <c r="I253" s="291">
        <f t="shared" si="645"/>
        <v>10539.359694502622</v>
      </c>
      <c r="J253" s="291">
        <f t="shared" si="645"/>
        <v>10661.10770829694</v>
      </c>
      <c r="K253" s="291">
        <f t="shared" si="645"/>
        <v>10785.414050567821</v>
      </c>
      <c r="L253" s="291">
        <f t="shared" si="645"/>
        <v>10912.330411738487</v>
      </c>
      <c r="M253" s="291">
        <f t="shared" si="645"/>
        <v>11041.912122398364</v>
      </c>
      <c r="N253" s="291">
        <f t="shared" si="645"/>
        <v>11174.215022078377</v>
      </c>
      <c r="O253" s="291">
        <f t="shared" si="645"/>
        <v>11309.296288814385</v>
      </c>
      <c r="P253" s="291">
        <f t="shared" si="645"/>
        <v>11447.214263381928</v>
      </c>
      <c r="Q253" s="291">
        <f t="shared" si="645"/>
        <v>11588.028504151951</v>
      </c>
      <c r="R253" s="291">
        <f t="shared" si="645"/>
        <v>11731.799889578622</v>
      </c>
      <c r="S253" s="291">
        <f t="shared" si="645"/>
        <v>11878.590295719612</v>
      </c>
      <c r="T253" s="291">
        <f t="shared" si="645"/>
        <v>12028.4639967766</v>
      </c>
      <c r="U253" s="291">
        <f t="shared" si="645"/>
        <v>12181.482326716918</v>
      </c>
      <c r="V253" s="291">
        <f t="shared" si="645"/>
        <v>12337.724658580672</v>
      </c>
      <c r="W253" s="291">
        <f t="shared" si="645"/>
        <v>12497.20659679323</v>
      </c>
      <c r="X253" s="291">
        <f t="shared" si="645"/>
        <v>12660.20326540582</v>
      </c>
      <c r="Z253" s="289">
        <v>10</v>
      </c>
      <c r="AA253" s="3" t="s">
        <v>50</v>
      </c>
      <c r="AB253" s="290">
        <f t="shared" ref="AB253:AV253" si="646">+AB222/1000</f>
        <v>10207.26693209722</v>
      </c>
      <c r="AC253" s="291">
        <f t="shared" si="646"/>
        <v>10274.560128207517</v>
      </c>
      <c r="AD253" s="291">
        <f t="shared" si="646"/>
        <v>10385.90284836629</v>
      </c>
      <c r="AE253" s="291">
        <f t="shared" si="646"/>
        <v>10502.587721371394</v>
      </c>
      <c r="AF253" s="291">
        <f t="shared" si="646"/>
        <v>10621.619089325699</v>
      </c>
      <c r="AG253" s="291">
        <f t="shared" si="646"/>
        <v>10743.175405043432</v>
      </c>
      <c r="AH253" s="291">
        <f t="shared" si="646"/>
        <v>10867.277943940197</v>
      </c>
      <c r="AI253" s="291">
        <f t="shared" si="646"/>
        <v>10993.988287674041</v>
      </c>
      <c r="AJ253" s="291">
        <f t="shared" si="646"/>
        <v>11123.359126326299</v>
      </c>
      <c r="AK253" s="291">
        <f t="shared" si="646"/>
        <v>11255.446860543012</v>
      </c>
      <c r="AL253" s="291">
        <f t="shared" si="646"/>
        <v>11390.308409754316</v>
      </c>
      <c r="AM253" s="291">
        <f t="shared" si="646"/>
        <v>11528.002057780885</v>
      </c>
      <c r="AN253" s="291">
        <f t="shared" si="646"/>
        <v>11668.5872736699</v>
      </c>
      <c r="AO253" s="291">
        <f t="shared" si="646"/>
        <v>11812.124767611313</v>
      </c>
      <c r="AP253" s="291">
        <f t="shared" si="646"/>
        <v>11958.676595407889</v>
      </c>
      <c r="AQ253" s="291">
        <f t="shared" si="646"/>
        <v>12108.305829758765</v>
      </c>
      <c r="AR253" s="291">
        <f t="shared" si="646"/>
        <v>12261.077987885721</v>
      </c>
      <c r="AS253" s="291">
        <f t="shared" si="646"/>
        <v>12417.055589914016</v>
      </c>
      <c r="AT253" s="291">
        <f t="shared" si="646"/>
        <v>12576.319543904849</v>
      </c>
      <c r="AU253" s="291">
        <f t="shared" si="646"/>
        <v>12738.885756064352</v>
      </c>
      <c r="AV253" s="291">
        <f t="shared" si="646"/>
        <v>12905.03467115234</v>
      </c>
    </row>
    <row r="254" spans="2:70" x14ac:dyDescent="0.2">
      <c r="B254" s="289">
        <v>13</v>
      </c>
      <c r="C254" s="3" t="s">
        <v>52</v>
      </c>
      <c r="D254" s="290">
        <f t="shared" ref="D254:X254" si="647">+D223/1000</f>
        <v>18.161207282788489</v>
      </c>
      <c r="E254" s="291">
        <f t="shared" si="647"/>
        <v>18.681000370411606</v>
      </c>
      <c r="F254" s="291">
        <f t="shared" si="647"/>
        <v>19.066001259569678</v>
      </c>
      <c r="G254" s="291">
        <f t="shared" si="647"/>
        <v>19.45147336055107</v>
      </c>
      <c r="H254" s="291">
        <f t="shared" si="647"/>
        <v>19.836946214455118</v>
      </c>
      <c r="I254" s="291">
        <f t="shared" si="647"/>
        <v>20.222419069562239</v>
      </c>
      <c r="J254" s="291">
        <f t="shared" si="647"/>
        <v>20.607891924671282</v>
      </c>
      <c r="K254" s="291">
        <f t="shared" si="647"/>
        <v>20.993364779780329</v>
      </c>
      <c r="L254" s="291">
        <f t="shared" si="647"/>
        <v>21.378837634889351</v>
      </c>
      <c r="M254" s="291">
        <f t="shared" si="647"/>
        <v>21.764310489998401</v>
      </c>
      <c r="N254" s="291">
        <f t="shared" si="647"/>
        <v>22.149783345107455</v>
      </c>
      <c r="O254" s="291">
        <f t="shared" si="647"/>
        <v>22.535256200216487</v>
      </c>
      <c r="P254" s="291">
        <f t="shared" si="647"/>
        <v>22.920729055325523</v>
      </c>
      <c r="Q254" s="291">
        <f t="shared" si="647"/>
        <v>23.306201910434574</v>
      </c>
      <c r="R254" s="291">
        <f t="shared" si="647"/>
        <v>23.691674765543599</v>
      </c>
      <c r="S254" s="291">
        <f t="shared" si="647"/>
        <v>24.077147620652646</v>
      </c>
      <c r="T254" s="291">
        <f t="shared" si="647"/>
        <v>24.4626204757617</v>
      </c>
      <c r="U254" s="291">
        <f t="shared" si="647"/>
        <v>24.848093330870721</v>
      </c>
      <c r="V254" s="291">
        <f t="shared" si="647"/>
        <v>25.233566185979772</v>
      </c>
      <c r="W254" s="291">
        <f t="shared" si="647"/>
        <v>25.619039041088815</v>
      </c>
      <c r="X254" s="291">
        <f t="shared" si="647"/>
        <v>26.004511896197847</v>
      </c>
      <c r="Z254" s="289">
        <v>13</v>
      </c>
      <c r="AA254" s="3" t="s">
        <v>52</v>
      </c>
      <c r="AB254" s="290">
        <f t="shared" ref="AB254:AV254" si="648">+AB223/1000</f>
        <v>18.503010023786985</v>
      </c>
      <c r="AC254" s="291">
        <f t="shared" si="648"/>
        <v>19.032609187765843</v>
      </c>
      <c r="AD254" s="291">
        <f t="shared" si="648"/>
        <v>19.425056787023035</v>
      </c>
      <c r="AE254" s="291">
        <f t="shared" si="648"/>
        <v>19.817983919704339</v>
      </c>
      <c r="AF254" s="291">
        <f t="shared" si="648"/>
        <v>20.210911818604924</v>
      </c>
      <c r="AG254" s="291">
        <f t="shared" si="648"/>
        <v>20.603839718729809</v>
      </c>
      <c r="AH254" s="291">
        <f t="shared" si="648"/>
        <v>20.996767618856669</v>
      </c>
      <c r="AI254" s="291">
        <f t="shared" si="648"/>
        <v>21.389695518983523</v>
      </c>
      <c r="AJ254" s="291">
        <f t="shared" si="648"/>
        <v>21.782623419110358</v>
      </c>
      <c r="AK254" s="291">
        <f t="shared" si="648"/>
        <v>22.175551319237215</v>
      </c>
      <c r="AL254" s="291">
        <f t="shared" si="648"/>
        <v>22.568479219364068</v>
      </c>
      <c r="AM254" s="291">
        <f t="shared" si="648"/>
        <v>22.961407119490907</v>
      </c>
      <c r="AN254" s="291">
        <f t="shared" si="648"/>
        <v>23.354335019617764</v>
      </c>
      <c r="AO254" s="291">
        <f t="shared" si="648"/>
        <v>23.747262919744617</v>
      </c>
      <c r="AP254" s="291">
        <f t="shared" si="648"/>
        <v>24.14019081987146</v>
      </c>
      <c r="AQ254" s="291">
        <f t="shared" si="648"/>
        <v>24.533118719998303</v>
      </c>
      <c r="AR254" s="291">
        <f t="shared" si="648"/>
        <v>24.926046620125167</v>
      </c>
      <c r="AS254" s="291">
        <f t="shared" si="648"/>
        <v>25.318974520252006</v>
      </c>
      <c r="AT254" s="291">
        <f t="shared" si="648"/>
        <v>25.71190242037887</v>
      </c>
      <c r="AU254" s="291">
        <f t="shared" si="648"/>
        <v>26.104830320505712</v>
      </c>
      <c r="AV254" s="291">
        <f t="shared" si="648"/>
        <v>26.497758220632544</v>
      </c>
    </row>
    <row r="255" spans="2:70" x14ac:dyDescent="0.2">
      <c r="B255" s="289">
        <v>14</v>
      </c>
      <c r="C255" s="3" t="s">
        <v>53</v>
      </c>
      <c r="D255" s="290">
        <f t="shared" ref="D255:X255" si="649">+D224/1000</f>
        <v>223.67954905679466</v>
      </c>
      <c r="E255" s="291">
        <f t="shared" si="649"/>
        <v>224.84261978983272</v>
      </c>
      <c r="F255" s="291">
        <f t="shared" si="649"/>
        <v>226.98065210759421</v>
      </c>
      <c r="G255" s="291">
        <f t="shared" si="649"/>
        <v>229.44230975973633</v>
      </c>
      <c r="H255" s="291">
        <f t="shared" si="649"/>
        <v>231.95347056930612</v>
      </c>
      <c r="I255" s="291">
        <f t="shared" si="649"/>
        <v>234.51789926367346</v>
      </c>
      <c r="J255" s="291">
        <f t="shared" si="649"/>
        <v>237.13604468941992</v>
      </c>
      <c r="K255" s="291">
        <f t="shared" si="649"/>
        <v>239.80920601024852</v>
      </c>
      <c r="L255" s="291">
        <f t="shared" si="649"/>
        <v>242.53849480980244</v>
      </c>
      <c r="M255" s="291">
        <f t="shared" si="649"/>
        <v>245.32510095156249</v>
      </c>
      <c r="N255" s="291">
        <f t="shared" si="649"/>
        <v>248.17022524375216</v>
      </c>
      <c r="O255" s="291">
        <f t="shared" si="649"/>
        <v>251.0750972786025</v>
      </c>
      <c r="P255" s="291">
        <f t="shared" si="649"/>
        <v>254.04097165263624</v>
      </c>
      <c r="Q255" s="291">
        <f t="shared" si="649"/>
        <v>257.06912914631323</v>
      </c>
      <c r="R255" s="291">
        <f t="shared" si="649"/>
        <v>260.16087892796008</v>
      </c>
      <c r="S255" s="291">
        <f t="shared" si="649"/>
        <v>263.31755161910718</v>
      </c>
      <c r="T255" s="291">
        <f t="shared" si="649"/>
        <v>266.54052941202508</v>
      </c>
      <c r="U255" s="291">
        <f t="shared" si="649"/>
        <v>269.83113127210117</v>
      </c>
      <c r="V255" s="291">
        <f t="shared" si="649"/>
        <v>273.19106408136207</v>
      </c>
      <c r="W255" s="291">
        <f t="shared" si="649"/>
        <v>276.62066342847766</v>
      </c>
      <c r="X255" s="291">
        <f t="shared" si="649"/>
        <v>280.1258456704831</v>
      </c>
      <c r="Z255" s="289">
        <v>14</v>
      </c>
      <c r="AA255" s="3" t="s">
        <v>53</v>
      </c>
      <c r="AB255" s="290">
        <f t="shared" ref="AB255:AV255" si="650">+AB224/1000</f>
        <v>228.0055115355531</v>
      </c>
      <c r="AC255" s="291">
        <f t="shared" si="650"/>
        <v>229.19107605656814</v>
      </c>
      <c r="AD255" s="291">
        <f t="shared" si="650"/>
        <v>231.370457919355</v>
      </c>
      <c r="AE255" s="291">
        <f t="shared" si="650"/>
        <v>233.8797240304896</v>
      </c>
      <c r="AF255" s="291">
        <f t="shared" si="650"/>
        <v>236.43945069011653</v>
      </c>
      <c r="AG255" s="291">
        <f t="shared" si="650"/>
        <v>239.05347543543289</v>
      </c>
      <c r="AH255" s="291">
        <f t="shared" si="650"/>
        <v>241.72225579371329</v>
      </c>
      <c r="AI255" s="291">
        <f t="shared" si="650"/>
        <v>244.44711605448674</v>
      </c>
      <c r="AJ255" s="291">
        <f t="shared" si="650"/>
        <v>247.22918929942412</v>
      </c>
      <c r="AK255" s="291">
        <f t="shared" si="650"/>
        <v>250.06968840396564</v>
      </c>
      <c r="AL255" s="291">
        <f t="shared" si="650"/>
        <v>252.96983739996631</v>
      </c>
      <c r="AM255" s="291">
        <f t="shared" si="650"/>
        <v>255.93088965997072</v>
      </c>
      <c r="AN255" s="291">
        <f t="shared" si="650"/>
        <v>258.95412404439827</v>
      </c>
      <c r="AO255" s="291">
        <f t="shared" si="650"/>
        <v>262.04084610400287</v>
      </c>
      <c r="AP255" s="291">
        <f t="shared" si="650"/>
        <v>265.19239032642679</v>
      </c>
      <c r="AQ255" s="291">
        <f t="shared" si="650"/>
        <v>268.4101130674207</v>
      </c>
      <c r="AR255" s="291">
        <f t="shared" si="650"/>
        <v>271.69542325085365</v>
      </c>
      <c r="AS255" s="291">
        <f t="shared" si="650"/>
        <v>275.04966535090364</v>
      </c>
      <c r="AT255" s="291">
        <f t="shared" si="650"/>
        <v>278.47457926069558</v>
      </c>
      <c r="AU255" s="291">
        <f t="shared" si="650"/>
        <v>281.9705070591844</v>
      </c>
      <c r="AV255" s="291">
        <f t="shared" si="650"/>
        <v>285.54347952575012</v>
      </c>
    </row>
    <row r="256" spans="2:70" x14ac:dyDescent="0.2">
      <c r="B256" s="289">
        <v>18</v>
      </c>
      <c r="C256" s="3" t="s">
        <v>55</v>
      </c>
      <c r="D256" s="290">
        <f t="shared" ref="D256:X256" si="651">+D225/1000</f>
        <v>13438.539956833336</v>
      </c>
      <c r="E256" s="291">
        <f t="shared" si="651"/>
        <v>13839.978117694911</v>
      </c>
      <c r="F256" s="291">
        <f t="shared" si="651"/>
        <v>14239.676419723866</v>
      </c>
      <c r="G256" s="291">
        <f t="shared" si="651"/>
        <v>14664.69431219539</v>
      </c>
      <c r="H256" s="291">
        <f t="shared" si="651"/>
        <v>15081.349547588314</v>
      </c>
      <c r="I256" s="291">
        <f t="shared" si="651"/>
        <v>15504.083932379168</v>
      </c>
      <c r="J256" s="291">
        <f t="shared" si="651"/>
        <v>15929.060095010045</v>
      </c>
      <c r="K256" s="291">
        <f t="shared" si="651"/>
        <v>16356.415386582834</v>
      </c>
      <c r="L256" s="291">
        <f t="shared" si="651"/>
        <v>16786.930864461632</v>
      </c>
      <c r="M256" s="291">
        <f t="shared" si="651"/>
        <v>17220.092347245314</v>
      </c>
      <c r="N256" s="291">
        <f t="shared" si="651"/>
        <v>17656.250883180488</v>
      </c>
      <c r="O256" s="291">
        <f t="shared" si="651"/>
        <v>18095.361322532855</v>
      </c>
      <c r="P256" s="291">
        <f t="shared" si="651"/>
        <v>18537.508176701373</v>
      </c>
      <c r="Q256" s="291">
        <f t="shared" si="651"/>
        <v>18982.760009288879</v>
      </c>
      <c r="R256" s="291">
        <f t="shared" si="651"/>
        <v>19431.173789039025</v>
      </c>
      <c r="S256" s="291">
        <f t="shared" si="651"/>
        <v>19882.821059210051</v>
      </c>
      <c r="T256" s="291">
        <f t="shared" si="651"/>
        <v>20337.768225650274</v>
      </c>
      <c r="U256" s="291">
        <f t="shared" si="651"/>
        <v>20796.08169778837</v>
      </c>
      <c r="V256" s="291">
        <f t="shared" si="651"/>
        <v>21257.846351820393</v>
      </c>
      <c r="W256" s="291">
        <f t="shared" si="651"/>
        <v>21723.078806615868</v>
      </c>
      <c r="X256" s="291">
        <f t="shared" si="651"/>
        <v>22192.073650011884</v>
      </c>
      <c r="Z256" s="289">
        <v>18</v>
      </c>
      <c r="AA256" s="3" t="s">
        <v>55</v>
      </c>
      <c r="AB256" s="290">
        <f t="shared" ref="AB256:AV256" si="652">+AB225/1000</f>
        <v>13861.527856796678</v>
      </c>
      <c r="AC256" s="291">
        <f t="shared" si="652"/>
        <v>14277.413894592404</v>
      </c>
      <c r="AD256" s="291">
        <f t="shared" si="652"/>
        <v>14691.36694487043</v>
      </c>
      <c r="AE256" s="291">
        <f t="shared" si="652"/>
        <v>15131.662772890129</v>
      </c>
      <c r="AF256" s="291">
        <f t="shared" si="652"/>
        <v>15563.245315978078</v>
      </c>
      <c r="AG256" s="291">
        <f t="shared" si="652"/>
        <v>16001.121395746026</v>
      </c>
      <c r="AH256" s="291">
        <f t="shared" si="652"/>
        <v>16441.300214008232</v>
      </c>
      <c r="AI256" s="291">
        <f t="shared" si="652"/>
        <v>16883.92386967966</v>
      </c>
      <c r="AJ256" s="291">
        <f t="shared" si="652"/>
        <v>17329.803938592799</v>
      </c>
      <c r="AK256" s="291">
        <f t="shared" si="652"/>
        <v>17778.405130645395</v>
      </c>
      <c r="AL256" s="291">
        <f t="shared" si="652"/>
        <v>18230.091842082202</v>
      </c>
      <c r="AM256" s="291">
        <f t="shared" si="652"/>
        <v>18684.816475440286</v>
      </c>
      <c r="AN256" s="291">
        <f t="shared" si="652"/>
        <v>19142.66624559099</v>
      </c>
      <c r="AO256" s="291">
        <f t="shared" si="652"/>
        <v>19603.711770580459</v>
      </c>
      <c r="AP256" s="291">
        <f t="shared" si="652"/>
        <v>20068.011596779274</v>
      </c>
      <c r="AQ256" s="291">
        <f t="shared" si="652"/>
        <v>20535.639414244935</v>
      </c>
      <c r="AR256" s="291">
        <f t="shared" si="652"/>
        <v>21006.663543764993</v>
      </c>
      <c r="AS256" s="291">
        <f t="shared" si="652"/>
        <v>21481.152343243306</v>
      </c>
      <c r="AT256" s="291">
        <f t="shared" si="652"/>
        <v>21959.193168003869</v>
      </c>
      <c r="AU256" s="291">
        <f t="shared" si="652"/>
        <v>22440.803121604375</v>
      </c>
      <c r="AV256" s="291">
        <f t="shared" si="652"/>
        <v>22926.28540058768</v>
      </c>
    </row>
    <row r="257" spans="2:48" x14ac:dyDescent="0.2">
      <c r="B257" s="289">
        <v>20</v>
      </c>
      <c r="C257" s="3" t="s">
        <v>56</v>
      </c>
      <c r="D257" s="290">
        <f t="shared" ref="D257:X257" si="653">+D226/1000</f>
        <v>1.8064540000000002</v>
      </c>
      <c r="E257" s="291">
        <f t="shared" si="653"/>
        <v>1.873292798</v>
      </c>
      <c r="F257" s="291">
        <f t="shared" si="653"/>
        <v>1.9426046315259997</v>
      </c>
      <c r="G257" s="291">
        <f t="shared" si="653"/>
        <v>2.0144810028924618</v>
      </c>
      <c r="H257" s="291">
        <f t="shared" si="653"/>
        <v>2.0890167999994822</v>
      </c>
      <c r="I257" s="291">
        <f t="shared" si="653"/>
        <v>2.1663104215994631</v>
      </c>
      <c r="J257" s="291">
        <f t="shared" si="653"/>
        <v>2.2464639071986432</v>
      </c>
      <c r="K257" s="291">
        <f t="shared" si="653"/>
        <v>2.3295830717649926</v>
      </c>
      <c r="L257" s="291">
        <f t="shared" si="653"/>
        <v>2.4157776454202975</v>
      </c>
      <c r="M257" s="291">
        <f t="shared" si="653"/>
        <v>2.5051614183008479</v>
      </c>
      <c r="N257" s="291">
        <f t="shared" si="653"/>
        <v>2.5978523907779789</v>
      </c>
      <c r="O257" s="291">
        <f t="shared" si="653"/>
        <v>2.693972929236764</v>
      </c>
      <c r="P257" s="291">
        <f t="shared" si="653"/>
        <v>2.793649927618524</v>
      </c>
      <c r="Q257" s="291">
        <f t="shared" si="653"/>
        <v>2.8970149749404097</v>
      </c>
      <c r="R257" s="291">
        <f t="shared" si="653"/>
        <v>3.0042045290132044</v>
      </c>
      <c r="S257" s="291">
        <f t="shared" si="653"/>
        <v>3.1153600965866928</v>
      </c>
      <c r="T257" s="291">
        <f t="shared" si="653"/>
        <v>3.2306284201604005</v>
      </c>
      <c r="U257" s="291">
        <f t="shared" si="653"/>
        <v>3.3501616717063349</v>
      </c>
      <c r="V257" s="291">
        <f t="shared" si="653"/>
        <v>3.4741176535594689</v>
      </c>
      <c r="W257" s="291">
        <f t="shared" si="653"/>
        <v>3.6026600067411692</v>
      </c>
      <c r="X257" s="291">
        <f t="shared" si="653"/>
        <v>3.7359584269905923</v>
      </c>
      <c r="Z257" s="289">
        <v>20</v>
      </c>
      <c r="AA257" s="3" t="s">
        <v>56</v>
      </c>
      <c r="AB257" s="290">
        <f t="shared" ref="AB257:AV257" si="654">+AB226/1000</f>
        <v>1.8273727373199999</v>
      </c>
      <c r="AC257" s="291">
        <f t="shared" si="654"/>
        <v>1.8949855286008397</v>
      </c>
      <c r="AD257" s="291">
        <f t="shared" si="654"/>
        <v>1.9650999931590705</v>
      </c>
      <c r="AE257" s="291">
        <f t="shared" si="654"/>
        <v>2.0378086929059562</v>
      </c>
      <c r="AF257" s="291">
        <f t="shared" si="654"/>
        <v>2.1132076145434762</v>
      </c>
      <c r="AG257" s="291">
        <f t="shared" si="654"/>
        <v>2.1913962962815847</v>
      </c>
      <c r="AH257" s="291">
        <f t="shared" si="654"/>
        <v>2.2724779592440032</v>
      </c>
      <c r="AI257" s="291">
        <f t="shared" si="654"/>
        <v>2.356559643736031</v>
      </c>
      <c r="AJ257" s="291">
        <f t="shared" si="654"/>
        <v>2.4437523505542642</v>
      </c>
      <c r="AK257" s="291">
        <f t="shared" si="654"/>
        <v>2.5341711875247719</v>
      </c>
      <c r="AL257" s="291">
        <f t="shared" si="654"/>
        <v>2.6279355214631877</v>
      </c>
      <c r="AM257" s="291">
        <f t="shared" si="654"/>
        <v>2.7251691357573256</v>
      </c>
      <c r="AN257" s="291">
        <f t="shared" si="654"/>
        <v>2.8260003937803466</v>
      </c>
      <c r="AO257" s="291">
        <f t="shared" si="654"/>
        <v>2.9305624083502191</v>
      </c>
      <c r="AP257" s="291">
        <f t="shared" si="654"/>
        <v>3.0389932174591774</v>
      </c>
      <c r="AQ257" s="291">
        <f t="shared" si="654"/>
        <v>3.1514359665051659</v>
      </c>
      <c r="AR257" s="291">
        <f t="shared" si="654"/>
        <v>3.2680390972658575</v>
      </c>
      <c r="AS257" s="291">
        <f t="shared" si="654"/>
        <v>3.388956543864694</v>
      </c>
      <c r="AT257" s="291">
        <f t="shared" si="654"/>
        <v>3.5143479359876872</v>
      </c>
      <c r="AU257" s="291">
        <f t="shared" si="654"/>
        <v>3.6443788096192322</v>
      </c>
      <c r="AV257" s="291">
        <f t="shared" si="654"/>
        <v>3.7792208255751429</v>
      </c>
    </row>
    <row r="258" spans="2:48" x14ac:dyDescent="0.2">
      <c r="B258" s="289">
        <v>21</v>
      </c>
      <c r="C258" s="3" t="s">
        <v>57</v>
      </c>
      <c r="D258" s="290">
        <f t="shared" ref="D258:X258" si="655">+D227/1000</f>
        <v>137.97595533169405</v>
      </c>
      <c r="E258" s="291">
        <f t="shared" si="655"/>
        <v>144.42530680894689</v>
      </c>
      <c r="F258" s="291">
        <f t="shared" si="655"/>
        <v>150.67751724182295</v>
      </c>
      <c r="G258" s="291">
        <f t="shared" si="655"/>
        <v>156.93996527046133</v>
      </c>
      <c r="H258" s="291">
        <f t="shared" si="655"/>
        <v>163.20407181478987</v>
      </c>
      <c r="I258" s="291">
        <f t="shared" si="655"/>
        <v>169.46835923030704</v>
      </c>
      <c r="J258" s="291">
        <f t="shared" si="655"/>
        <v>175.74097184592947</v>
      </c>
      <c r="K258" s="291">
        <f t="shared" si="655"/>
        <v>182.02646807287459</v>
      </c>
      <c r="L258" s="291">
        <f t="shared" si="655"/>
        <v>188.3147738473109</v>
      </c>
      <c r="M258" s="291">
        <f t="shared" si="655"/>
        <v>194.60307962174716</v>
      </c>
      <c r="N258" s="291">
        <f t="shared" si="655"/>
        <v>200.89138539618315</v>
      </c>
      <c r="O258" s="291">
        <f t="shared" si="655"/>
        <v>207.17969117061904</v>
      </c>
      <c r="P258" s="291">
        <f t="shared" si="655"/>
        <v>213.46799694505526</v>
      </c>
      <c r="Q258" s="291">
        <f t="shared" si="655"/>
        <v>219.75630271949166</v>
      </c>
      <c r="R258" s="291">
        <f t="shared" si="655"/>
        <v>226.04460849392805</v>
      </c>
      <c r="S258" s="291">
        <f t="shared" si="655"/>
        <v>232.33291426836425</v>
      </c>
      <c r="T258" s="291">
        <f t="shared" si="655"/>
        <v>238.6212200428001</v>
      </c>
      <c r="U258" s="291">
        <f t="shared" si="655"/>
        <v>244.90952581723619</v>
      </c>
      <c r="V258" s="291">
        <f t="shared" si="655"/>
        <v>251.1978315916723</v>
      </c>
      <c r="W258" s="291">
        <f t="shared" si="655"/>
        <v>257.48613736610866</v>
      </c>
      <c r="X258" s="291">
        <f t="shared" si="655"/>
        <v>263.77444314054503</v>
      </c>
      <c r="Z258" s="289">
        <v>21</v>
      </c>
      <c r="AA258" s="3" t="s">
        <v>57</v>
      </c>
      <c r="AB258" s="290">
        <f t="shared" ref="AB258:AV258" si="656">+AB227/1000</f>
        <v>143.4715376325554</v>
      </c>
      <c r="AC258" s="291">
        <f t="shared" si="656"/>
        <v>150.17776677914719</v>
      </c>
      <c r="AD258" s="291">
        <f t="shared" si="656"/>
        <v>156.67900275356476</v>
      </c>
      <c r="AE258" s="291">
        <f t="shared" si="656"/>
        <v>163.19088408718386</v>
      </c>
      <c r="AF258" s="291">
        <f t="shared" si="656"/>
        <v>169.70448999517293</v>
      </c>
      <c r="AG258" s="291">
        <f t="shared" si="656"/>
        <v>176.21828397845019</v>
      </c>
      <c r="AH258" s="291">
        <f t="shared" si="656"/>
        <v>182.74073475455282</v>
      </c>
      <c r="AI258" s="291">
        <f t="shared" si="656"/>
        <v>189.27658229621721</v>
      </c>
      <c r="AJ258" s="291">
        <f t="shared" si="656"/>
        <v>195.81535128964927</v>
      </c>
      <c r="AK258" s="291">
        <f t="shared" si="656"/>
        <v>202.3541202830813</v>
      </c>
      <c r="AL258" s="291">
        <f t="shared" si="656"/>
        <v>208.89288927651305</v>
      </c>
      <c r="AM258" s="291">
        <f t="shared" si="656"/>
        <v>215.43165826994485</v>
      </c>
      <c r="AN258" s="291">
        <f t="shared" si="656"/>
        <v>221.97042726337679</v>
      </c>
      <c r="AO258" s="291">
        <f t="shared" si="656"/>
        <v>228.50919625680893</v>
      </c>
      <c r="AP258" s="291">
        <f t="shared" si="656"/>
        <v>235.04796525024116</v>
      </c>
      <c r="AQ258" s="291">
        <f t="shared" si="656"/>
        <v>241.58673424367316</v>
      </c>
      <c r="AR258" s="291">
        <f t="shared" si="656"/>
        <v>248.12550323710491</v>
      </c>
      <c r="AS258" s="291">
        <f t="shared" si="656"/>
        <v>254.66427223053668</v>
      </c>
      <c r="AT258" s="291">
        <f t="shared" si="656"/>
        <v>261.20304122396868</v>
      </c>
      <c r="AU258" s="291">
        <f t="shared" si="656"/>
        <v>267.74181021740065</v>
      </c>
      <c r="AV258" s="291">
        <f t="shared" si="656"/>
        <v>274.28057921083291</v>
      </c>
    </row>
    <row r="259" spans="2:48" x14ac:dyDescent="0.2">
      <c r="B259" s="289">
        <v>22</v>
      </c>
      <c r="C259" s="3" t="s">
        <v>58</v>
      </c>
      <c r="D259" s="290">
        <f t="shared" ref="D259:X259" si="657">+D228/1000</f>
        <v>1234.8465848368753</v>
      </c>
      <c r="E259" s="291">
        <f t="shared" si="657"/>
        <v>1274.996224388414</v>
      </c>
      <c r="F259" s="291">
        <f t="shared" si="657"/>
        <v>1317.3283298406532</v>
      </c>
      <c r="G259" s="291">
        <f t="shared" si="657"/>
        <v>1360.1262376872901</v>
      </c>
      <c r="H259" s="291">
        <f t="shared" si="657"/>
        <v>1403.1996620305899</v>
      </c>
      <c r="I259" s="291">
        <f t="shared" si="657"/>
        <v>1446.5694437926966</v>
      </c>
      <c r="J259" s="291">
        <f t="shared" si="657"/>
        <v>1490.2380790378602</v>
      </c>
      <c r="K259" s="291">
        <f t="shared" si="657"/>
        <v>1534.2127956623385</v>
      </c>
      <c r="L259" s="291">
        <f t="shared" si="657"/>
        <v>1578.4997779706314</v>
      </c>
      <c r="M259" s="291">
        <f t="shared" si="657"/>
        <v>1623.1056457778932</v>
      </c>
      <c r="N259" s="291">
        <f t="shared" si="657"/>
        <v>1668.0370797904195</v>
      </c>
      <c r="O259" s="291">
        <f t="shared" si="657"/>
        <v>1713.300920854575</v>
      </c>
      <c r="P259" s="291">
        <f t="shared" si="657"/>
        <v>1758.9041489283088</v>
      </c>
      <c r="Q259" s="291">
        <f t="shared" si="657"/>
        <v>1804.8538896441175</v>
      </c>
      <c r="R259" s="291">
        <f t="shared" si="657"/>
        <v>1851.1574265706106</v>
      </c>
      <c r="S259" s="291">
        <f t="shared" si="657"/>
        <v>1897.8221626314903</v>
      </c>
      <c r="T259" s="291">
        <f t="shared" si="657"/>
        <v>1944.8557876646746</v>
      </c>
      <c r="U259" s="291">
        <f t="shared" si="657"/>
        <v>1992.2656397448122</v>
      </c>
      <c r="V259" s="291">
        <f t="shared" si="657"/>
        <v>2040.0612151239275</v>
      </c>
      <c r="W259" s="291">
        <f t="shared" si="657"/>
        <v>2088.2443808523108</v>
      </c>
      <c r="X259" s="291">
        <f t="shared" si="657"/>
        <v>2136.848052630377</v>
      </c>
      <c r="Z259" s="289">
        <v>22</v>
      </c>
      <c r="AA259" s="3" t="s">
        <v>58</v>
      </c>
      <c r="AB259" s="290">
        <f t="shared" ref="AB259:AV259" si="658">+AB228/1000</f>
        <v>1284.0305243109287</v>
      </c>
      <c r="AC259" s="291">
        <f t="shared" si="658"/>
        <v>1325.7793240058068</v>
      </c>
      <c r="AD259" s="291">
        <f t="shared" si="658"/>
        <v>1369.7975172182048</v>
      </c>
      <c r="AE259" s="291">
        <f t="shared" si="658"/>
        <v>1414.3000657343762</v>
      </c>
      <c r="AF259" s="291">
        <f t="shared" si="658"/>
        <v>1459.0891045692704</v>
      </c>
      <c r="AG259" s="291">
        <f t="shared" si="658"/>
        <v>1504.1863047389588</v>
      </c>
      <c r="AH259" s="291">
        <f t="shared" si="658"/>
        <v>1549.5942617259345</v>
      </c>
      <c r="AI259" s="291">
        <f t="shared" si="658"/>
        <v>1595.3204913135678</v>
      </c>
      <c r="AJ259" s="291">
        <f t="shared" si="658"/>
        <v>1641.3714241272035</v>
      </c>
      <c r="AK259" s="291">
        <f t="shared" si="658"/>
        <v>1687.7539436492252</v>
      </c>
      <c r="AL259" s="291">
        <f t="shared" si="658"/>
        <v>1734.4749966784725</v>
      </c>
      <c r="AM259" s="291">
        <f t="shared" si="658"/>
        <v>1781.5416965322131</v>
      </c>
      <c r="AN259" s="291">
        <f t="shared" si="658"/>
        <v>1828.9613011801264</v>
      </c>
      <c r="AO259" s="291">
        <f t="shared" si="658"/>
        <v>1876.7412200686415</v>
      </c>
      <c r="AP259" s="291">
        <f t="shared" si="658"/>
        <v>1924.8890268709142</v>
      </c>
      <c r="AQ259" s="291">
        <f t="shared" si="658"/>
        <v>1973.4124193691039</v>
      </c>
      <c r="AR259" s="291">
        <f t="shared" si="658"/>
        <v>2022.3193936873597</v>
      </c>
      <c r="AS259" s="291">
        <f t="shared" si="658"/>
        <v>2071.6175801758523</v>
      </c>
      <c r="AT259" s="291">
        <f t="shared" si="658"/>
        <v>2121.3168533223188</v>
      </c>
      <c r="AU259" s="291">
        <f t="shared" si="658"/>
        <v>2171.4191545416566</v>
      </c>
      <c r="AV259" s="291">
        <f t="shared" si="658"/>
        <v>2221.9587105666483</v>
      </c>
    </row>
    <row r="260" spans="2:48" x14ac:dyDescent="0.2">
      <c r="B260" s="289">
        <v>23</v>
      </c>
      <c r="C260" s="3" t="s">
        <v>59</v>
      </c>
      <c r="D260" s="290">
        <f t="shared" ref="D260:X260" si="659">+D229/1000</f>
        <v>2064.6499631265542</v>
      </c>
      <c r="E260" s="291">
        <f t="shared" si="659"/>
        <v>2173.9651085838027</v>
      </c>
      <c r="F260" s="291">
        <f t="shared" si="659"/>
        <v>2284.0717471135108</v>
      </c>
      <c r="G260" s="291">
        <f t="shared" si="659"/>
        <v>2394.4550879587114</v>
      </c>
      <c r="H260" s="291">
        <f t="shared" si="659"/>
        <v>2505.0719289394924</v>
      </c>
      <c r="I260" s="291">
        <f t="shared" si="659"/>
        <v>2616.0221264488614</v>
      </c>
      <c r="J260" s="291">
        <f t="shared" si="659"/>
        <v>2727.3372468256048</v>
      </c>
      <c r="K260" s="291">
        <f t="shared" si="659"/>
        <v>2839.0375717920838</v>
      </c>
      <c r="L260" s="291">
        <f t="shared" si="659"/>
        <v>2951.1353069258976</v>
      </c>
      <c r="M260" s="291">
        <f t="shared" si="659"/>
        <v>3063.6405978791995</v>
      </c>
      <c r="N260" s="291">
        <f t="shared" si="659"/>
        <v>3176.5626512761928</v>
      </c>
      <c r="O260" s="291">
        <f t="shared" si="659"/>
        <v>3289.9104838283929</v>
      </c>
      <c r="P260" s="291">
        <f t="shared" si="659"/>
        <v>3403.6931370053426</v>
      </c>
      <c r="Q260" s="291">
        <f t="shared" si="659"/>
        <v>3517.9197793090825</v>
      </c>
      <c r="R260" s="291">
        <f t="shared" si="659"/>
        <v>3632.5997584512502</v>
      </c>
      <c r="S260" s="291">
        <f t="shared" si="659"/>
        <v>3747.7425660825397</v>
      </c>
      <c r="T260" s="291">
        <f t="shared" si="659"/>
        <v>3863.3580580025264</v>
      </c>
      <c r="U260" s="291">
        <f t="shared" si="659"/>
        <v>3979.4556379113001</v>
      </c>
      <c r="V260" s="291">
        <f t="shared" si="659"/>
        <v>4096.0474744192807</v>
      </c>
      <c r="W260" s="291">
        <f t="shared" si="659"/>
        <v>4213.1359600512687</v>
      </c>
      <c r="X260" s="291">
        <f t="shared" si="659"/>
        <v>4330.7632722663839</v>
      </c>
      <c r="Z260" s="289">
        <v>23</v>
      </c>
      <c r="AA260" s="3" t="s">
        <v>59</v>
      </c>
      <c r="AB260" s="290">
        <f t="shared" ref="AB260:AV260" si="660">+AB229/1000</f>
        <v>2081.2578295897065</v>
      </c>
      <c r="AC260" s="291">
        <f t="shared" si="660"/>
        <v>2191.3964593254618</v>
      </c>
      <c r="AD260" s="291">
        <f t="shared" si="660"/>
        <v>2302.3169254707577</v>
      </c>
      <c r="AE260" s="291">
        <f t="shared" si="660"/>
        <v>2413.5100926032055</v>
      </c>
      <c r="AF260" s="291">
        <f t="shared" si="660"/>
        <v>2524.9361331773353</v>
      </c>
      <c r="AG260" s="291">
        <f t="shared" si="660"/>
        <v>2636.6970734103843</v>
      </c>
      <c r="AH260" s="291">
        <f t="shared" si="660"/>
        <v>2748.8252693814002</v>
      </c>
      <c r="AI260" s="291">
        <f t="shared" si="660"/>
        <v>2861.3413686580507</v>
      </c>
      <c r="AJ260" s="291">
        <f t="shared" si="660"/>
        <v>2974.2577507994583</v>
      </c>
      <c r="AK260" s="291">
        <f t="shared" si="660"/>
        <v>3087.584668836686</v>
      </c>
      <c r="AL260" s="291">
        <f t="shared" si="660"/>
        <v>3201.33140987672</v>
      </c>
      <c r="AM260" s="291">
        <f t="shared" si="660"/>
        <v>3315.5070619527914</v>
      </c>
      <c r="AN260" s="291">
        <f t="shared" si="660"/>
        <v>3430.1207350226859</v>
      </c>
      <c r="AO260" s="291">
        <f t="shared" si="660"/>
        <v>3545.1816658404587</v>
      </c>
      <c r="AP260" s="291">
        <f t="shared" si="660"/>
        <v>3660.6992712341412</v>
      </c>
      <c r="AQ260" s="291">
        <f t="shared" si="660"/>
        <v>3776.6831128538124</v>
      </c>
      <c r="AR260" s="291">
        <f t="shared" si="660"/>
        <v>3893.1431191109991</v>
      </c>
      <c r="AS260" s="291">
        <f t="shared" si="660"/>
        <v>4010.088762962223</v>
      </c>
      <c r="AT260" s="291">
        <f t="shared" si="660"/>
        <v>4127.5323026220258</v>
      </c>
      <c r="AU260" s="291">
        <f t="shared" si="660"/>
        <v>4245.4761482339336</v>
      </c>
      <c r="AV260" s="291">
        <f t="shared" si="660"/>
        <v>4363.9627878108922</v>
      </c>
    </row>
    <row r="261" spans="2:48" x14ac:dyDescent="0.2">
      <c r="B261" s="289">
        <v>26</v>
      </c>
      <c r="C261" s="3" t="s">
        <v>60</v>
      </c>
      <c r="D261" s="290">
        <f t="shared" ref="D261:X261" si="661">+D230/1000</f>
        <v>81.234999999999971</v>
      </c>
      <c r="E261" s="291">
        <f t="shared" si="661"/>
        <v>82.759817297055548</v>
      </c>
      <c r="F261" s="291">
        <f t="shared" si="661"/>
        <v>84.284574794955304</v>
      </c>
      <c r="G261" s="291">
        <f t="shared" si="661"/>
        <v>85.810288295277687</v>
      </c>
      <c r="H261" s="291">
        <f t="shared" si="661"/>
        <v>86.550167804196775</v>
      </c>
      <c r="I261" s="291">
        <f t="shared" si="661"/>
        <v>89.311036434559426</v>
      </c>
      <c r="J261" s="291">
        <f t="shared" si="661"/>
        <v>90.453392963406486</v>
      </c>
      <c r="K261" s="291">
        <f t="shared" si="661"/>
        <v>92.268775197786312</v>
      </c>
      <c r="L261" s="291">
        <f t="shared" si="661"/>
        <v>93.435031787199151</v>
      </c>
      <c r="M261" s="291">
        <f t="shared" si="661"/>
        <v>94.958833282676295</v>
      </c>
      <c r="N261" s="291">
        <f t="shared" si="661"/>
        <v>96.48359078057608</v>
      </c>
      <c r="O261" s="291">
        <f t="shared" si="661"/>
        <v>98.009304280898476</v>
      </c>
      <c r="P261" s="291">
        <f t="shared" si="661"/>
        <v>99.627750016216154</v>
      </c>
      <c r="Q261" s="291">
        <f t="shared" si="661"/>
        <v>101.22133968854541</v>
      </c>
      <c r="R261" s="291">
        <f t="shared" si="661"/>
        <v>103.47131932101311</v>
      </c>
      <c r="S261" s="291">
        <f t="shared" si="661"/>
        <v>105.77228919563751</v>
      </c>
      <c r="T261" s="291">
        <f t="shared" si="661"/>
        <v>108.08482566787951</v>
      </c>
      <c r="U261" s="291">
        <f t="shared" si="661"/>
        <v>110.44708938106342</v>
      </c>
      <c r="V261" s="291">
        <f t="shared" si="661"/>
        <v>111.20316323105695</v>
      </c>
      <c r="W261" s="291">
        <f t="shared" si="661"/>
        <v>112.13029089137437</v>
      </c>
      <c r="X261" s="291">
        <f t="shared" si="661"/>
        <v>113.06541827944571</v>
      </c>
      <c r="Z261" s="289">
        <v>26</v>
      </c>
      <c r="AA261" s="3" t="s">
        <v>60</v>
      </c>
      <c r="AB261" s="290">
        <f t="shared" ref="AB261:AV261" si="662">+AB230/1000</f>
        <v>83.609499049999982</v>
      </c>
      <c r="AC261" s="291">
        <f t="shared" si="662"/>
        <v>85.178886756648481</v>
      </c>
      <c r="AD261" s="291">
        <f t="shared" si="662"/>
        <v>86.748212916211855</v>
      </c>
      <c r="AE261" s="291">
        <f t="shared" si="662"/>
        <v>88.318523022148668</v>
      </c>
      <c r="AF261" s="291">
        <f t="shared" si="662"/>
        <v>89.080029209113448</v>
      </c>
      <c r="AG261" s="291">
        <f t="shared" si="662"/>
        <v>91.921598029541613</v>
      </c>
      <c r="AH261" s="291">
        <f t="shared" si="662"/>
        <v>93.097345639726868</v>
      </c>
      <c r="AI261" s="291">
        <f t="shared" si="662"/>
        <v>94.965791496817602</v>
      </c>
      <c r="AJ261" s="291">
        <f t="shared" si="662"/>
        <v>96.166137766339006</v>
      </c>
      <c r="AK261" s="291">
        <f t="shared" si="662"/>
        <v>97.734479979528928</v>
      </c>
      <c r="AL261" s="291">
        <f t="shared" si="662"/>
        <v>99.30380613909233</v>
      </c>
      <c r="AM261" s="291">
        <f t="shared" si="662"/>
        <v>100.87411624502914</v>
      </c>
      <c r="AN261" s="291">
        <f t="shared" si="662"/>
        <v>102.53986914919017</v>
      </c>
      <c r="AO261" s="291">
        <f t="shared" si="662"/>
        <v>104.1800394476416</v>
      </c>
      <c r="AP261" s="291">
        <f t="shared" si="662"/>
        <v>106.49578598476633</v>
      </c>
      <c r="AQ261" s="291">
        <f t="shared" si="662"/>
        <v>108.86401320882601</v>
      </c>
      <c r="AR261" s="291">
        <f t="shared" si="662"/>
        <v>111.24414512215164</v>
      </c>
      <c r="AS261" s="291">
        <f t="shared" si="662"/>
        <v>113.6754578036719</v>
      </c>
      <c r="AT261" s="291">
        <f t="shared" si="662"/>
        <v>114.45363169230076</v>
      </c>
      <c r="AU261" s="291">
        <f t="shared" si="662"/>
        <v>115.40785929412924</v>
      </c>
      <c r="AV261" s="291">
        <f t="shared" si="662"/>
        <v>116.37032045575391</v>
      </c>
    </row>
    <row r="262" spans="2:48" x14ac:dyDescent="0.2">
      <c r="B262" s="289">
        <v>28</v>
      </c>
      <c r="C262" s="3" t="s">
        <v>61</v>
      </c>
      <c r="D262" s="290">
        <f t="shared" ref="D262:X262" si="663">+D231/1000</f>
        <v>52.839798410342148</v>
      </c>
      <c r="E262" s="291">
        <f t="shared" si="663"/>
        <v>53.765480219358842</v>
      </c>
      <c r="F262" s="291">
        <f t="shared" si="663"/>
        <v>53.77672636484192</v>
      </c>
      <c r="G262" s="291">
        <f t="shared" si="663"/>
        <v>53.776862994715174</v>
      </c>
      <c r="H262" s="291">
        <f t="shared" si="663"/>
        <v>53.776864654636988</v>
      </c>
      <c r="I262" s="291">
        <f t="shared" si="663"/>
        <v>53.776864674803434</v>
      </c>
      <c r="J262" s="291">
        <f t="shared" si="663"/>
        <v>53.776864675048436</v>
      </c>
      <c r="K262" s="291">
        <f t="shared" si="663"/>
        <v>53.776864675051428</v>
      </c>
      <c r="L262" s="291">
        <f t="shared" si="663"/>
        <v>53.776864675051463</v>
      </c>
      <c r="M262" s="291">
        <f t="shared" si="663"/>
        <v>53.776864675051463</v>
      </c>
      <c r="N262" s="291">
        <f t="shared" si="663"/>
        <v>53.776864675051463</v>
      </c>
      <c r="O262" s="291">
        <f t="shared" si="663"/>
        <v>53.776864675051463</v>
      </c>
      <c r="P262" s="291">
        <f t="shared" si="663"/>
        <v>53.776864675051463</v>
      </c>
      <c r="Q262" s="291">
        <f t="shared" si="663"/>
        <v>53.776864675051463</v>
      </c>
      <c r="R262" s="291">
        <f t="shared" si="663"/>
        <v>53.776864675051463</v>
      </c>
      <c r="S262" s="291">
        <f t="shared" si="663"/>
        <v>53.776864675051463</v>
      </c>
      <c r="T262" s="291">
        <f t="shared" si="663"/>
        <v>53.776864675051463</v>
      </c>
      <c r="U262" s="291">
        <f t="shared" si="663"/>
        <v>53.776864675051463</v>
      </c>
      <c r="V262" s="291">
        <f t="shared" si="663"/>
        <v>53.776864675051463</v>
      </c>
      <c r="W262" s="291">
        <f t="shared" si="663"/>
        <v>53.776864675051463</v>
      </c>
      <c r="X262" s="291">
        <f t="shared" si="663"/>
        <v>53.776864675051463</v>
      </c>
      <c r="Z262" s="289">
        <v>28</v>
      </c>
      <c r="AA262" s="3" t="s">
        <v>61</v>
      </c>
      <c r="AB262" s="290">
        <f t="shared" ref="AB262:AV262" si="664">+AB231/1000</f>
        <v>53.772949250268795</v>
      </c>
      <c r="AC262" s="291">
        <f t="shared" si="664"/>
        <v>54.714978600032701</v>
      </c>
      <c r="AD262" s="291">
        <f t="shared" si="664"/>
        <v>54.726423352445039</v>
      </c>
      <c r="AE262" s="291">
        <f t="shared" si="664"/>
        <v>54.726562395201839</v>
      </c>
      <c r="AF262" s="291">
        <f t="shared" si="664"/>
        <v>54.726564084437868</v>
      </c>
      <c r="AG262" s="291">
        <f t="shared" si="664"/>
        <v>54.72656410496046</v>
      </c>
      <c r="AH262" s="291">
        <f t="shared" si="664"/>
        <v>54.72656410520981</v>
      </c>
      <c r="AI262" s="291">
        <f t="shared" si="664"/>
        <v>54.726564105212816</v>
      </c>
      <c r="AJ262" s="291">
        <f t="shared" si="664"/>
        <v>54.726564105212852</v>
      </c>
      <c r="AK262" s="291">
        <f t="shared" si="664"/>
        <v>54.726564105212852</v>
      </c>
      <c r="AL262" s="291">
        <f t="shared" si="664"/>
        <v>54.726564105212852</v>
      </c>
      <c r="AM262" s="291">
        <f t="shared" si="664"/>
        <v>54.726564105212852</v>
      </c>
      <c r="AN262" s="291">
        <f t="shared" si="664"/>
        <v>54.726564105212852</v>
      </c>
      <c r="AO262" s="291">
        <f t="shared" si="664"/>
        <v>54.726564105212852</v>
      </c>
      <c r="AP262" s="291">
        <f t="shared" si="664"/>
        <v>54.726564105212852</v>
      </c>
      <c r="AQ262" s="291">
        <f t="shared" si="664"/>
        <v>54.726564105212852</v>
      </c>
      <c r="AR262" s="291">
        <f t="shared" si="664"/>
        <v>54.726564105212852</v>
      </c>
      <c r="AS262" s="291">
        <f t="shared" si="664"/>
        <v>54.726564105212852</v>
      </c>
      <c r="AT262" s="291">
        <f t="shared" si="664"/>
        <v>54.726564105212852</v>
      </c>
      <c r="AU262" s="291">
        <f t="shared" si="664"/>
        <v>54.726564105212852</v>
      </c>
      <c r="AV262" s="291">
        <f t="shared" si="664"/>
        <v>54.726564105212852</v>
      </c>
    </row>
    <row r="263" spans="2:48" x14ac:dyDescent="0.2">
      <c r="B263" s="289">
        <v>29</v>
      </c>
      <c r="C263" s="3" t="s">
        <v>62</v>
      </c>
      <c r="D263" s="290">
        <f t="shared" ref="D263:X263" si="665">+D232/1000</f>
        <v>93.201769017061565</v>
      </c>
      <c r="E263" s="291">
        <f t="shared" si="665"/>
        <v>94.151748449636159</v>
      </c>
      <c r="F263" s="291">
        <f t="shared" si="665"/>
        <v>96.320056655885708</v>
      </c>
      <c r="G263" s="291">
        <f t="shared" si="665"/>
        <v>98.189399410681801</v>
      </c>
      <c r="H263" s="291">
        <f t="shared" si="665"/>
        <v>100.17685022871295</v>
      </c>
      <c r="I263" s="291">
        <f t="shared" si="665"/>
        <v>102.11764176713405</v>
      </c>
      <c r="J263" s="291">
        <f t="shared" si="665"/>
        <v>104.07686632625276</v>
      </c>
      <c r="K263" s="291">
        <f t="shared" si="665"/>
        <v>106.02880881297618</v>
      </c>
      <c r="L263" s="291">
        <f t="shared" si="665"/>
        <v>107.98362812489498</v>
      </c>
      <c r="M263" s="291">
        <f t="shared" si="665"/>
        <v>109.93731093023219</v>
      </c>
      <c r="N263" s="291">
        <f t="shared" si="665"/>
        <v>111.8914427191268</v>
      </c>
      <c r="O263" s="291">
        <f t="shared" si="665"/>
        <v>113.84539713444683</v>
      </c>
      <c r="P263" s="291">
        <f t="shared" si="665"/>
        <v>115.79942162223256</v>
      </c>
      <c r="Q263" s="291">
        <f t="shared" si="665"/>
        <v>117.75341842748196</v>
      </c>
      <c r="R263" s="291">
        <f t="shared" si="665"/>
        <v>119.70742616887865</v>
      </c>
      <c r="S263" s="291">
        <f t="shared" si="665"/>
        <v>121.66142958988679</v>
      </c>
      <c r="T263" s="291">
        <f t="shared" si="665"/>
        <v>123.61543471768941</v>
      </c>
      <c r="U263" s="291">
        <f t="shared" si="665"/>
        <v>125.56943917121302</v>
      </c>
      <c r="V263" s="291">
        <f t="shared" si="665"/>
        <v>127.52344389111461</v>
      </c>
      <c r="W263" s="291">
        <f t="shared" si="665"/>
        <v>129.47744850578201</v>
      </c>
      <c r="X263" s="291">
        <f t="shared" si="665"/>
        <v>131.43145316202254</v>
      </c>
      <c r="Z263" s="289">
        <v>29</v>
      </c>
      <c r="AA263" s="3" t="s">
        <v>62</v>
      </c>
      <c r="AB263" s="290">
        <f t="shared" ref="AB263:AV263" si="666">+AB232/1000</f>
        <v>96.913995477011142</v>
      </c>
      <c r="AC263" s="291">
        <f t="shared" si="666"/>
        <v>97.901812590385148</v>
      </c>
      <c r="AD263" s="291">
        <f t="shared" si="666"/>
        <v>100.15648451248964</v>
      </c>
      <c r="AE263" s="291">
        <f t="shared" si="666"/>
        <v>102.10028318920925</v>
      </c>
      <c r="AF263" s="291">
        <f t="shared" si="666"/>
        <v>104.16689417332259</v>
      </c>
      <c r="AG263" s="291">
        <f t="shared" si="666"/>
        <v>106.18498743871899</v>
      </c>
      <c r="AH263" s="291">
        <f t="shared" si="666"/>
        <v>108.22224791202741</v>
      </c>
      <c r="AI263" s="291">
        <f t="shared" si="666"/>
        <v>110.25193626799702</v>
      </c>
      <c r="AJ263" s="291">
        <f t="shared" si="666"/>
        <v>112.28461603310953</v>
      </c>
      <c r="AK263" s="291">
        <f t="shared" si="666"/>
        <v>114.31611402458336</v>
      </c>
      <c r="AL263" s="291">
        <f t="shared" si="666"/>
        <v>116.34807888262964</v>
      </c>
      <c r="AM263" s="291">
        <f t="shared" si="666"/>
        <v>118.37985930231183</v>
      </c>
      <c r="AN263" s="291">
        <f t="shared" si="666"/>
        <v>120.4117125854461</v>
      </c>
      <c r="AO263" s="291">
        <f t="shared" si="666"/>
        <v>122.44353708344856</v>
      </c>
      <c r="AP263" s="291">
        <f t="shared" si="666"/>
        <v>124.47537295318511</v>
      </c>
      <c r="AQ263" s="291">
        <f t="shared" si="666"/>
        <v>126.50720433045203</v>
      </c>
      <c r="AR263" s="291">
        <f t="shared" si="666"/>
        <v>128.53903748249499</v>
      </c>
      <c r="AS263" s="291">
        <f t="shared" si="666"/>
        <v>130.57086993340246</v>
      </c>
      <c r="AT263" s="291">
        <f t="shared" si="666"/>
        <v>132.60270266129768</v>
      </c>
      <c r="AU263" s="291">
        <f t="shared" si="666"/>
        <v>134.63453527976736</v>
      </c>
      <c r="AV263" s="291">
        <f t="shared" si="666"/>
        <v>136.66636794146592</v>
      </c>
    </row>
    <row r="264" spans="2:48" x14ac:dyDescent="0.2">
      <c r="B264" s="289">
        <v>31</v>
      </c>
      <c r="C264" s="3" t="s">
        <v>63</v>
      </c>
      <c r="D264" s="290">
        <f t="shared" ref="D264:X264" si="667">+D233/1000</f>
        <v>150.21459333374483</v>
      </c>
      <c r="E264" s="291">
        <f t="shared" si="667"/>
        <v>154.41415320436772</v>
      </c>
      <c r="F264" s="291">
        <f t="shared" si="667"/>
        <v>158.05470879230992</v>
      </c>
      <c r="G264" s="291">
        <f t="shared" si="667"/>
        <v>161.50130079372897</v>
      </c>
      <c r="H264" s="291">
        <f t="shared" si="667"/>
        <v>164.91239661023621</v>
      </c>
      <c r="I264" s="291">
        <f t="shared" si="667"/>
        <v>168.36072116900894</v>
      </c>
      <c r="J264" s="291">
        <f t="shared" si="667"/>
        <v>171.86952661154675</v>
      </c>
      <c r="K264" s="291">
        <f t="shared" si="667"/>
        <v>175.44813113777124</v>
      </c>
      <c r="L264" s="291">
        <f t="shared" si="667"/>
        <v>179.100558521203</v>
      </c>
      <c r="M264" s="291">
        <f t="shared" si="667"/>
        <v>182.82924958034056</v>
      </c>
      <c r="N264" s="291">
        <f t="shared" si="667"/>
        <v>186.63609502417043</v>
      </c>
      <c r="O264" s="291">
        <f t="shared" si="667"/>
        <v>190.5228350906427</v>
      </c>
      <c r="P264" s="291">
        <f t="shared" si="667"/>
        <v>194.49118023359705</v>
      </c>
      <c r="Q264" s="291">
        <f t="shared" si="667"/>
        <v>198.54285477897437</v>
      </c>
      <c r="R264" s="291">
        <f t="shared" si="667"/>
        <v>202.67961395415023</v>
      </c>
      <c r="S264" s="291">
        <f t="shared" si="667"/>
        <v>206.90323932139989</v>
      </c>
      <c r="T264" s="291">
        <f t="shared" si="667"/>
        <v>211.21558065083431</v>
      </c>
      <c r="U264" s="291">
        <f t="shared" si="667"/>
        <v>215.6184028528285</v>
      </c>
      <c r="V264" s="291">
        <f t="shared" si="667"/>
        <v>220.11398976886022</v>
      </c>
      <c r="W264" s="291">
        <f t="shared" si="667"/>
        <v>224.70279046912344</v>
      </c>
      <c r="X264" s="291">
        <f t="shared" si="667"/>
        <v>229.39272089132959</v>
      </c>
      <c r="Z264" s="289">
        <v>31</v>
      </c>
      <c r="AA264" s="3" t="s">
        <v>63</v>
      </c>
      <c r="AB264" s="290">
        <f t="shared" ref="AB264:AV264" si="668">+AB233/1000</f>
        <v>156.19764058622795</v>
      </c>
      <c r="AC264" s="291">
        <f t="shared" si="668"/>
        <v>160.56446892649768</v>
      </c>
      <c r="AD264" s="291">
        <f t="shared" si="668"/>
        <v>164.3500278435076</v>
      </c>
      <c r="AE264" s="291">
        <f t="shared" si="668"/>
        <v>167.93389760434317</v>
      </c>
      <c r="AF264" s="291">
        <f t="shared" si="668"/>
        <v>171.48085736722192</v>
      </c>
      <c r="AG264" s="291">
        <f t="shared" si="668"/>
        <v>175.06652869317051</v>
      </c>
      <c r="AH264" s="291">
        <f t="shared" si="668"/>
        <v>178.71508985648464</v>
      </c>
      <c r="AI264" s="291">
        <f t="shared" si="668"/>
        <v>182.43623020098872</v>
      </c>
      <c r="AJ264" s="291">
        <f t="shared" si="668"/>
        <v>186.23413376710243</v>
      </c>
      <c r="AK264" s="291">
        <f t="shared" si="668"/>
        <v>190.11133859112562</v>
      </c>
      <c r="AL264" s="291">
        <f t="shared" si="668"/>
        <v>194.06981068898324</v>
      </c>
      <c r="AM264" s="291">
        <f t="shared" si="668"/>
        <v>198.11135961230303</v>
      </c>
      <c r="AN264" s="291">
        <f t="shared" si="668"/>
        <v>202.23776394230114</v>
      </c>
      <c r="AO264" s="291">
        <f t="shared" si="668"/>
        <v>206.45081668482112</v>
      </c>
      <c r="AP264" s="291">
        <f t="shared" si="668"/>
        <v>210.75234297794407</v>
      </c>
      <c r="AQ264" s="291">
        <f t="shared" si="668"/>
        <v>215.14419534357125</v>
      </c>
      <c r="AR264" s="291">
        <f t="shared" si="668"/>
        <v>219.62829722815712</v>
      </c>
      <c r="AS264" s="291">
        <f t="shared" si="668"/>
        <v>224.20648383845651</v>
      </c>
      <c r="AT264" s="291">
        <f t="shared" si="668"/>
        <v>228.88112998135375</v>
      </c>
      <c r="AU264" s="291">
        <f t="shared" si="668"/>
        <v>233.65270261350872</v>
      </c>
      <c r="AV264" s="291">
        <f t="shared" si="668"/>
        <v>238.52943296443118</v>
      </c>
    </row>
    <row r="265" spans="2:48" x14ac:dyDescent="0.2">
      <c r="B265" s="289">
        <v>32</v>
      </c>
      <c r="C265" s="3" t="s">
        <v>64</v>
      </c>
      <c r="D265" s="290">
        <f t="shared" ref="D265:X265" si="669">+D234/1000</f>
        <v>134.72416436395133</v>
      </c>
      <c r="E265" s="291">
        <f t="shared" si="669"/>
        <v>139.24458837546547</v>
      </c>
      <c r="F265" s="291">
        <f t="shared" si="669"/>
        <v>142.84569803577577</v>
      </c>
      <c r="G265" s="291">
        <f t="shared" si="669"/>
        <v>146.57078493937382</v>
      </c>
      <c r="H265" s="291">
        <f t="shared" si="669"/>
        <v>150.3707821625884</v>
      </c>
      <c r="I265" s="291">
        <f t="shared" si="669"/>
        <v>154.25138665457919</v>
      </c>
      <c r="J265" s="291">
        <f t="shared" si="669"/>
        <v>158.21327762942011</v>
      </c>
      <c r="K265" s="291">
        <f t="shared" si="669"/>
        <v>162.2584210378559</v>
      </c>
      <c r="L265" s="291">
        <f t="shared" si="669"/>
        <v>166.38849897636601</v>
      </c>
      <c r="M265" s="291">
        <f t="shared" si="669"/>
        <v>170.60531199786899</v>
      </c>
      <c r="N265" s="291">
        <f t="shared" si="669"/>
        <v>174.91067721734026</v>
      </c>
      <c r="O265" s="291">
        <f t="shared" si="669"/>
        <v>179.30645530696236</v>
      </c>
      <c r="P265" s="291">
        <f t="shared" si="669"/>
        <v>183.79454477649446</v>
      </c>
      <c r="Q265" s="291">
        <f t="shared" si="669"/>
        <v>188.37688375836169</v>
      </c>
      <c r="R265" s="291">
        <f t="shared" si="669"/>
        <v>193.05545334273845</v>
      </c>
      <c r="S265" s="291">
        <f t="shared" si="669"/>
        <v>197.83226708371603</v>
      </c>
      <c r="T265" s="291">
        <f t="shared" si="669"/>
        <v>202.70941657446048</v>
      </c>
      <c r="U265" s="291">
        <f t="shared" si="669"/>
        <v>207.68889773048272</v>
      </c>
      <c r="V265" s="291">
        <f t="shared" si="669"/>
        <v>212.77329347954097</v>
      </c>
      <c r="W265" s="291">
        <f t="shared" si="669"/>
        <v>217.96311164893612</v>
      </c>
      <c r="X265" s="291">
        <f t="shared" si="669"/>
        <v>223.26730512619991</v>
      </c>
      <c r="Z265" s="289">
        <v>32</v>
      </c>
      <c r="AA265" s="3" t="s">
        <v>64</v>
      </c>
      <c r="AB265" s="290">
        <f t="shared" ref="AB265:AV265" si="670">+AB234/1000</f>
        <v>140.0902278305675</v>
      </c>
      <c r="AC265" s="291">
        <f t="shared" si="670"/>
        <v>144.79070033046017</v>
      </c>
      <c r="AD265" s="291">
        <f t="shared" si="670"/>
        <v>148.53524218854076</v>
      </c>
      <c r="AE265" s="291">
        <f t="shared" si="670"/>
        <v>152.40869930350908</v>
      </c>
      <c r="AF265" s="291">
        <f t="shared" si="670"/>
        <v>156.3600504161243</v>
      </c>
      <c r="AG265" s="291">
        <f t="shared" si="670"/>
        <v>160.39521938503114</v>
      </c>
      <c r="AH265" s="291">
        <f t="shared" si="670"/>
        <v>164.51491247739997</v>
      </c>
      <c r="AI265" s="291">
        <f t="shared" si="670"/>
        <v>168.72117394779366</v>
      </c>
      <c r="AJ265" s="291">
        <f t="shared" si="670"/>
        <v>173.01575289059471</v>
      </c>
      <c r="AK265" s="291">
        <f t="shared" si="670"/>
        <v>177.40052157474403</v>
      </c>
      <c r="AL265" s="291">
        <f t="shared" si="670"/>
        <v>181.87736949090694</v>
      </c>
      <c r="AM265" s="291">
        <f t="shared" si="670"/>
        <v>186.4482314218387</v>
      </c>
      <c r="AN265" s="291">
        <f t="shared" si="670"/>
        <v>191.11508149494225</v>
      </c>
      <c r="AO265" s="291">
        <f t="shared" si="670"/>
        <v>195.87993503845721</v>
      </c>
      <c r="AP265" s="291">
        <f t="shared" si="670"/>
        <v>200.74485204937977</v>
      </c>
      <c r="AQ265" s="291">
        <f t="shared" si="670"/>
        <v>205.71192628166051</v>
      </c>
      <c r="AR265" s="291">
        <f t="shared" si="670"/>
        <v>210.78333263662125</v>
      </c>
      <c r="AS265" s="291">
        <f t="shared" si="670"/>
        <v>215.96114652708783</v>
      </c>
      <c r="AT265" s="291">
        <f t="shared" si="670"/>
        <v>221.24805375883099</v>
      </c>
      <c r="AU265" s="291">
        <f t="shared" si="670"/>
        <v>226.64458238591328</v>
      </c>
      <c r="AV265" s="291">
        <f t="shared" si="670"/>
        <v>232.16004188937652</v>
      </c>
    </row>
    <row r="266" spans="2:48" x14ac:dyDescent="0.2">
      <c r="B266" s="289">
        <v>33</v>
      </c>
      <c r="C266" s="3" t="s">
        <v>65</v>
      </c>
      <c r="D266" s="290">
        <f t="shared" ref="D266:X266" si="671">+D235/1000</f>
        <v>308.89249430282774</v>
      </c>
      <c r="E266" s="291">
        <f t="shared" si="671"/>
        <v>331.67991043893585</v>
      </c>
      <c r="F266" s="291">
        <f t="shared" si="671"/>
        <v>353.47118481353471</v>
      </c>
      <c r="G266" s="291">
        <f t="shared" si="671"/>
        <v>375.10037058422819</v>
      </c>
      <c r="H266" s="291">
        <f t="shared" si="671"/>
        <v>403.73124070886286</v>
      </c>
      <c r="I266" s="291">
        <f t="shared" si="671"/>
        <v>432.0682998633423</v>
      </c>
      <c r="J266" s="291">
        <f t="shared" si="671"/>
        <v>455.68881183374418</v>
      </c>
      <c r="K266" s="291">
        <f t="shared" si="671"/>
        <v>479.33235742943032</v>
      </c>
      <c r="L266" s="291">
        <f t="shared" si="671"/>
        <v>502.99957731027285</v>
      </c>
      <c r="M266" s="291">
        <f t="shared" si="671"/>
        <v>519.67473248196279</v>
      </c>
      <c r="N266" s="291">
        <f t="shared" si="671"/>
        <v>536.37460836131356</v>
      </c>
      <c r="O266" s="291">
        <f t="shared" si="671"/>
        <v>553.09972541504146</v>
      </c>
      <c r="P266" s="291">
        <f t="shared" si="671"/>
        <v>569.8506138491565</v>
      </c>
      <c r="Q266" s="291">
        <f t="shared" si="671"/>
        <v>586.62781478274621</v>
      </c>
      <c r="R266" s="291">
        <f t="shared" si="671"/>
        <v>603.43188130096053</v>
      </c>
      <c r="S266" s="291">
        <f t="shared" si="671"/>
        <v>620.26337554735608</v>
      </c>
      <c r="T266" s="291">
        <f t="shared" si="671"/>
        <v>637.12288145150421</v>
      </c>
      <c r="U266" s="291">
        <f t="shared" si="671"/>
        <v>654.01095623160529</v>
      </c>
      <c r="V266" s="291">
        <f t="shared" si="671"/>
        <v>670.92832098745669</v>
      </c>
      <c r="W266" s="291">
        <f t="shared" si="671"/>
        <v>687.87511749389819</v>
      </c>
      <c r="X266" s="291">
        <f t="shared" si="671"/>
        <v>704.85384521121671</v>
      </c>
      <c r="Z266" s="289">
        <v>33</v>
      </c>
      <c r="AA266" s="3" t="s">
        <v>65</v>
      </c>
      <c r="AB266" s="290">
        <f t="shared" ref="AB266:AV266" si="672">+AB235/1000</f>
        <v>321.19568235090969</v>
      </c>
      <c r="AC266" s="291">
        <f t="shared" si="672"/>
        <v>344.89072127171869</v>
      </c>
      <c r="AD266" s="291">
        <f t="shared" si="672"/>
        <v>367.54994210465765</v>
      </c>
      <c r="AE266" s="291">
        <f t="shared" si="672"/>
        <v>390.04061834459776</v>
      </c>
      <c r="AF266" s="291">
        <f t="shared" si="672"/>
        <v>419.81185602629722</v>
      </c>
      <c r="AG266" s="291">
        <f t="shared" si="672"/>
        <v>449.2775802468982</v>
      </c>
      <c r="AH266" s="291">
        <f t="shared" si="672"/>
        <v>473.83889720908201</v>
      </c>
      <c r="AI266" s="291">
        <f t="shared" si="672"/>
        <v>498.42416522584381</v>
      </c>
      <c r="AJ266" s="291">
        <f t="shared" si="672"/>
        <v>523.03405047454191</v>
      </c>
      <c r="AK266" s="291">
        <f t="shared" si="672"/>
        <v>540.37337707671838</v>
      </c>
      <c r="AL266" s="291">
        <f t="shared" si="672"/>
        <v>557.73840901234473</v>
      </c>
      <c r="AM266" s="291">
        <f t="shared" si="672"/>
        <v>575.12968747832281</v>
      </c>
      <c r="AN266" s="291">
        <f t="shared" si="672"/>
        <v>592.54776379876921</v>
      </c>
      <c r="AO266" s="291">
        <f t="shared" si="672"/>
        <v>609.9932006455432</v>
      </c>
      <c r="AP266" s="291">
        <f t="shared" si="672"/>
        <v>627.46657313317917</v>
      </c>
      <c r="AQ266" s="291">
        <f t="shared" si="672"/>
        <v>644.96846579540806</v>
      </c>
      <c r="AR266" s="291">
        <f t="shared" si="672"/>
        <v>662.49948581971785</v>
      </c>
      <c r="AS266" s="291">
        <f t="shared" si="672"/>
        <v>680.06021261830949</v>
      </c>
      <c r="AT266" s="291">
        <f t="shared" si="672"/>
        <v>697.65139601238729</v>
      </c>
      <c r="AU266" s="291">
        <f t="shared" si="672"/>
        <v>715.27318342368187</v>
      </c>
      <c r="AV266" s="291">
        <f t="shared" si="672"/>
        <v>732.92817386597812</v>
      </c>
    </row>
    <row r="267" spans="2:48" x14ac:dyDescent="0.2">
      <c r="B267" s="289">
        <v>34</v>
      </c>
      <c r="C267" s="3" t="s">
        <v>66</v>
      </c>
      <c r="D267" s="290">
        <f t="shared" ref="D267:X267" si="673">+D236/1000</f>
        <v>69.571242289424518</v>
      </c>
      <c r="E267" s="291">
        <f t="shared" si="673"/>
        <v>73.07920954790346</v>
      </c>
      <c r="F267" s="291">
        <f t="shared" si="673"/>
        <v>77.017813832933612</v>
      </c>
      <c r="G267" s="291">
        <f t="shared" si="673"/>
        <v>81.03124502872015</v>
      </c>
      <c r="H267" s="291">
        <f t="shared" si="673"/>
        <v>85.101793674113793</v>
      </c>
      <c r="I267" s="291">
        <f t="shared" si="673"/>
        <v>89.229189412459789</v>
      </c>
      <c r="J267" s="291">
        <f t="shared" si="673"/>
        <v>93.412858516709107</v>
      </c>
      <c r="K267" s="291">
        <f t="shared" si="673"/>
        <v>97.652635813313211</v>
      </c>
      <c r="L267" s="291">
        <f t="shared" si="673"/>
        <v>101.94835986362025</v>
      </c>
      <c r="M267" s="291">
        <f t="shared" si="673"/>
        <v>106.29994679390238</v>
      </c>
      <c r="N267" s="291">
        <f t="shared" si="673"/>
        <v>110.70736375866996</v>
      </c>
      <c r="O267" s="291">
        <f t="shared" si="673"/>
        <v>115.17063143627551</v>
      </c>
      <c r="P267" s="291">
        <f t="shared" si="673"/>
        <v>119.68981988640766</v>
      </c>
      <c r="Q267" s="291">
        <f t="shared" si="673"/>
        <v>124.2650463986664</v>
      </c>
      <c r="R267" s="291">
        <f t="shared" si="673"/>
        <v>128.89647400078525</v>
      </c>
      <c r="S267" s="291">
        <f t="shared" si="673"/>
        <v>133.58430705633486</v>
      </c>
      <c r="T267" s="291">
        <f t="shared" si="673"/>
        <v>138.32880001191492</v>
      </c>
      <c r="U267" s="291">
        <f t="shared" si="673"/>
        <v>143.13021543098719</v>
      </c>
      <c r="V267" s="291">
        <f t="shared" si="673"/>
        <v>147.98898242615402</v>
      </c>
      <c r="W267" s="291">
        <f t="shared" si="673"/>
        <v>152.90506786543591</v>
      </c>
      <c r="X267" s="291">
        <f t="shared" si="673"/>
        <v>157.88047213427225</v>
      </c>
      <c r="Z267" s="289">
        <v>34</v>
      </c>
      <c r="AA267" s="3" t="s">
        <v>66</v>
      </c>
      <c r="AB267" s="290">
        <f t="shared" ref="AB267:AV267" si="674">+AB236/1000</f>
        <v>72.342264869812325</v>
      </c>
      <c r="AC267" s="291">
        <f t="shared" si="674"/>
        <v>75.989954464196472</v>
      </c>
      <c r="AD267" s="291">
        <f t="shared" si="674"/>
        <v>80.085433357899376</v>
      </c>
      <c r="AE267" s="291">
        <f t="shared" si="674"/>
        <v>84.25871951821415</v>
      </c>
      <c r="AF267" s="291">
        <f t="shared" si="674"/>
        <v>88.491398116153832</v>
      </c>
      <c r="AG267" s="291">
        <f t="shared" si="674"/>
        <v>92.783188026758054</v>
      </c>
      <c r="AH267" s="291">
        <f t="shared" si="674"/>
        <v>97.133492671429522</v>
      </c>
      <c r="AI267" s="291">
        <f t="shared" si="674"/>
        <v>101.54214029775757</v>
      </c>
      <c r="AJ267" s="291">
        <f t="shared" si="674"/>
        <v>106.00896303698825</v>
      </c>
      <c r="AK267" s="291">
        <f t="shared" si="674"/>
        <v>110.53387367470354</v>
      </c>
      <c r="AL267" s="291">
        <f t="shared" si="674"/>
        <v>115.11683805717782</v>
      </c>
      <c r="AM267" s="291">
        <f t="shared" si="674"/>
        <v>119.75787768638233</v>
      </c>
      <c r="AN267" s="291">
        <f t="shared" si="674"/>
        <v>124.45706541248332</v>
      </c>
      <c r="AO267" s="291">
        <f t="shared" si="674"/>
        <v>129.21452319672522</v>
      </c>
      <c r="AP267" s="291">
        <f t="shared" si="674"/>
        <v>134.03042056023656</v>
      </c>
      <c r="AQ267" s="291">
        <f t="shared" si="674"/>
        <v>138.90497000638868</v>
      </c>
      <c r="AR267" s="291">
        <f t="shared" si="674"/>
        <v>143.83843611638943</v>
      </c>
      <c r="AS267" s="291">
        <f t="shared" si="674"/>
        <v>148.83109191160341</v>
      </c>
      <c r="AT267" s="291">
        <f t="shared" si="674"/>
        <v>153.88338359618763</v>
      </c>
      <c r="AU267" s="291">
        <f t="shared" si="674"/>
        <v>158.99527671851618</v>
      </c>
      <c r="AV267" s="291">
        <f t="shared" si="674"/>
        <v>164.16885133938041</v>
      </c>
    </row>
    <row r="268" spans="2:48" x14ac:dyDescent="0.2">
      <c r="B268" s="289">
        <v>35</v>
      </c>
      <c r="C268" s="3" t="s">
        <v>67</v>
      </c>
      <c r="D268" s="290">
        <f t="shared" ref="D268:X268" si="675">+D237/1000</f>
        <v>60.892977110903708</v>
      </c>
      <c r="E268" s="291">
        <f t="shared" si="675"/>
        <v>63.076459326433444</v>
      </c>
      <c r="F268" s="291">
        <f t="shared" si="675"/>
        <v>65.067744669863956</v>
      </c>
      <c r="G268" s="291">
        <f t="shared" si="675"/>
        <v>67.365316149095278</v>
      </c>
      <c r="H268" s="291">
        <f t="shared" si="675"/>
        <v>69.751537697924419</v>
      </c>
      <c r="I268" s="291">
        <f t="shared" si="675"/>
        <v>72.194833468404241</v>
      </c>
      <c r="J268" s="291">
        <f t="shared" si="675"/>
        <v>74.699144052301392</v>
      </c>
      <c r="K268" s="291">
        <f t="shared" si="675"/>
        <v>77.265211219434107</v>
      </c>
      <c r="L268" s="291">
        <f t="shared" si="675"/>
        <v>79.894614686816908</v>
      </c>
      <c r="M268" s="291">
        <f t="shared" si="675"/>
        <v>82.588762554930753</v>
      </c>
      <c r="N268" s="291">
        <f t="shared" si="675"/>
        <v>85.349151148563251</v>
      </c>
      <c r="O268" s="291">
        <f t="shared" si="675"/>
        <v>88.177299264434666</v>
      </c>
      <c r="P268" s="291">
        <f t="shared" si="675"/>
        <v>91.07476597118918</v>
      </c>
      <c r="Q268" s="291">
        <f t="shared" si="675"/>
        <v>94.043147143483893</v>
      </c>
      <c r="R268" s="291">
        <f t="shared" si="675"/>
        <v>97.084076901756845</v>
      </c>
      <c r="S268" s="291">
        <f t="shared" si="675"/>
        <v>100.19923010466978</v>
      </c>
      <c r="T268" s="291">
        <f t="shared" si="675"/>
        <v>103.3903156668258</v>
      </c>
      <c r="U268" s="291">
        <f t="shared" si="675"/>
        <v>106.6591072499248</v>
      </c>
      <c r="V268" s="291">
        <f t="shared" si="675"/>
        <v>110.00732735356624</v>
      </c>
      <c r="W268" s="291">
        <f t="shared" si="675"/>
        <v>113.43710589668682</v>
      </c>
      <c r="X268" s="291">
        <f t="shared" si="675"/>
        <v>116.94918769618796</v>
      </c>
      <c r="Z268" s="289">
        <v>35</v>
      </c>
      <c r="AA268" s="3" t="s">
        <v>67</v>
      </c>
      <c r="AB268" s="290">
        <f t="shared" ref="AB268:AV268" si="676">+AB237/1000</f>
        <v>61.856912938569309</v>
      </c>
      <c r="AC268" s="291">
        <f t="shared" si="676"/>
        <v>64.074959677570888</v>
      </c>
      <c r="AD268" s="291">
        <f t="shared" si="676"/>
        <v>66.097767067987903</v>
      </c>
      <c r="AE268" s="291">
        <f t="shared" si="676"/>
        <v>68.431709103735457</v>
      </c>
      <c r="AF268" s="291">
        <f t="shared" si="676"/>
        <v>70.855704539682577</v>
      </c>
      <c r="AG268" s="291">
        <f t="shared" si="676"/>
        <v>73.337677682209062</v>
      </c>
      <c r="AH268" s="291">
        <f t="shared" si="676"/>
        <v>75.881631502649313</v>
      </c>
      <c r="AI268" s="291">
        <f t="shared" si="676"/>
        <v>78.488319513037737</v>
      </c>
      <c r="AJ268" s="291">
        <f t="shared" si="676"/>
        <v>81.159346437309196</v>
      </c>
      <c r="AK268" s="291">
        <f t="shared" si="676"/>
        <v>83.896142666175322</v>
      </c>
      <c r="AL268" s="291">
        <f t="shared" si="676"/>
        <v>86.700228211245005</v>
      </c>
      <c r="AM268" s="291">
        <f t="shared" si="676"/>
        <v>89.573145911790661</v>
      </c>
      <c r="AN268" s="291">
        <f t="shared" si="676"/>
        <v>92.516479516513087</v>
      </c>
      <c r="AO268" s="291">
        <f t="shared" si="676"/>
        <v>95.531850162765238</v>
      </c>
      <c r="AP268" s="291">
        <f t="shared" si="676"/>
        <v>98.620917839111655</v>
      </c>
      <c r="AQ268" s="291">
        <f t="shared" si="676"/>
        <v>101.78538391722672</v>
      </c>
      <c r="AR268" s="291">
        <f t="shared" si="676"/>
        <v>105.02698436383167</v>
      </c>
      <c r="AS268" s="291">
        <f t="shared" si="676"/>
        <v>108.34752091769111</v>
      </c>
      <c r="AT268" s="291">
        <f t="shared" si="676"/>
        <v>111.74874334557319</v>
      </c>
      <c r="AU268" s="291">
        <f t="shared" si="676"/>
        <v>115.23281528303137</v>
      </c>
      <c r="AV268" s="291">
        <f t="shared" si="676"/>
        <v>118.80049333741862</v>
      </c>
    </row>
    <row r="269" spans="2:48" x14ac:dyDescent="0.2">
      <c r="B269" s="289">
        <v>36</v>
      </c>
      <c r="C269" s="3" t="s">
        <v>68</v>
      </c>
      <c r="D269" s="290">
        <f t="shared" ref="D269:X269" si="677">+D238/1000</f>
        <v>59.341854122377185</v>
      </c>
      <c r="E269" s="291">
        <f t="shared" si="677"/>
        <v>63.243809941281697</v>
      </c>
      <c r="F269" s="291">
        <f t="shared" si="677"/>
        <v>67.023671874280708</v>
      </c>
      <c r="G269" s="291">
        <f t="shared" si="677"/>
        <v>70.758424200795631</v>
      </c>
      <c r="H269" s="291">
        <f t="shared" si="677"/>
        <v>74.465920113553594</v>
      </c>
      <c r="I269" s="291">
        <f t="shared" si="677"/>
        <v>78.144086755246846</v>
      </c>
      <c r="J269" s="291">
        <f t="shared" si="677"/>
        <v>81.792676991169103</v>
      </c>
      <c r="K269" s="291">
        <f t="shared" si="677"/>
        <v>85.41097550242705</v>
      </c>
      <c r="L269" s="291">
        <f t="shared" si="677"/>
        <v>88.998370251615739</v>
      </c>
      <c r="M269" s="291">
        <f t="shared" si="677"/>
        <v>92.554206100490163</v>
      </c>
      <c r="N269" s="291">
        <f t="shared" si="677"/>
        <v>96.077821884635611</v>
      </c>
      <c r="O269" s="291">
        <f t="shared" si="677"/>
        <v>99.568540591176827</v>
      </c>
      <c r="P269" s="291">
        <f t="shared" si="677"/>
        <v>103.02567143988756</v>
      </c>
      <c r="Q269" s="291">
        <f t="shared" si="677"/>
        <v>106.44850923367963</v>
      </c>
      <c r="R269" s="291">
        <f t="shared" si="677"/>
        <v>109.83633314511852</v>
      </c>
      <c r="S269" s="291">
        <f t="shared" si="677"/>
        <v>113.18841053464686</v>
      </c>
      <c r="T269" s="291">
        <f t="shared" si="677"/>
        <v>116.50398036788295</v>
      </c>
      <c r="U269" s="291">
        <f t="shared" si="677"/>
        <v>119.78231642313592</v>
      </c>
      <c r="V269" s="291">
        <f t="shared" si="677"/>
        <v>123.02247889200484</v>
      </c>
      <c r="W269" s="291">
        <f t="shared" si="677"/>
        <v>126.2242829995334</v>
      </c>
      <c r="X269" s="291">
        <f t="shared" si="677"/>
        <v>129.38447120246053</v>
      </c>
      <c r="Z269" s="289">
        <v>36</v>
      </c>
      <c r="AA269" s="3" t="s">
        <v>68</v>
      </c>
      <c r="AB269" s="290">
        <f t="shared" ref="AB269:AV269" si="678">+AB238/1000</f>
        <v>59.774456238929339</v>
      </c>
      <c r="AC269" s="291">
        <f t="shared" si="678"/>
        <v>63.704857315753614</v>
      </c>
      <c r="AD269" s="291">
        <f t="shared" si="678"/>
        <v>67.512274442244205</v>
      </c>
      <c r="AE269" s="291">
        <f t="shared" si="678"/>
        <v>71.27425311321943</v>
      </c>
      <c r="AF269" s="291">
        <f t="shared" si="678"/>
        <v>75.008776671181394</v>
      </c>
      <c r="AG269" s="291">
        <f t="shared" si="678"/>
        <v>78.713757147692604</v>
      </c>
      <c r="AH269" s="291">
        <f t="shared" si="678"/>
        <v>82.388945606434746</v>
      </c>
      <c r="AI269" s="291">
        <f t="shared" si="678"/>
        <v>86.033621513839776</v>
      </c>
      <c r="AJ269" s="291">
        <f t="shared" si="678"/>
        <v>89.647168370750052</v>
      </c>
      <c r="AK269" s="291">
        <f t="shared" si="678"/>
        <v>93.22892626296273</v>
      </c>
      <c r="AL269" s="291">
        <f t="shared" si="678"/>
        <v>96.778229206174586</v>
      </c>
      <c r="AM269" s="291">
        <f t="shared" si="678"/>
        <v>100.29439525208655</v>
      </c>
      <c r="AN269" s="291">
        <f t="shared" si="678"/>
        <v>103.77672858468438</v>
      </c>
      <c r="AO269" s="291">
        <f t="shared" si="678"/>
        <v>107.22451886599316</v>
      </c>
      <c r="AP269" s="291">
        <f t="shared" si="678"/>
        <v>110.63704001374647</v>
      </c>
      <c r="AQ269" s="291">
        <f t="shared" si="678"/>
        <v>114.01355404744442</v>
      </c>
      <c r="AR269" s="291">
        <f t="shared" si="678"/>
        <v>117.35329438476477</v>
      </c>
      <c r="AS269" s="291">
        <f t="shared" si="678"/>
        <v>120.65552950986059</v>
      </c>
      <c r="AT269" s="291">
        <f t="shared" si="678"/>
        <v>123.91931276312758</v>
      </c>
      <c r="AU269" s="291">
        <f t="shared" si="678"/>
        <v>127.14445802260003</v>
      </c>
      <c r="AV269" s="291">
        <f t="shared" si="678"/>
        <v>130.32768399752646</v>
      </c>
    </row>
    <row r="270" spans="2:48" x14ac:dyDescent="0.2">
      <c r="B270" s="289">
        <v>39</v>
      </c>
      <c r="C270" s="3" t="s">
        <v>69</v>
      </c>
      <c r="D270" s="290">
        <f t="shared" ref="D270:X270" si="679">+D239/1000</f>
        <v>174.59127106848666</v>
      </c>
      <c r="E270" s="291">
        <f t="shared" si="679"/>
        <v>184.91811585201793</v>
      </c>
      <c r="F270" s="291">
        <f t="shared" si="679"/>
        <v>194.89371671218262</v>
      </c>
      <c r="G270" s="291">
        <f t="shared" si="679"/>
        <v>204.78880591055852</v>
      </c>
      <c r="H270" s="291">
        <f t="shared" si="679"/>
        <v>214.65577766777884</v>
      </c>
      <c r="I270" s="291">
        <f t="shared" si="679"/>
        <v>224.49249364517956</v>
      </c>
      <c r="J270" s="291">
        <f t="shared" si="679"/>
        <v>234.29869890109384</v>
      </c>
      <c r="K270" s="291">
        <f t="shared" si="679"/>
        <v>244.07365551977588</v>
      </c>
      <c r="L270" s="291">
        <f t="shared" si="679"/>
        <v>253.81673212961968</v>
      </c>
      <c r="M270" s="291">
        <f t="shared" si="679"/>
        <v>263.52725289662857</v>
      </c>
      <c r="N270" s="291">
        <f t="shared" si="679"/>
        <v>273.20453577026956</v>
      </c>
      <c r="O270" s="291">
        <f t="shared" si="679"/>
        <v>282.84788235089815</v>
      </c>
      <c r="P270" s="291">
        <f t="shared" si="679"/>
        <v>292.45658003660941</v>
      </c>
      <c r="Q270" s="291">
        <f t="shared" si="679"/>
        <v>302.02990135320857</v>
      </c>
      <c r="R270" s="291">
        <f t="shared" si="679"/>
        <v>311.56710270239552</v>
      </c>
      <c r="S270" s="291">
        <f t="shared" si="679"/>
        <v>321.06742830060125</v>
      </c>
      <c r="T270" s="291">
        <f t="shared" si="679"/>
        <v>330.53009307244446</v>
      </c>
      <c r="U270" s="291">
        <f t="shared" si="679"/>
        <v>339.95434785496263</v>
      </c>
      <c r="V270" s="291">
        <f t="shared" si="679"/>
        <v>349.33922315130127</v>
      </c>
      <c r="W270" s="291">
        <f t="shared" si="679"/>
        <v>358.68452834948135</v>
      </c>
      <c r="X270" s="291">
        <f t="shared" si="679"/>
        <v>367.98690300077396</v>
      </c>
      <c r="Z270" s="289">
        <v>39</v>
      </c>
      <c r="AA270" s="3" t="s">
        <v>69</v>
      </c>
      <c r="AB270" s="290">
        <f t="shared" ref="AB270:AV270" si="680">+AB239/1000</f>
        <v>175.86404143457602</v>
      </c>
      <c r="AC270" s="291">
        <f t="shared" si="680"/>
        <v>186.26616891657912</v>
      </c>
      <c r="AD270" s="291">
        <f t="shared" si="680"/>
        <v>196.31449190701446</v>
      </c>
      <c r="AE270" s="291">
        <f t="shared" si="680"/>
        <v>206.28171630564648</v>
      </c>
      <c r="AF270" s="291">
        <f t="shared" si="680"/>
        <v>216.22061828697693</v>
      </c>
      <c r="AG270" s="291">
        <f t="shared" si="680"/>
        <v>226.12904392385278</v>
      </c>
      <c r="AH270" s="291">
        <f t="shared" si="680"/>
        <v>236.00673641608296</v>
      </c>
      <c r="AI270" s="291">
        <f t="shared" si="680"/>
        <v>245.85295246851521</v>
      </c>
      <c r="AJ270" s="291">
        <f t="shared" si="680"/>
        <v>255.66705610684474</v>
      </c>
      <c r="AK270" s="291">
        <f t="shared" si="680"/>
        <v>265.44836657024513</v>
      </c>
      <c r="AL270" s="291">
        <f t="shared" si="680"/>
        <v>275.19619683603486</v>
      </c>
      <c r="AM270" s="291">
        <f t="shared" si="680"/>
        <v>284.90984341323627</v>
      </c>
      <c r="AN270" s="291">
        <f t="shared" si="680"/>
        <v>294.58858850507636</v>
      </c>
      <c r="AO270" s="291">
        <f t="shared" si="680"/>
        <v>304.23169933407337</v>
      </c>
      <c r="AP270" s="291">
        <f t="shared" si="680"/>
        <v>313.83842688109615</v>
      </c>
      <c r="AQ270" s="291">
        <f t="shared" si="680"/>
        <v>323.40800985291276</v>
      </c>
      <c r="AR270" s="291">
        <f t="shared" si="680"/>
        <v>332.93965745094278</v>
      </c>
      <c r="AS270" s="291">
        <f t="shared" si="680"/>
        <v>342.43261505082535</v>
      </c>
      <c r="AT270" s="291">
        <f t="shared" si="680"/>
        <v>351.88590608807385</v>
      </c>
      <c r="AU270" s="291">
        <f t="shared" si="680"/>
        <v>361.29933856114872</v>
      </c>
      <c r="AV270" s="291">
        <f t="shared" si="680"/>
        <v>370.66952752364949</v>
      </c>
    </row>
    <row r="271" spans="2:48" x14ac:dyDescent="0.2">
      <c r="B271" s="289">
        <v>40</v>
      </c>
      <c r="C271" s="3" t="s">
        <v>70</v>
      </c>
      <c r="D271" s="290">
        <f t="shared" ref="D271:X271" si="681">+D240/1000</f>
        <v>145.99021439708466</v>
      </c>
      <c r="E271" s="291">
        <f t="shared" si="681"/>
        <v>155.43915012264858</v>
      </c>
      <c r="F271" s="291">
        <f t="shared" si="681"/>
        <v>167.45918701088016</v>
      </c>
      <c r="G271" s="291">
        <f t="shared" si="681"/>
        <v>178.22838062668563</v>
      </c>
      <c r="H271" s="291">
        <f t="shared" si="681"/>
        <v>187.38238434997504</v>
      </c>
      <c r="I271" s="291">
        <f t="shared" si="681"/>
        <v>196.53929446704657</v>
      </c>
      <c r="J271" s="291">
        <f t="shared" si="681"/>
        <v>205.69933200989806</v>
      </c>
      <c r="K271" s="291">
        <f t="shared" si="681"/>
        <v>214.86252333088737</v>
      </c>
      <c r="L271" s="291">
        <f t="shared" si="681"/>
        <v>224.0289447055807</v>
      </c>
      <c r="M271" s="291">
        <f t="shared" si="681"/>
        <v>233.19866139647803</v>
      </c>
      <c r="N271" s="291">
        <f t="shared" si="681"/>
        <v>242.37174326198942</v>
      </c>
      <c r="O271" s="291">
        <f t="shared" si="681"/>
        <v>251.54826080310437</v>
      </c>
      <c r="P271" s="291">
        <f t="shared" si="681"/>
        <v>260.72828621075837</v>
      </c>
      <c r="Q271" s="291">
        <f t="shared" si="681"/>
        <v>269.91189314392113</v>
      </c>
      <c r="R271" s="291">
        <f t="shared" si="681"/>
        <v>279.0991567988554</v>
      </c>
      <c r="S271" s="291">
        <f t="shared" si="681"/>
        <v>288.29015403850997</v>
      </c>
      <c r="T271" s="291">
        <f t="shared" si="681"/>
        <v>297.48496298538129</v>
      </c>
      <c r="U271" s="291">
        <f t="shared" si="681"/>
        <v>306.68366478974843</v>
      </c>
      <c r="V271" s="291">
        <f t="shared" si="681"/>
        <v>315.88633688976006</v>
      </c>
      <c r="W271" s="291">
        <f t="shared" si="681"/>
        <v>325.09307949864632</v>
      </c>
      <c r="X271" s="291">
        <f t="shared" si="681"/>
        <v>334.30391231924881</v>
      </c>
      <c r="Z271" s="289">
        <v>40</v>
      </c>
      <c r="AA271" s="3" t="s">
        <v>70</v>
      </c>
      <c r="AB271" s="290">
        <f t="shared" ref="AB271:AV271" si="682">+AB240/1000</f>
        <v>147.05448306003933</v>
      </c>
      <c r="AC271" s="291">
        <f t="shared" si="682"/>
        <v>156.5723015270427</v>
      </c>
      <c r="AD271" s="291">
        <f t="shared" si="682"/>
        <v>168.67996448418947</v>
      </c>
      <c r="AE271" s="291">
        <f t="shared" si="682"/>
        <v>179.52766552145431</v>
      </c>
      <c r="AF271" s="291">
        <f t="shared" si="682"/>
        <v>188.74840193188615</v>
      </c>
      <c r="AG271" s="291">
        <f t="shared" si="682"/>
        <v>197.97206592371128</v>
      </c>
      <c r="AH271" s="291">
        <f t="shared" si="682"/>
        <v>207.19888014025008</v>
      </c>
      <c r="AI271" s="291">
        <f t="shared" si="682"/>
        <v>216.42887112596949</v>
      </c>
      <c r="AJ271" s="291">
        <f t="shared" si="682"/>
        <v>225.66211571248445</v>
      </c>
      <c r="AK271" s="291">
        <f t="shared" si="682"/>
        <v>234.89867963805835</v>
      </c>
      <c r="AL271" s="291">
        <f t="shared" si="682"/>
        <v>244.13863327036947</v>
      </c>
      <c r="AM271" s="291">
        <f t="shared" si="682"/>
        <v>253.3820476243589</v>
      </c>
      <c r="AN271" s="291">
        <f t="shared" si="682"/>
        <v>262.62899541723499</v>
      </c>
      <c r="AO271" s="291">
        <f t="shared" si="682"/>
        <v>271.87955084494035</v>
      </c>
      <c r="AP271" s="291">
        <f t="shared" si="682"/>
        <v>281.1337896519189</v>
      </c>
      <c r="AQ271" s="291">
        <f t="shared" si="682"/>
        <v>290.39178926145092</v>
      </c>
      <c r="AR271" s="291">
        <f t="shared" si="682"/>
        <v>299.65362836554471</v>
      </c>
      <c r="AS271" s="291">
        <f t="shared" si="682"/>
        <v>308.91938870606572</v>
      </c>
      <c r="AT271" s="291">
        <f t="shared" si="682"/>
        <v>318.18914828568609</v>
      </c>
      <c r="AU271" s="291">
        <f t="shared" si="682"/>
        <v>327.46300804819151</v>
      </c>
      <c r="AV271" s="291">
        <f t="shared" si="682"/>
        <v>336.74098784005594</v>
      </c>
    </row>
    <row r="272" spans="2:48" x14ac:dyDescent="0.2">
      <c r="B272" s="289">
        <v>45</v>
      </c>
      <c r="C272" s="3" t="s">
        <v>71</v>
      </c>
      <c r="D272" s="290">
        <f t="shared" ref="D272:X272" si="683">+D241/1000</f>
        <v>1.3637397799662494</v>
      </c>
      <c r="E272" s="291">
        <f t="shared" si="683"/>
        <v>1.3810823579461589</v>
      </c>
      <c r="F272" s="291">
        <f t="shared" si="683"/>
        <v>1.3984966941059305</v>
      </c>
      <c r="G272" s="291">
        <f t="shared" si="683"/>
        <v>1.4175126117694372</v>
      </c>
      <c r="H272" s="291">
        <f t="shared" si="683"/>
        <v>1.4350765713680702</v>
      </c>
      <c r="I272" s="291">
        <f t="shared" si="683"/>
        <v>1.4542421124704386</v>
      </c>
      <c r="J272" s="291">
        <f t="shared" si="683"/>
        <v>1.4734855188318063</v>
      </c>
      <c r="K272" s="291">
        <f t="shared" si="683"/>
        <v>1.492805263682389</v>
      </c>
      <c r="L272" s="291">
        <f t="shared" si="683"/>
        <v>1.5122028737919717</v>
      </c>
      <c r="M272" s="291">
        <f t="shared" si="683"/>
        <v>1.5316798759303378</v>
      </c>
      <c r="N272" s="291">
        <f t="shared" si="683"/>
        <v>1.5512362700974882</v>
      </c>
      <c r="O272" s="291">
        <f t="shared" si="683"/>
        <v>1.5724018796172945</v>
      </c>
      <c r="P272" s="291">
        <f t="shared" si="683"/>
        <v>1.5921216381513652</v>
      </c>
      <c r="Q272" s="291">
        <f t="shared" si="683"/>
        <v>1.6134490852683081</v>
      </c>
      <c r="R272" s="291">
        <f t="shared" si="683"/>
        <v>1.6333352617088679</v>
      </c>
      <c r="S272" s="291">
        <f t="shared" si="683"/>
        <v>1.6548321802718684</v>
      </c>
      <c r="T272" s="291">
        <f t="shared" si="683"/>
        <v>1.6764130711730056</v>
      </c>
      <c r="U272" s="291">
        <f t="shared" si="683"/>
        <v>1.6980809879518484</v>
      </c>
      <c r="V272" s="291">
        <f t="shared" si="683"/>
        <v>1.7213642271624845</v>
      </c>
      <c r="W272" s="291">
        <f t="shared" si="683"/>
        <v>1.7432077224665223</v>
      </c>
      <c r="X272" s="291">
        <f t="shared" si="683"/>
        <v>1.7666665402023531</v>
      </c>
      <c r="Z272" s="289">
        <v>45</v>
      </c>
      <c r="AA272" s="3" t="s">
        <v>71</v>
      </c>
      <c r="AB272" s="290">
        <f t="shared" ref="AB272:AV272" si="684">+AB241/1000</f>
        <v>1.4045019619894406</v>
      </c>
      <c r="AC272" s="291">
        <f t="shared" si="684"/>
        <v>1.4223629096251693</v>
      </c>
      <c r="AD272" s="291">
        <f t="shared" si="684"/>
        <v>1.4402977602927567</v>
      </c>
      <c r="AE272" s="291">
        <f t="shared" si="684"/>
        <v>1.4598820637352254</v>
      </c>
      <c r="AF272" s="291">
        <f t="shared" si="684"/>
        <v>1.4779710100862622</v>
      </c>
      <c r="AG272" s="291">
        <f t="shared" si="684"/>
        <v>1.4977094092121799</v>
      </c>
      <c r="AH272" s="291">
        <f t="shared" si="684"/>
        <v>1.5175280009896888</v>
      </c>
      <c r="AI272" s="291">
        <f t="shared" si="684"/>
        <v>1.5374252130138557</v>
      </c>
      <c r="AJ272" s="291">
        <f t="shared" si="684"/>
        <v>1.5574026176896136</v>
      </c>
      <c r="AK272" s="291">
        <f t="shared" si="684"/>
        <v>1.5774617874218957</v>
      </c>
      <c r="AL272" s="291">
        <f t="shared" si="684"/>
        <v>1.5976027222107019</v>
      </c>
      <c r="AM272" s="291">
        <f t="shared" si="684"/>
        <v>1.6194009717990554</v>
      </c>
      <c r="AN272" s="291">
        <f t="shared" si="684"/>
        <v>1.6397101539157093</v>
      </c>
      <c r="AO272" s="291">
        <f t="shared" si="684"/>
        <v>1.661675078426978</v>
      </c>
      <c r="AP272" s="291">
        <f t="shared" si="684"/>
        <v>1.6821556526813461</v>
      </c>
      <c r="AQ272" s="291">
        <f t="shared" si="684"/>
        <v>1.7042951141401945</v>
      </c>
      <c r="AR272" s="291">
        <f t="shared" si="684"/>
        <v>1.7265210578703667</v>
      </c>
      <c r="AS272" s="291">
        <f t="shared" si="684"/>
        <v>1.748836628681729</v>
      </c>
      <c r="AT272" s="291">
        <f t="shared" si="684"/>
        <v>1.7728158039123709</v>
      </c>
      <c r="AU272" s="291">
        <f t="shared" si="684"/>
        <v>1.7953122012910465</v>
      </c>
      <c r="AV272" s="291">
        <f t="shared" si="684"/>
        <v>1.8194722030890016</v>
      </c>
    </row>
    <row r="273" spans="2:48" ht="13.5" thickBot="1" x14ac:dyDescent="0.25">
      <c r="B273" s="289">
        <v>46</v>
      </c>
      <c r="C273" s="76" t="s">
        <v>72</v>
      </c>
      <c r="D273" s="290">
        <f t="shared" ref="D273:X273" si="685">+D242/1000</f>
        <v>6.8519999999999998E-2</v>
      </c>
      <c r="E273" s="291">
        <f t="shared" si="685"/>
        <v>0.12393999999999999</v>
      </c>
      <c r="F273" s="291">
        <f t="shared" si="685"/>
        <v>0.14025775761805068</v>
      </c>
      <c r="G273" s="291">
        <f t="shared" si="685"/>
        <v>0.14927673024734434</v>
      </c>
      <c r="H273" s="291">
        <f t="shared" si="685"/>
        <v>0.1593143614794138</v>
      </c>
      <c r="I273" s="291">
        <f t="shared" si="685"/>
        <v>0.16997664185469488</v>
      </c>
      <c r="J273" s="291">
        <f t="shared" si="685"/>
        <v>0.1881106869814686</v>
      </c>
      <c r="K273" s="291">
        <f t="shared" si="685"/>
        <v>0.21408167635884323</v>
      </c>
      <c r="L273" s="291">
        <f t="shared" si="685"/>
        <v>0.2699301147553696</v>
      </c>
      <c r="M273" s="291">
        <f t="shared" si="685"/>
        <v>0.28047982072872607</v>
      </c>
      <c r="N273" s="291">
        <f t="shared" si="685"/>
        <v>0.29144184192754424</v>
      </c>
      <c r="O273" s="291">
        <f t="shared" si="685"/>
        <v>0.30283229290947888</v>
      </c>
      <c r="P273" s="291">
        <f t="shared" si="685"/>
        <v>0.31466791803907113</v>
      </c>
      <c r="Q273" s="291">
        <f t="shared" si="685"/>
        <v>0.32696611610255488</v>
      </c>
      <c r="R273" s="291">
        <f t="shared" si="685"/>
        <v>0.33974496588468606</v>
      </c>
      <c r="S273" s="291">
        <f t="shared" si="685"/>
        <v>0.35302325274519342</v>
      </c>
      <c r="T273" s="291">
        <f t="shared" si="685"/>
        <v>0.36682049623391988</v>
      </c>
      <c r="U273" s="291">
        <f t="shared" si="685"/>
        <v>0.38115697878524885</v>
      </c>
      <c r="V273" s="291">
        <f t="shared" si="685"/>
        <v>0.3960537755339979</v>
      </c>
      <c r="W273" s="291">
        <f t="shared" si="685"/>
        <v>0.41153278529661014</v>
      </c>
      <c r="X273" s="291">
        <f t="shared" si="685"/>
        <v>0.42761676276318633</v>
      </c>
      <c r="Z273" s="289">
        <v>46</v>
      </c>
      <c r="AA273" s="76" t="s">
        <v>72</v>
      </c>
      <c r="AB273" s="290">
        <f t="shared" ref="AB273:AV273" si="686">+AB242/1000</f>
        <v>6.9313461600000001E-2</v>
      </c>
      <c r="AC273" s="291">
        <f t="shared" si="686"/>
        <v>0.1253752252</v>
      </c>
      <c r="AD273" s="291">
        <f t="shared" si="686"/>
        <v>0.1418819424512677</v>
      </c>
      <c r="AE273" s="291">
        <f t="shared" si="686"/>
        <v>0.1510053547836086</v>
      </c>
      <c r="AF273" s="291">
        <f t="shared" si="686"/>
        <v>0.16115922178534542</v>
      </c>
      <c r="AG273" s="291">
        <f t="shared" si="686"/>
        <v>0.17194497136737225</v>
      </c>
      <c r="AH273" s="291">
        <f t="shared" si="686"/>
        <v>0.190289008736714</v>
      </c>
      <c r="AI273" s="291">
        <f t="shared" si="686"/>
        <v>0.2165607421710786</v>
      </c>
      <c r="AJ273" s="291">
        <f t="shared" si="686"/>
        <v>0.27305590548423675</v>
      </c>
      <c r="AK273" s="291">
        <f t="shared" si="686"/>
        <v>0.2837277770527647</v>
      </c>
      <c r="AL273" s="291">
        <f t="shared" si="686"/>
        <v>0.29481673845706519</v>
      </c>
      <c r="AM273" s="291">
        <f t="shared" si="686"/>
        <v>0.30633909086137068</v>
      </c>
      <c r="AN273" s="291">
        <f t="shared" si="686"/>
        <v>0.31831177252996357</v>
      </c>
      <c r="AO273" s="291">
        <f t="shared" si="686"/>
        <v>0.33075238372702243</v>
      </c>
      <c r="AP273" s="291">
        <f t="shared" si="686"/>
        <v>0.34367921258963069</v>
      </c>
      <c r="AQ273" s="291">
        <f t="shared" si="686"/>
        <v>0.35711126201198273</v>
      </c>
      <c r="AR273" s="291">
        <f t="shared" si="686"/>
        <v>0.37106827758030864</v>
      </c>
      <c r="AS273" s="291">
        <f t="shared" si="686"/>
        <v>0.385570776599582</v>
      </c>
      <c r="AT273" s="291">
        <f t="shared" si="686"/>
        <v>0.40064007825468156</v>
      </c>
      <c r="AU273" s="291">
        <f t="shared" si="686"/>
        <v>0.41629833495034485</v>
      </c>
      <c r="AV273" s="291">
        <f t="shared" si="686"/>
        <v>0.432568564875984</v>
      </c>
    </row>
    <row r="274" spans="2:48" ht="13.5" thickBot="1" x14ac:dyDescent="0.25">
      <c r="B274" s="298"/>
      <c r="C274" s="299" t="s">
        <v>73</v>
      </c>
      <c r="D274" s="300">
        <f t="shared" ref="D274" si="687">+SUM(D250:D273)</f>
        <v>31089.088461908443</v>
      </c>
      <c r="E274" s="300">
        <f t="shared" ref="E274" si="688">+SUM(E250:E273)</f>
        <v>31806.300283716158</v>
      </c>
      <c r="F274" s="300">
        <f t="shared" ref="F274" si="689">+SUM(F250:F273)</f>
        <v>32573.790812660096</v>
      </c>
      <c r="G274" s="300">
        <f t="shared" ref="G274" si="690">+SUM(G250:G273)</f>
        <v>33370.260772608002</v>
      </c>
      <c r="H274" s="300">
        <f t="shared" ref="H274" si="691">+SUM(H250:H273)</f>
        <v>34165.974083889487</v>
      </c>
      <c r="I274" s="300">
        <f t="shared" ref="I274" si="692">+SUM(I250:I273)</f>
        <v>34973.192979825813</v>
      </c>
      <c r="J274" s="300">
        <f t="shared" ref="J274" si="693">+SUM(J250:J273)</f>
        <v>35780.342222153631</v>
      </c>
      <c r="K274" s="300">
        <f t="shared" ref="K274" si="694">+SUM(K250:K273)</f>
        <v>36594.738231903422</v>
      </c>
      <c r="L274" s="300">
        <f t="shared" ref="L274" si="695">+SUM(L250:L273)</f>
        <v>37415.971350734915</v>
      </c>
      <c r="M274" s="300">
        <f t="shared" ref="M274" si="696">+SUM(M250:M273)</f>
        <v>38237.534477259898</v>
      </c>
      <c r="N274" s="300">
        <f t="shared" ref="N274" si="697">+SUM(N250:N273)</f>
        <v>39066.579657444883</v>
      </c>
      <c r="O274" s="300">
        <f t="shared" ref="O274" si="698">+SUM(O250:O273)</f>
        <v>39903.156958430183</v>
      </c>
      <c r="P274" s="300">
        <f t="shared" ref="P274" si="699">+SUM(P250:P273)</f>
        <v>40747.535456671736</v>
      </c>
      <c r="Q274" s="300">
        <f t="shared" ref="Q274" si="700">+SUM(Q250:Q273)</f>
        <v>41599.766484476779</v>
      </c>
      <c r="R274" s="300">
        <f t="shared" ref="R274" si="701">+SUM(R250:R273)</f>
        <v>42460.684769389227</v>
      </c>
      <c r="S274" s="300">
        <f t="shared" ref="S274" si="702">+SUM(S250:S273)</f>
        <v>43329.860672334049</v>
      </c>
      <c r="T274" s="300">
        <f t="shared" ref="T274" si="703">+SUM(T250:T273)</f>
        <v>44207.424755330365</v>
      </c>
      <c r="U274" s="300">
        <f t="shared" ref="U274" si="704">+SUM(U250:U273)</f>
        <v>45093.582061821784</v>
      </c>
      <c r="V274" s="300">
        <f t="shared" ref="V274" si="705">+SUM(V250:V273)</f>
        <v>45986.892544716495</v>
      </c>
      <c r="W274" s="300">
        <f t="shared" ref="W274" si="706">+SUM(W250:W273)</f>
        <v>46889.174376074094</v>
      </c>
      <c r="X274" s="300">
        <f t="shared" ref="X274" si="707">+SUM(X250:X273)</f>
        <v>47801.005494310404</v>
      </c>
      <c r="Z274" s="298"/>
      <c r="AA274" s="299" t="s">
        <v>73</v>
      </c>
      <c r="AB274" s="300">
        <f t="shared" ref="AB274" si="708">+SUM(AB250:AB273)</f>
        <v>31865.239188412139</v>
      </c>
      <c r="AC274" s="300">
        <f t="shared" ref="AC274" si="709">+SUM(AC250:AC273)</f>
        <v>32603.079813846951</v>
      </c>
      <c r="AD274" s="300">
        <f t="shared" ref="AD274" si="710">+SUM(AD250:AD273)</f>
        <v>33391.979881021849</v>
      </c>
      <c r="AE274" s="300">
        <f t="shared" ref="AE274" si="711">+SUM(AE250:AE273)</f>
        <v>34210.961869528321</v>
      </c>
      <c r="AF274" s="300">
        <f t="shared" ref="AF274" si="712">+SUM(AF250:AF273)</f>
        <v>35029.144262433838</v>
      </c>
      <c r="AG274" s="300">
        <f t="shared" ref="AG274" si="713">+SUM(AG250:AG273)</f>
        <v>35859.169127372377</v>
      </c>
      <c r="AH274" s="300">
        <f t="shared" ref="AH274" si="714">+SUM(AH250:AH273)</f>
        <v>36689.033387369251</v>
      </c>
      <c r="AI274" s="300">
        <f t="shared" ref="AI274" si="715">+SUM(AI250:AI273)</f>
        <v>37526.316642812126</v>
      </c>
      <c r="AJ274" s="300">
        <f t="shared" ref="AJ274" si="716">+SUM(AJ250:AJ273)</f>
        <v>38370.603626270065</v>
      </c>
      <c r="AK274" s="300">
        <f t="shared" ref="AK274" si="717">+SUM(AK250:AK273)</f>
        <v>39215.116978672115</v>
      </c>
      <c r="AL274" s="300">
        <f t="shared" ref="AL274" si="718">+SUM(AL250:AL273)</f>
        <v>40067.29364624757</v>
      </c>
      <c r="AM274" s="300">
        <f t="shared" ref="AM274" si="719">+SUM(AM250:AM273)</f>
        <v>40927.183198336061</v>
      </c>
      <c r="AN274" s="300">
        <f t="shared" ref="AN274" si="720">+SUM(AN250:AN273)</f>
        <v>41795.061971297691</v>
      </c>
      <c r="AO274" s="300">
        <f t="shared" ref="AO274" si="721">+SUM(AO250:AO273)</f>
        <v>42670.981994801048</v>
      </c>
      <c r="AP274" s="300">
        <f t="shared" ref="AP274" si="722">+SUM(AP250:AP273)</f>
        <v>43555.801433954948</v>
      </c>
      <c r="AQ274" s="300">
        <f t="shared" ref="AQ274" si="723">+SUM(AQ250:AQ273)</f>
        <v>44449.077262491606</v>
      </c>
      <c r="AR274" s="300">
        <f t="shared" ref="AR274" si="724">+SUM(AR250:AR273)</f>
        <v>45350.942912050741</v>
      </c>
      <c r="AS274" s="300">
        <f t="shared" ref="AS274" si="725">+SUM(AS250:AS273)</f>
        <v>46261.608547135082</v>
      </c>
      <c r="AT274" s="300">
        <f t="shared" ref="AT274" si="726">+SUM(AT250:AT273)</f>
        <v>47179.59089893895</v>
      </c>
      <c r="AU274" s="300">
        <f t="shared" ref="AU274" si="727">+SUM(AU250:AU273)</f>
        <v>48106.761029957321</v>
      </c>
      <c r="AV274" s="300">
        <f t="shared" ref="AV274" si="728">+SUM(AV250:AV273)</f>
        <v>49043.709949146942</v>
      </c>
    </row>
    <row r="276" spans="2:48" x14ac:dyDescent="0.2">
      <c r="D276" s="308"/>
      <c r="E276" s="308"/>
      <c r="F276" s="308"/>
      <c r="G276" s="308"/>
      <c r="H276" s="308"/>
      <c r="I276" s="308"/>
      <c r="J276" s="308"/>
      <c r="K276" s="308"/>
      <c r="L276" s="308"/>
      <c r="M276" s="308"/>
      <c r="N276" s="308"/>
      <c r="O276" s="308"/>
      <c r="P276" s="308"/>
      <c r="Q276" s="308"/>
      <c r="R276" s="308"/>
      <c r="S276" s="308"/>
      <c r="T276" s="308"/>
      <c r="U276" s="308"/>
      <c r="V276" s="308"/>
      <c r="W276" s="308"/>
      <c r="X276" s="308"/>
    </row>
    <row r="277" spans="2:48" x14ac:dyDescent="0.2">
      <c r="D277" s="303"/>
      <c r="E277" s="303"/>
      <c r="F277" s="303"/>
      <c r="G277" s="303"/>
      <c r="H277" s="303"/>
      <c r="I277" s="303"/>
      <c r="J277" s="303"/>
      <c r="K277" s="303"/>
      <c r="L277" s="303"/>
      <c r="M277" s="303"/>
      <c r="N277" s="303"/>
      <c r="O277" s="303"/>
      <c r="P277" s="303"/>
      <c r="Q277" s="303"/>
      <c r="R277" s="303"/>
      <c r="S277" s="303"/>
      <c r="T277" s="303"/>
      <c r="U277" s="303"/>
      <c r="V277" s="303"/>
      <c r="W277" s="303"/>
      <c r="X277" s="303"/>
      <c r="AB277" s="303"/>
      <c r="AC277" s="303"/>
      <c r="AD277" s="303"/>
      <c r="AE277" s="303"/>
      <c r="AF277" s="303"/>
      <c r="AG277" s="303"/>
      <c r="AH277" s="303"/>
      <c r="AI277" s="303"/>
      <c r="AJ277" s="303"/>
      <c r="AK277" s="303"/>
      <c r="AL277" s="303"/>
      <c r="AM277" s="303"/>
      <c r="AN277" s="303"/>
      <c r="AO277" s="303"/>
      <c r="AP277" s="303"/>
      <c r="AQ277" s="303"/>
      <c r="AR277" s="303"/>
      <c r="AS277" s="303"/>
      <c r="AT277" s="303"/>
      <c r="AU277" s="303"/>
      <c r="AV277" s="303"/>
    </row>
    <row r="278" spans="2:48" x14ac:dyDescent="0.2">
      <c r="B278" s="287" t="s">
        <v>108</v>
      </c>
      <c r="Z278" s="287" t="s">
        <v>109</v>
      </c>
    </row>
    <row r="279" spans="2:48" ht="13.5" thickBot="1" x14ac:dyDescent="0.25"/>
    <row r="280" spans="2:48" ht="13.5" thickBot="1" x14ac:dyDescent="0.25">
      <c r="B280" s="88" t="s">
        <v>37</v>
      </c>
      <c r="C280" s="89" t="s">
        <v>38</v>
      </c>
      <c r="D280" s="90">
        <f t="shared" ref="D280:X280" si="729">+D249</f>
        <v>2024</v>
      </c>
      <c r="E280" s="91">
        <f t="shared" si="729"/>
        <v>2025</v>
      </c>
      <c r="F280" s="91">
        <f t="shared" si="729"/>
        <v>2026</v>
      </c>
      <c r="G280" s="91">
        <f t="shared" si="729"/>
        <v>2027</v>
      </c>
      <c r="H280" s="91">
        <f t="shared" si="729"/>
        <v>2028</v>
      </c>
      <c r="I280" s="91">
        <f t="shared" si="729"/>
        <v>2029</v>
      </c>
      <c r="J280" s="91">
        <f t="shared" si="729"/>
        <v>2030</v>
      </c>
      <c r="K280" s="91">
        <f t="shared" si="729"/>
        <v>2031</v>
      </c>
      <c r="L280" s="91">
        <f t="shared" si="729"/>
        <v>2032</v>
      </c>
      <c r="M280" s="91">
        <f t="shared" si="729"/>
        <v>2033</v>
      </c>
      <c r="N280" s="91">
        <f t="shared" si="729"/>
        <v>2034</v>
      </c>
      <c r="O280" s="91">
        <f t="shared" si="729"/>
        <v>2035</v>
      </c>
      <c r="P280" s="91">
        <f t="shared" si="729"/>
        <v>2036</v>
      </c>
      <c r="Q280" s="91">
        <f t="shared" si="729"/>
        <v>2037</v>
      </c>
      <c r="R280" s="91">
        <f t="shared" si="729"/>
        <v>2038</v>
      </c>
      <c r="S280" s="91">
        <f t="shared" si="729"/>
        <v>2039</v>
      </c>
      <c r="T280" s="91">
        <f t="shared" si="729"/>
        <v>2040</v>
      </c>
      <c r="U280" s="91">
        <f t="shared" si="729"/>
        <v>2041</v>
      </c>
      <c r="V280" s="91">
        <f t="shared" si="729"/>
        <v>2042</v>
      </c>
      <c r="W280" s="91">
        <f t="shared" si="729"/>
        <v>2043</v>
      </c>
      <c r="X280" s="91">
        <f t="shared" si="729"/>
        <v>2044</v>
      </c>
      <c r="Z280" s="88" t="s">
        <v>37</v>
      </c>
      <c r="AA280" s="89" t="s">
        <v>38</v>
      </c>
      <c r="AB280" s="90">
        <f t="shared" ref="AB280" si="730">+D280</f>
        <v>2024</v>
      </c>
      <c r="AC280" s="91">
        <f t="shared" ref="AC280" si="731">+E280</f>
        <v>2025</v>
      </c>
      <c r="AD280" s="91">
        <f t="shared" ref="AD280" si="732">+F280</f>
        <v>2026</v>
      </c>
      <c r="AE280" s="91">
        <f t="shared" ref="AE280" si="733">+G280</f>
        <v>2027</v>
      </c>
      <c r="AF280" s="91">
        <f t="shared" ref="AF280" si="734">+H280</f>
        <v>2028</v>
      </c>
      <c r="AG280" s="91">
        <f t="shared" ref="AG280" si="735">+I280</f>
        <v>2029</v>
      </c>
      <c r="AH280" s="91">
        <f t="shared" ref="AH280" si="736">+J280</f>
        <v>2030</v>
      </c>
      <c r="AI280" s="91">
        <f t="shared" ref="AI280" si="737">+K280</f>
        <v>2031</v>
      </c>
      <c r="AJ280" s="91">
        <f t="shared" ref="AJ280" si="738">+L280</f>
        <v>2032</v>
      </c>
      <c r="AK280" s="91">
        <f t="shared" ref="AK280" si="739">+M280</f>
        <v>2033</v>
      </c>
      <c r="AL280" s="91">
        <f t="shared" ref="AL280" si="740">+N280</f>
        <v>2034</v>
      </c>
      <c r="AM280" s="91">
        <f t="shared" ref="AM280" si="741">+O280</f>
        <v>2035</v>
      </c>
      <c r="AN280" s="91">
        <f t="shared" ref="AN280" si="742">+P280</f>
        <v>2036</v>
      </c>
      <c r="AO280" s="91">
        <f t="shared" ref="AO280" si="743">+Q280</f>
        <v>2037</v>
      </c>
      <c r="AP280" s="91">
        <f t="shared" ref="AP280" si="744">+R280</f>
        <v>2038</v>
      </c>
      <c r="AQ280" s="91">
        <f t="shared" ref="AQ280" si="745">+S280</f>
        <v>2039</v>
      </c>
      <c r="AR280" s="91">
        <f t="shared" ref="AR280" si="746">+T280</f>
        <v>2040</v>
      </c>
      <c r="AS280" s="91">
        <f t="shared" ref="AS280" si="747">+U280</f>
        <v>2041</v>
      </c>
      <c r="AT280" s="91">
        <f t="shared" ref="AT280" si="748">+V280</f>
        <v>2042</v>
      </c>
      <c r="AU280" s="91">
        <f t="shared" ref="AU280" si="749">+W280</f>
        <v>2043</v>
      </c>
      <c r="AV280" s="91">
        <f t="shared" ref="AV280" si="750">+X280</f>
        <v>2044</v>
      </c>
    </row>
    <row r="281" spans="2:48" x14ac:dyDescent="0.2">
      <c r="B281" s="289">
        <v>6</v>
      </c>
      <c r="C281" s="199" t="s">
        <v>46</v>
      </c>
      <c r="D281" s="282">
        <f>IFERROR(D219/VLOOKUP($C281,'1.1 Demanda Histórica'!$C$5:$U$40,19,0)-1,"")</f>
        <v>1.9128772096268065E-2</v>
      </c>
      <c r="E281" s="309">
        <f t="shared" ref="E281:X281" si="751">+E219/D219-1</f>
        <v>9.6163209151651774E-3</v>
      </c>
      <c r="F281" s="309">
        <f t="shared" si="751"/>
        <v>1.1367047524671658E-2</v>
      </c>
      <c r="G281" s="309">
        <f t="shared" si="751"/>
        <v>1.074314023684475E-2</v>
      </c>
      <c r="H281" s="309">
        <f t="shared" si="751"/>
        <v>1.055410081413255E-2</v>
      </c>
      <c r="I281" s="309">
        <f t="shared" si="751"/>
        <v>1.0568925636666116E-2</v>
      </c>
      <c r="J281" s="309">
        <f t="shared" si="751"/>
        <v>1.0645266363306538E-2</v>
      </c>
      <c r="K281" s="309">
        <f t="shared" si="751"/>
        <v>1.0743727175000162E-2</v>
      </c>
      <c r="L281" s="309">
        <f t="shared" si="751"/>
        <v>1.0849124360080786E-2</v>
      </c>
      <c r="M281" s="309">
        <f t="shared" si="751"/>
        <v>1.0956882536133472E-2</v>
      </c>
      <c r="N281" s="309">
        <f t="shared" si="751"/>
        <v>1.1065329523757939E-2</v>
      </c>
      <c r="O281" s="309">
        <f t="shared" si="751"/>
        <v>1.1173924085178921E-2</v>
      </c>
      <c r="P281" s="309">
        <f t="shared" si="751"/>
        <v>1.1282462267689475E-2</v>
      </c>
      <c r="Q281" s="309">
        <f t="shared" si="751"/>
        <v>1.1390861098638849E-2</v>
      </c>
      <c r="R281" s="309">
        <f t="shared" si="751"/>
        <v>1.1499083406820931E-2</v>
      </c>
      <c r="S281" s="309">
        <f t="shared" si="751"/>
        <v>1.1607077471359029E-2</v>
      </c>
      <c r="T281" s="309">
        <f t="shared" si="751"/>
        <v>1.1714904798327153E-2</v>
      </c>
      <c r="U281" s="309">
        <f t="shared" si="751"/>
        <v>1.1822209045642129E-2</v>
      </c>
      <c r="V281" s="309">
        <f t="shared" si="751"/>
        <v>1.1930253675027647E-2</v>
      </c>
      <c r="W281" s="309">
        <f t="shared" si="751"/>
        <v>1.2034052242382298E-2</v>
      </c>
      <c r="X281" s="309">
        <f t="shared" si="751"/>
        <v>1.2153013536974733E-2</v>
      </c>
      <c r="Z281" s="310">
        <v>6</v>
      </c>
      <c r="AA281" s="3" t="s">
        <v>46</v>
      </c>
      <c r="AB281" s="282">
        <f>+(AB219/VLOOKUP(AA281,'1.1 Demanda Histórica'!$C$136:$D$166,2,FALSE))-1</f>
        <v>2.0623110514468523E-2</v>
      </c>
      <c r="AC281" s="309">
        <f t="shared" ref="AC281:AV281" si="752">+AC219/AB219-1</f>
        <v>9.6163209151665097E-3</v>
      </c>
      <c r="AD281" s="309">
        <f t="shared" si="752"/>
        <v>1.1367047524672547E-2</v>
      </c>
      <c r="AE281" s="309">
        <f t="shared" si="752"/>
        <v>1.074314023684253E-2</v>
      </c>
      <c r="AF281" s="309">
        <f t="shared" si="752"/>
        <v>1.0554100814133438E-2</v>
      </c>
      <c r="AG281" s="309">
        <f t="shared" si="752"/>
        <v>1.0568925636666338E-2</v>
      </c>
      <c r="AH281" s="309">
        <f t="shared" si="752"/>
        <v>1.0645266363306316E-2</v>
      </c>
      <c r="AI281" s="309">
        <f t="shared" si="752"/>
        <v>1.0743727175000162E-2</v>
      </c>
      <c r="AJ281" s="309">
        <f t="shared" si="752"/>
        <v>1.0849124360079898E-2</v>
      </c>
      <c r="AK281" s="309">
        <f t="shared" si="752"/>
        <v>1.0956882536134582E-2</v>
      </c>
      <c r="AL281" s="309">
        <f t="shared" si="752"/>
        <v>1.1065329523758605E-2</v>
      </c>
      <c r="AM281" s="309">
        <f t="shared" si="752"/>
        <v>1.1173924085177589E-2</v>
      </c>
      <c r="AN281" s="309">
        <f t="shared" si="752"/>
        <v>1.1282462267689697E-2</v>
      </c>
      <c r="AO281" s="309">
        <f t="shared" si="752"/>
        <v>1.1390861098638405E-2</v>
      </c>
      <c r="AP281" s="309">
        <f t="shared" si="752"/>
        <v>1.1499083406821375E-2</v>
      </c>
      <c r="AQ281" s="309">
        <f t="shared" si="752"/>
        <v>1.1607077471357696E-2</v>
      </c>
      <c r="AR281" s="309">
        <f t="shared" si="752"/>
        <v>1.1714904798327597E-2</v>
      </c>
      <c r="AS281" s="309">
        <f t="shared" si="752"/>
        <v>1.1822209045642795E-2</v>
      </c>
      <c r="AT281" s="309">
        <f t="shared" si="752"/>
        <v>1.1930253675028535E-2</v>
      </c>
      <c r="AU281" s="309">
        <f t="shared" si="752"/>
        <v>1.2034052242381632E-2</v>
      </c>
      <c r="AV281" s="309">
        <f t="shared" si="752"/>
        <v>1.2153013536974289E-2</v>
      </c>
    </row>
    <row r="282" spans="2:48" x14ac:dyDescent="0.2">
      <c r="B282" s="289">
        <v>8</v>
      </c>
      <c r="C282" s="3" t="s">
        <v>48</v>
      </c>
      <c r="D282" s="282">
        <f>IFERROR(D220/VLOOKUP($C282,'1.1 Demanda Histórica'!$C$5:$U$40,19,0)-1,"")</f>
        <v>2.3629728232070546E-2</v>
      </c>
      <c r="E282" s="309">
        <f t="shared" ref="E282:X282" si="753">+E220/D220-1</f>
        <v>4.3520660733783245E-2</v>
      </c>
      <c r="F282" s="309">
        <f t="shared" si="753"/>
        <v>4.0770465316882776E-2</v>
      </c>
      <c r="G282" s="309">
        <f t="shared" si="753"/>
        <v>3.736320672685256E-2</v>
      </c>
      <c r="H282" s="309">
        <f t="shared" si="753"/>
        <v>3.6019414724548948E-2</v>
      </c>
      <c r="I282" s="309">
        <f t="shared" si="753"/>
        <v>3.4767124297635954E-2</v>
      </c>
      <c r="J282" s="309">
        <f t="shared" si="753"/>
        <v>3.3598984236936413E-2</v>
      </c>
      <c r="K282" s="309">
        <f t="shared" si="753"/>
        <v>3.2506789140995584E-2</v>
      </c>
      <c r="L282" s="309">
        <f t="shared" si="753"/>
        <v>3.1483366000953694E-2</v>
      </c>
      <c r="M282" s="309">
        <f t="shared" si="753"/>
        <v>3.0522417557749204E-2</v>
      </c>
      <c r="N282" s="309">
        <f t="shared" si="753"/>
        <v>2.961839261108401E-2</v>
      </c>
      <c r="O282" s="309">
        <f t="shared" si="753"/>
        <v>2.8766378712380858E-2</v>
      </c>
      <c r="P282" s="309">
        <f t="shared" si="753"/>
        <v>2.7962012860865526E-2</v>
      </c>
      <c r="Q282" s="309">
        <f t="shared" si="753"/>
        <v>2.7201406774795878E-2</v>
      </c>
      <c r="R282" s="309">
        <f t="shared" si="753"/>
        <v>2.648108403609184E-2</v>
      </c>
      <c r="S282" s="309">
        <f t="shared" si="753"/>
        <v>2.5797926964195472E-2</v>
      </c>
      <c r="T282" s="309">
        <f t="shared" si="753"/>
        <v>2.5149131506381428E-2</v>
      </c>
      <c r="U282" s="309">
        <f t="shared" si="753"/>
        <v>2.4532168767900764E-2</v>
      </c>
      <c r="V282" s="309">
        <f t="shared" si="753"/>
        <v>2.3944752069037456E-2</v>
      </c>
      <c r="W282" s="309">
        <f t="shared" si="753"/>
        <v>2.3384808624345998E-2</v>
      </c>
      <c r="X282" s="309">
        <f t="shared" si="753"/>
        <v>2.2850455104741707E-2</v>
      </c>
      <c r="Z282" s="310">
        <v>8</v>
      </c>
      <c r="AA282" s="3" t="s">
        <v>48</v>
      </c>
      <c r="AB282" s="282">
        <f>+(AB220/VLOOKUP(AA282,'1.1 Demanda Histórica'!$C$136:$D$166,2,FALSE))-1</f>
        <v>2.5130666357645604E-2</v>
      </c>
      <c r="AC282" s="309">
        <f t="shared" ref="AC282:AV282" si="754">+AC220/AB220-1</f>
        <v>4.3520660733783245E-2</v>
      </c>
      <c r="AD282" s="309">
        <f t="shared" si="754"/>
        <v>4.077046531688322E-2</v>
      </c>
      <c r="AE282" s="309">
        <f t="shared" si="754"/>
        <v>3.736320672685256E-2</v>
      </c>
      <c r="AF282" s="309">
        <f t="shared" si="754"/>
        <v>3.6019414724548726E-2</v>
      </c>
      <c r="AG282" s="309">
        <f t="shared" si="754"/>
        <v>3.4767124297636176E-2</v>
      </c>
      <c r="AH282" s="309">
        <f t="shared" si="754"/>
        <v>3.3598984236936191E-2</v>
      </c>
      <c r="AI282" s="309">
        <f t="shared" si="754"/>
        <v>3.2506789140995362E-2</v>
      </c>
      <c r="AJ282" s="309">
        <f t="shared" si="754"/>
        <v>3.1483366000953694E-2</v>
      </c>
      <c r="AK282" s="309">
        <f t="shared" si="754"/>
        <v>3.0522417557749426E-2</v>
      </c>
      <c r="AL282" s="309">
        <f t="shared" si="754"/>
        <v>2.9618392611084232E-2</v>
      </c>
      <c r="AM282" s="309">
        <f t="shared" si="754"/>
        <v>2.8766378712380858E-2</v>
      </c>
      <c r="AN282" s="309">
        <f t="shared" si="754"/>
        <v>2.7962012860865304E-2</v>
      </c>
      <c r="AO282" s="309">
        <f t="shared" si="754"/>
        <v>2.7201406774795656E-2</v>
      </c>
      <c r="AP282" s="309">
        <f t="shared" si="754"/>
        <v>2.6481084036092062E-2</v>
      </c>
      <c r="AQ282" s="309">
        <f t="shared" si="754"/>
        <v>2.579792696419525E-2</v>
      </c>
      <c r="AR282" s="309">
        <f t="shared" si="754"/>
        <v>2.5149131506381428E-2</v>
      </c>
      <c r="AS282" s="309">
        <f t="shared" si="754"/>
        <v>2.4532168767900986E-2</v>
      </c>
      <c r="AT282" s="309">
        <f t="shared" si="754"/>
        <v>2.3944752069037234E-2</v>
      </c>
      <c r="AU282" s="309">
        <f t="shared" si="754"/>
        <v>2.3384808624346221E-2</v>
      </c>
      <c r="AV282" s="309">
        <f t="shared" si="754"/>
        <v>2.2850455104741707E-2</v>
      </c>
    </row>
    <row r="283" spans="2:48" x14ac:dyDescent="0.2">
      <c r="B283" s="289">
        <v>9</v>
      </c>
      <c r="C283" s="3" t="s">
        <v>49</v>
      </c>
      <c r="D283" s="282">
        <f>IFERROR(D221/VLOOKUP($C283,'1.1 Demanda Histórica'!$C$5:$U$40,19,0)-1,"")</f>
        <v>4.203297245215154E-2</v>
      </c>
      <c r="E283" s="309">
        <f t="shared" ref="E283:X283" si="755">+E221/D221-1</f>
        <v>2.1058352919388845E-2</v>
      </c>
      <c r="F283" s="309">
        <f t="shared" si="755"/>
        <v>2.3941406220138628E-2</v>
      </c>
      <c r="G283" s="309">
        <f t="shared" si="755"/>
        <v>2.4365401281195576E-2</v>
      </c>
      <c r="H283" s="309">
        <f t="shared" si="755"/>
        <v>2.4272005259339924E-2</v>
      </c>
      <c r="I283" s="309">
        <f t="shared" si="755"/>
        <v>2.4199890260037549E-2</v>
      </c>
      <c r="J283" s="309">
        <f t="shared" si="755"/>
        <v>2.4123038337982905E-2</v>
      </c>
      <c r="K283" s="309">
        <f t="shared" si="755"/>
        <v>2.4049791363077944E-2</v>
      </c>
      <c r="L283" s="309">
        <f t="shared" si="755"/>
        <v>2.3978088475861581E-2</v>
      </c>
      <c r="M283" s="309">
        <f t="shared" si="755"/>
        <v>2.3908371390167993E-2</v>
      </c>
      <c r="N283" s="309">
        <f t="shared" si="755"/>
        <v>2.3840455733079802E-2</v>
      </c>
      <c r="O283" s="309">
        <f t="shared" si="755"/>
        <v>2.3774315894182552E-2</v>
      </c>
      <c r="P283" s="309">
        <f t="shared" si="755"/>
        <v>2.3709890319964622E-2</v>
      </c>
      <c r="Q283" s="309">
        <f t="shared" si="755"/>
        <v>2.3647125335625852E-2</v>
      </c>
      <c r="R283" s="309">
        <f t="shared" si="755"/>
        <v>2.3585981942717327E-2</v>
      </c>
      <c r="S283" s="309">
        <f t="shared" si="755"/>
        <v>2.3526365902246882E-2</v>
      </c>
      <c r="T283" s="309">
        <f t="shared" si="755"/>
        <v>2.3468404754075856E-2</v>
      </c>
      <c r="U283" s="309">
        <f t="shared" si="755"/>
        <v>2.3411388214179985E-2</v>
      </c>
      <c r="V283" s="309">
        <f t="shared" si="755"/>
        <v>2.335781055971875E-2</v>
      </c>
      <c r="W283" s="309">
        <f t="shared" si="755"/>
        <v>2.3297943292395207E-2</v>
      </c>
      <c r="X283" s="309">
        <f t="shared" si="755"/>
        <v>2.3269227607308984E-2</v>
      </c>
      <c r="Z283" s="310">
        <v>9</v>
      </c>
      <c r="AA283" s="3" t="s">
        <v>49</v>
      </c>
      <c r="AB283" s="282">
        <f>+(AB221/VLOOKUP(AA283,'1.1 Demanda Histórica'!$C$136:$D$166,2,FALSE))-1</f>
        <v>4.3560895072336514E-2</v>
      </c>
      <c r="AC283" s="309">
        <f t="shared" ref="AC283:AV283" si="756">+AC221/AB221-1</f>
        <v>2.1058352919389511E-2</v>
      </c>
      <c r="AD283" s="309">
        <f t="shared" si="756"/>
        <v>2.3941406220138628E-2</v>
      </c>
      <c r="AE283" s="309">
        <f t="shared" si="756"/>
        <v>2.4365401281195354E-2</v>
      </c>
      <c r="AF283" s="309">
        <f t="shared" si="756"/>
        <v>2.427200525933948E-2</v>
      </c>
      <c r="AG283" s="309">
        <f t="shared" si="756"/>
        <v>2.4199890260037993E-2</v>
      </c>
      <c r="AH283" s="309">
        <f t="shared" si="756"/>
        <v>2.4123038337984459E-2</v>
      </c>
      <c r="AI283" s="309">
        <f t="shared" si="756"/>
        <v>2.4049791363077722E-2</v>
      </c>
      <c r="AJ283" s="309">
        <f t="shared" si="756"/>
        <v>2.3978088475860249E-2</v>
      </c>
      <c r="AK283" s="309">
        <f t="shared" si="756"/>
        <v>2.3908371390168881E-2</v>
      </c>
      <c r="AL283" s="309">
        <f t="shared" si="756"/>
        <v>2.3840455733078914E-2</v>
      </c>
      <c r="AM283" s="309">
        <f t="shared" si="756"/>
        <v>2.3774315894183662E-2</v>
      </c>
      <c r="AN283" s="309">
        <f t="shared" si="756"/>
        <v>2.3709890319963511E-2</v>
      </c>
      <c r="AO283" s="309">
        <f t="shared" si="756"/>
        <v>2.3647125335626296E-2</v>
      </c>
      <c r="AP283" s="309">
        <f t="shared" si="756"/>
        <v>2.3585981942716439E-2</v>
      </c>
      <c r="AQ283" s="309">
        <f t="shared" si="756"/>
        <v>2.3526365902247104E-2</v>
      </c>
      <c r="AR283" s="309">
        <f t="shared" si="756"/>
        <v>2.3468404754075411E-2</v>
      </c>
      <c r="AS283" s="309">
        <f t="shared" si="756"/>
        <v>2.3411388214180429E-2</v>
      </c>
      <c r="AT283" s="309">
        <f t="shared" si="756"/>
        <v>2.3357810559718306E-2</v>
      </c>
      <c r="AU283" s="309">
        <f t="shared" si="756"/>
        <v>2.3297943292394763E-2</v>
      </c>
      <c r="AV283" s="309">
        <f t="shared" si="756"/>
        <v>2.3269227607309206E-2</v>
      </c>
    </row>
    <row r="284" spans="2:48" x14ac:dyDescent="0.2">
      <c r="B284" s="289">
        <v>10</v>
      </c>
      <c r="C284" s="3" t="s">
        <v>50</v>
      </c>
      <c r="D284" s="282">
        <f>IFERROR(D222/VLOOKUP($C284,'1.1 Demanda Histórica'!$C$5:$U$40,19,0)-1,"")</f>
        <v>1.8187394935109236E-2</v>
      </c>
      <c r="E284" s="309">
        <f t="shared" ref="E284:X284" si="757">+E222/D222-1</f>
        <v>6.5926784220131651E-3</v>
      </c>
      <c r="F284" s="309">
        <f t="shared" si="757"/>
        <v>1.0836729570877779E-2</v>
      </c>
      <c r="G284" s="309">
        <f t="shared" si="757"/>
        <v>1.1234919077449668E-2</v>
      </c>
      <c r="H284" s="309">
        <f t="shared" si="757"/>
        <v>1.1333518492755434E-2</v>
      </c>
      <c r="I284" s="309">
        <f t="shared" si="757"/>
        <v>1.1444226908140287E-2</v>
      </c>
      <c r="J284" s="309">
        <f t="shared" si="757"/>
        <v>1.1551746721180978E-2</v>
      </c>
      <c r="K284" s="309">
        <f t="shared" si="757"/>
        <v>1.165979611800938E-2</v>
      </c>
      <c r="L284" s="309">
        <f t="shared" si="757"/>
        <v>1.1767407405558483E-2</v>
      </c>
      <c r="M284" s="309">
        <f t="shared" si="757"/>
        <v>1.1874797203765386E-2</v>
      </c>
      <c r="N284" s="309">
        <f t="shared" si="757"/>
        <v>1.1981883048284514E-2</v>
      </c>
      <c r="O284" s="309">
        <f t="shared" si="757"/>
        <v>1.2088658260925644E-2</v>
      </c>
      <c r="P284" s="309">
        <f t="shared" si="757"/>
        <v>1.2195097824428958E-2</v>
      </c>
      <c r="Q284" s="309">
        <f t="shared" si="757"/>
        <v>1.2301179791879058E-2</v>
      </c>
      <c r="R284" s="309">
        <f t="shared" si="757"/>
        <v>1.2406889176632463E-2</v>
      </c>
      <c r="S284" s="309">
        <f t="shared" si="757"/>
        <v>1.2512181210266426E-2</v>
      </c>
      <c r="T284" s="309">
        <f t="shared" si="757"/>
        <v>1.2617128575517444E-2</v>
      </c>
      <c r="U284" s="309">
        <f t="shared" si="757"/>
        <v>1.2721352450431267E-2</v>
      </c>
      <c r="V284" s="309">
        <f t="shared" si="757"/>
        <v>1.2826216684735936E-2</v>
      </c>
      <c r="W284" s="309">
        <f t="shared" si="757"/>
        <v>1.2926365486819469E-2</v>
      </c>
      <c r="X284" s="309">
        <f t="shared" si="757"/>
        <v>1.3042648159022674E-2</v>
      </c>
      <c r="Z284" s="310">
        <v>10</v>
      </c>
      <c r="AA284" s="3" t="s">
        <v>50</v>
      </c>
      <c r="AB284" s="282">
        <f>+(AB222/VLOOKUP(AA284,'1.1 Demanda Histórica'!$C$136:$D$166,2,FALSE))-1</f>
        <v>2.2901232779086733E-2</v>
      </c>
      <c r="AC284" s="309">
        <f t="shared" ref="AC284:AV284" si="758">+AC222/AB222-1</f>
        <v>6.592675253616509E-3</v>
      </c>
      <c r="AD284" s="309">
        <f t="shared" si="758"/>
        <v>1.0836738387767664E-2</v>
      </c>
      <c r="AE284" s="309">
        <f t="shared" si="758"/>
        <v>1.1234928220367202E-2</v>
      </c>
      <c r="AF284" s="309">
        <f t="shared" si="758"/>
        <v>1.1333527613589078E-2</v>
      </c>
      <c r="AG284" s="309">
        <f t="shared" si="758"/>
        <v>1.1444236014817477E-2</v>
      </c>
      <c r="AH284" s="309">
        <f t="shared" si="758"/>
        <v>1.1551755809414033E-2</v>
      </c>
      <c r="AI284" s="309">
        <f t="shared" si="758"/>
        <v>1.1659805186495786E-2</v>
      </c>
      <c r="AJ284" s="309">
        <f t="shared" si="758"/>
        <v>1.1767416452253432E-2</v>
      </c>
      <c r="AK284" s="309">
        <f t="shared" si="758"/>
        <v>1.1874806226843448E-2</v>
      </c>
      <c r="AL284" s="309">
        <f t="shared" si="758"/>
        <v>1.1981892045892284E-2</v>
      </c>
      <c r="AM284" s="309">
        <f t="shared" si="758"/>
        <v>1.2088667231227257E-2</v>
      </c>
      <c r="AN284" s="309">
        <f t="shared" si="758"/>
        <v>1.219510676562785E-2</v>
      </c>
      <c r="AO284" s="309">
        <f t="shared" si="758"/>
        <v>1.2301188702192212E-2</v>
      </c>
      <c r="AP284" s="309">
        <f t="shared" si="758"/>
        <v>1.2406898054312832E-2</v>
      </c>
      <c r="AQ284" s="309">
        <f t="shared" si="758"/>
        <v>1.2512190053566075E-2</v>
      </c>
      <c r="AR284" s="309">
        <f t="shared" si="758"/>
        <v>1.2617137382794352E-2</v>
      </c>
      <c r="AS284" s="309">
        <f t="shared" si="758"/>
        <v>1.272136121982137E-2</v>
      </c>
      <c r="AT284" s="309">
        <f t="shared" si="758"/>
        <v>1.2826225415322856E-2</v>
      </c>
      <c r="AU284" s="309">
        <f t="shared" si="758"/>
        <v>1.2926374174254462E-2</v>
      </c>
      <c r="AV284" s="309">
        <f t="shared" si="758"/>
        <v>1.3042656812342734E-2</v>
      </c>
    </row>
    <row r="285" spans="2:48" x14ac:dyDescent="0.2">
      <c r="B285" s="289">
        <v>13</v>
      </c>
      <c r="C285" s="3" t="s">
        <v>52</v>
      </c>
      <c r="D285" s="282">
        <f>IFERROR(D223/VLOOKUP($C285,'1.1 Demanda Histórica'!$C$5:$U$40,19,0)-1,"")</f>
        <v>3.2292255012419391E-2</v>
      </c>
      <c r="E285" s="309">
        <f t="shared" ref="E285:X285" si="759">+E223/D223-1</f>
        <v>2.8621064642312177E-2</v>
      </c>
      <c r="F285" s="309">
        <f t="shared" si="759"/>
        <v>2.0609222285968398E-2</v>
      </c>
      <c r="G285" s="309">
        <f t="shared" si="759"/>
        <v>2.0217773812844619E-2</v>
      </c>
      <c r="H285" s="309">
        <f t="shared" si="759"/>
        <v>1.9817154554770733E-2</v>
      </c>
      <c r="I285" s="309">
        <f t="shared" si="759"/>
        <v>1.9432066354357902E-2</v>
      </c>
      <c r="J285" s="309">
        <f t="shared" si="759"/>
        <v>1.9061658933239967E-2</v>
      </c>
      <c r="K285" s="309">
        <f t="shared" si="759"/>
        <v>1.8705108534054604E-2</v>
      </c>
      <c r="L285" s="309">
        <f t="shared" si="759"/>
        <v>1.8361651843457283E-2</v>
      </c>
      <c r="M285" s="309">
        <f t="shared" si="759"/>
        <v>1.8030580599946999E-2</v>
      </c>
      <c r="N285" s="309">
        <f t="shared" si="759"/>
        <v>1.7711236718764622E-2</v>
      </c>
      <c r="O285" s="309">
        <f t="shared" si="759"/>
        <v>1.7403007925771874E-2</v>
      </c>
      <c r="P285" s="309">
        <f t="shared" si="759"/>
        <v>1.7105323839421427E-2</v>
      </c>
      <c r="Q285" s="309">
        <f t="shared" si="759"/>
        <v>1.6817652448078979E-2</v>
      </c>
      <c r="R285" s="309">
        <f t="shared" si="759"/>
        <v>1.6539496936926579E-2</v>
      </c>
      <c r="S285" s="309">
        <f t="shared" si="759"/>
        <v>1.6270392824641933E-2</v>
      </c>
      <c r="T285" s="309">
        <f t="shared" si="759"/>
        <v>1.6009905375103717E-2</v>
      </c>
      <c r="U285" s="309">
        <f t="shared" si="759"/>
        <v>1.5757627253832451E-2</v>
      </c>
      <c r="V285" s="309">
        <f t="shared" si="759"/>
        <v>1.5513176402559115E-2</v>
      </c>
      <c r="W285" s="309">
        <f t="shared" si="759"/>
        <v>1.5276194108592378E-2</v>
      </c>
      <c r="X285" s="309">
        <f t="shared" si="759"/>
        <v>1.5046343248503513E-2</v>
      </c>
      <c r="Z285" s="310">
        <v>13</v>
      </c>
      <c r="AA285" s="3" t="s">
        <v>52</v>
      </c>
      <c r="AB285" s="282">
        <f>+(AB223/VLOOKUP(AA285,'1.1 Demanda Histórica'!$C$136:$D$166,2,FALSE))-1</f>
        <v>3.5970283053688767E-2</v>
      </c>
      <c r="AC285" s="309">
        <f t="shared" ref="AC285:AV285" si="760">+AC223/AB223-1</f>
        <v>2.8622324870279048E-2</v>
      </c>
      <c r="AD285" s="309">
        <f t="shared" si="760"/>
        <v>2.0619747685958645E-2</v>
      </c>
      <c r="AE285" s="309">
        <f t="shared" si="760"/>
        <v>2.0227849884269178E-2</v>
      </c>
      <c r="AF285" s="309">
        <f t="shared" si="760"/>
        <v>1.9826835085374528E-2</v>
      </c>
      <c r="AG285" s="309">
        <f t="shared" si="760"/>
        <v>1.9441374226529584E-2</v>
      </c>
      <c r="AH285" s="309">
        <f t="shared" si="760"/>
        <v>1.90706152586535E-2</v>
      </c>
      <c r="AI285" s="309">
        <f t="shared" si="760"/>
        <v>1.8713732859241272E-2</v>
      </c>
      <c r="AJ285" s="309">
        <f t="shared" si="760"/>
        <v>1.8369962292268838E-2</v>
      </c>
      <c r="AK285" s="309">
        <f t="shared" si="760"/>
        <v>1.8038594000671981E-2</v>
      </c>
      <c r="AL285" s="309">
        <f t="shared" si="760"/>
        <v>1.7718968717859385E-2</v>
      </c>
      <c r="AM285" s="309">
        <f t="shared" si="760"/>
        <v>1.7410473089817469E-2</v>
      </c>
      <c r="AN285" s="309">
        <f t="shared" si="760"/>
        <v>1.7112535746701463E-2</v>
      </c>
      <c r="AO285" s="309">
        <f t="shared" si="760"/>
        <v>1.6824623770995473E-2</v>
      </c>
      <c r="AP285" s="309">
        <f t="shared" si="760"/>
        <v>1.6546239516308292E-2</v>
      </c>
      <c r="AQ285" s="309">
        <f t="shared" si="760"/>
        <v>1.6276917736847363E-2</v>
      </c>
      <c r="AR285" s="309">
        <f t="shared" si="760"/>
        <v>1.6016222992740303E-2</v>
      </c>
      <c r="AS285" s="309">
        <f t="shared" si="760"/>
        <v>1.5763747300769015E-2</v>
      </c>
      <c r="AT285" s="309">
        <f t="shared" si="760"/>
        <v>1.5519108003863691E-2</v>
      </c>
      <c r="AU285" s="309">
        <f t="shared" si="760"/>
        <v>1.5281945835925903E-2</v>
      </c>
      <c r="AV285" s="309">
        <f t="shared" si="760"/>
        <v>1.5051923161445879E-2</v>
      </c>
    </row>
    <row r="286" spans="2:48" x14ac:dyDescent="0.2">
      <c r="B286" s="289">
        <v>14</v>
      </c>
      <c r="C286" s="3" t="s">
        <v>53</v>
      </c>
      <c r="D286" s="282">
        <f>IFERROR(D224/VLOOKUP($C286,'1.1 Demanda Histórica'!$C$5:$U$40,19,0)-1,"")</f>
        <v>1.7847016070684285E-2</v>
      </c>
      <c r="E286" s="309">
        <f t="shared" ref="E286:X286" si="761">+E224/D224-1</f>
        <v>5.199718695528821E-3</v>
      </c>
      <c r="F286" s="309">
        <f t="shared" si="761"/>
        <v>9.5090171060983053E-3</v>
      </c>
      <c r="G286" s="309">
        <f t="shared" si="761"/>
        <v>1.0845231209289263E-2</v>
      </c>
      <c r="H286" s="309">
        <f t="shared" si="761"/>
        <v>1.0944628356467367E-2</v>
      </c>
      <c r="I286" s="309">
        <f t="shared" si="761"/>
        <v>1.1055789284261319E-2</v>
      </c>
      <c r="J286" s="309">
        <f t="shared" si="761"/>
        <v>1.1163947118606909E-2</v>
      </c>
      <c r="K286" s="309">
        <f t="shared" si="761"/>
        <v>1.1272690848536548E-2</v>
      </c>
      <c r="L286" s="309">
        <f t="shared" si="761"/>
        <v>1.1381084341846703E-2</v>
      </c>
      <c r="M286" s="309">
        <f t="shared" si="761"/>
        <v>1.1489335513297672E-2</v>
      </c>
      <c r="N286" s="309">
        <f t="shared" si="761"/>
        <v>1.1597363177082265E-2</v>
      </c>
      <c r="O286" s="309">
        <f t="shared" si="761"/>
        <v>1.1705159359859607E-2</v>
      </c>
      <c r="P286" s="309">
        <f t="shared" si="761"/>
        <v>1.181269829696685E-2</v>
      </c>
      <c r="Q286" s="309">
        <f t="shared" si="761"/>
        <v>1.191995713910865E-2</v>
      </c>
      <c r="R286" s="309">
        <f t="shared" si="761"/>
        <v>1.202691973133474E-2</v>
      </c>
      <c r="S286" s="309">
        <f t="shared" si="761"/>
        <v>1.2133541000302506E-2</v>
      </c>
      <c r="T286" s="309">
        <f t="shared" si="761"/>
        <v>1.223988971908696E-2</v>
      </c>
      <c r="U286" s="309">
        <f t="shared" si="761"/>
        <v>1.2345596624029564E-2</v>
      </c>
      <c r="V286" s="309">
        <f t="shared" si="761"/>
        <v>1.2451983555124668E-2</v>
      </c>
      <c r="W286" s="309">
        <f t="shared" si="761"/>
        <v>1.2553848928580358E-2</v>
      </c>
      <c r="X286" s="309">
        <f t="shared" si="761"/>
        <v>1.2671440370945808E-2</v>
      </c>
      <c r="Z286" s="310">
        <v>14</v>
      </c>
      <c r="AA286" s="3" t="s">
        <v>53</v>
      </c>
      <c r="AB286" s="282">
        <f>+(AB224/VLOOKUP(AA286,'1.1 Demanda Histórica'!$C$136:$D$166,2,FALSE))-1</f>
        <v>2.2561871561826319E-2</v>
      </c>
      <c r="AC286" s="309">
        <f t="shared" ref="AC286:AV286" si="762">+AC224/AB224-1</f>
        <v>5.199718695528821E-3</v>
      </c>
      <c r="AD286" s="309">
        <f t="shared" si="762"/>
        <v>9.5090171060978612E-3</v>
      </c>
      <c r="AE286" s="309">
        <f t="shared" si="762"/>
        <v>1.0845231209289485E-2</v>
      </c>
      <c r="AF286" s="309">
        <f t="shared" si="762"/>
        <v>1.0944628356467589E-2</v>
      </c>
      <c r="AG286" s="309">
        <f t="shared" si="762"/>
        <v>1.1055789284261097E-2</v>
      </c>
      <c r="AH286" s="309">
        <f t="shared" si="762"/>
        <v>1.1163947118607132E-2</v>
      </c>
      <c r="AI286" s="309">
        <f t="shared" si="762"/>
        <v>1.1272690848536771E-2</v>
      </c>
      <c r="AJ286" s="309">
        <f t="shared" si="762"/>
        <v>1.1381084341846925E-2</v>
      </c>
      <c r="AK286" s="309">
        <f t="shared" si="762"/>
        <v>1.1489335513297005E-2</v>
      </c>
      <c r="AL286" s="309">
        <f t="shared" si="762"/>
        <v>1.1597363177082709E-2</v>
      </c>
      <c r="AM286" s="309">
        <f t="shared" si="762"/>
        <v>1.1705159359859607E-2</v>
      </c>
      <c r="AN286" s="309">
        <f t="shared" si="762"/>
        <v>1.181269829696685E-2</v>
      </c>
      <c r="AO286" s="309">
        <f t="shared" si="762"/>
        <v>1.1919957139108428E-2</v>
      </c>
      <c r="AP286" s="309">
        <f t="shared" si="762"/>
        <v>1.2026919731334962E-2</v>
      </c>
      <c r="AQ286" s="309">
        <f t="shared" si="762"/>
        <v>1.2133541000302506E-2</v>
      </c>
      <c r="AR286" s="309">
        <f t="shared" si="762"/>
        <v>1.2239889719087182E-2</v>
      </c>
      <c r="AS286" s="309">
        <f t="shared" si="762"/>
        <v>1.2345596624029342E-2</v>
      </c>
      <c r="AT286" s="309">
        <f t="shared" si="762"/>
        <v>1.2451983555124446E-2</v>
      </c>
      <c r="AU286" s="309">
        <f t="shared" si="762"/>
        <v>1.2553848928580802E-2</v>
      </c>
      <c r="AV286" s="309">
        <f t="shared" si="762"/>
        <v>1.2671440370945364E-2</v>
      </c>
    </row>
    <row r="287" spans="2:48" x14ac:dyDescent="0.2">
      <c r="B287" s="289">
        <v>18</v>
      </c>
      <c r="C287" s="3" t="s">
        <v>55</v>
      </c>
      <c r="D287" s="282">
        <f>IFERROR(D225/('1.1 Demanda Histórica'!U20)-1,"")</f>
        <v>3.5563847052041853E-2</v>
      </c>
      <c r="E287" s="309">
        <f t="shared" ref="E287:X287" si="763">+E225/D225-1</f>
        <v>2.9872155915081189E-2</v>
      </c>
      <c r="F287" s="309">
        <f t="shared" si="763"/>
        <v>2.8879980779588532E-2</v>
      </c>
      <c r="G287" s="309">
        <f t="shared" si="763"/>
        <v>2.9847440345120324E-2</v>
      </c>
      <c r="H287" s="309">
        <f t="shared" si="763"/>
        <v>2.8412132331079309E-2</v>
      </c>
      <c r="I287" s="309">
        <f t="shared" si="763"/>
        <v>2.8030275636602653E-2</v>
      </c>
      <c r="J287" s="309">
        <f t="shared" si="763"/>
        <v>2.7410594813882971E-2</v>
      </c>
      <c r="K287" s="309">
        <f t="shared" si="763"/>
        <v>2.6828657122504262E-2</v>
      </c>
      <c r="L287" s="309">
        <f t="shared" si="763"/>
        <v>2.632089413869676E-2</v>
      </c>
      <c r="M287" s="309">
        <f t="shared" si="763"/>
        <v>2.5803494771083901E-2</v>
      </c>
      <c r="N287" s="309">
        <f t="shared" si="763"/>
        <v>2.5328466720153653E-2</v>
      </c>
      <c r="O287" s="309">
        <f t="shared" si="763"/>
        <v>2.4869970542311881E-2</v>
      </c>
      <c r="P287" s="309">
        <f t="shared" si="763"/>
        <v>2.4434265018955292E-2</v>
      </c>
      <c r="Q287" s="309">
        <f t="shared" si="763"/>
        <v>2.4018968911210692E-2</v>
      </c>
      <c r="R287" s="309">
        <f t="shared" si="763"/>
        <v>2.3622159239790275E-2</v>
      </c>
      <c r="S287" s="309">
        <f t="shared" si="763"/>
        <v>2.3243437327795213E-2</v>
      </c>
      <c r="T287" s="309">
        <f t="shared" si="763"/>
        <v>2.2881419346148846E-2</v>
      </c>
      <c r="U287" s="309">
        <f t="shared" si="763"/>
        <v>2.2535091709820154E-2</v>
      </c>
      <c r="V287" s="309">
        <f t="shared" si="763"/>
        <v>2.220440661574874E-2</v>
      </c>
      <c r="W287" s="309">
        <f t="shared" si="763"/>
        <v>2.188521109315622E-2</v>
      </c>
      <c r="X287" s="309">
        <f t="shared" si="763"/>
        <v>2.1589704091723005E-2</v>
      </c>
      <c r="Z287" s="310">
        <v>18</v>
      </c>
      <c r="AA287" s="3" t="s">
        <v>55</v>
      </c>
      <c r="AB287" s="282">
        <f>+(AB225/VLOOKUP(AA287,'1.1 Demanda Histórica'!$C$136:$D$166,2,FALSE))-1</f>
        <v>4.2377662101945379E-2</v>
      </c>
      <c r="AC287" s="309">
        <f t="shared" ref="AC287:AV287" si="764">+AC225/AB225-1</f>
        <v>3.000290026411534E-2</v>
      </c>
      <c r="AD287" s="309">
        <f t="shared" si="764"/>
        <v>2.8993559571373728E-2</v>
      </c>
      <c r="AE287" s="309">
        <f t="shared" si="764"/>
        <v>2.9969697828113429E-2</v>
      </c>
      <c r="AF287" s="309">
        <f t="shared" si="764"/>
        <v>2.8521818756175987E-2</v>
      </c>
      <c r="AG287" s="309">
        <f t="shared" si="764"/>
        <v>2.8135268119072965E-2</v>
      </c>
      <c r="AH287" s="309">
        <f t="shared" si="764"/>
        <v>2.7509248094276018E-2</v>
      </c>
      <c r="AI287" s="309">
        <f t="shared" si="764"/>
        <v>2.6921450853035767E-2</v>
      </c>
      <c r="AJ287" s="309">
        <f t="shared" si="764"/>
        <v>2.6408557178693171E-2</v>
      </c>
      <c r="AK287" s="309">
        <f t="shared" si="764"/>
        <v>2.5886108904762395E-2</v>
      </c>
      <c r="AL287" s="309">
        <f t="shared" si="764"/>
        <v>2.5406480959206945E-2</v>
      </c>
      <c r="AM287" s="309">
        <f t="shared" si="764"/>
        <v>2.4943628221795411E-2</v>
      </c>
      <c r="AN287" s="309">
        <f t="shared" si="764"/>
        <v>2.4503840899508411E-2</v>
      </c>
      <c r="AO287" s="309">
        <f t="shared" si="764"/>
        <v>2.4084707901944391E-2</v>
      </c>
      <c r="AP287" s="309">
        <f t="shared" si="764"/>
        <v>2.3684281407136076E-2</v>
      </c>
      <c r="AQ287" s="309">
        <f t="shared" si="764"/>
        <v>2.3302150051613069E-2</v>
      </c>
      <c r="AR287" s="309">
        <f t="shared" si="764"/>
        <v>2.2936910802656696E-2</v>
      </c>
      <c r="AS287" s="309">
        <f t="shared" si="764"/>
        <v>2.2587537449236805E-2</v>
      </c>
      <c r="AT287" s="309">
        <f t="shared" si="764"/>
        <v>2.2253965575125489E-2</v>
      </c>
      <c r="AU287" s="309">
        <f t="shared" si="764"/>
        <v>2.1932042307558408E-2</v>
      </c>
      <c r="AV287" s="309">
        <f t="shared" si="764"/>
        <v>2.1633908392338919E-2</v>
      </c>
    </row>
    <row r="288" spans="2:48" x14ac:dyDescent="0.2">
      <c r="B288" s="289">
        <v>20</v>
      </c>
      <c r="C288" s="3" t="s">
        <v>56</v>
      </c>
      <c r="D288" s="282">
        <f>IFERROR(D226/VLOOKUP($C288,'1.1 Demanda Histórica'!$C$5:$U$40,19,0)-1,"")</f>
        <v>3.7000000000000144E-2</v>
      </c>
      <c r="E288" s="309">
        <f t="shared" ref="E288:X288" si="765">+E226/D226-1</f>
        <v>3.6999999999999922E-2</v>
      </c>
      <c r="F288" s="309">
        <f t="shared" si="765"/>
        <v>3.6999999999999922E-2</v>
      </c>
      <c r="G288" s="309">
        <f t="shared" si="765"/>
        <v>3.6999999999999922E-2</v>
      </c>
      <c r="H288" s="309">
        <f t="shared" si="765"/>
        <v>3.69999999999997E-2</v>
      </c>
      <c r="I288" s="309">
        <f t="shared" si="765"/>
        <v>3.6999999999999922E-2</v>
      </c>
      <c r="J288" s="309">
        <f t="shared" si="765"/>
        <v>3.6999999999999922E-2</v>
      </c>
      <c r="K288" s="309">
        <f t="shared" si="765"/>
        <v>3.69999999999997E-2</v>
      </c>
      <c r="L288" s="309">
        <f t="shared" si="765"/>
        <v>3.7000000000000144E-2</v>
      </c>
      <c r="M288" s="309">
        <f t="shared" si="765"/>
        <v>3.69999999999997E-2</v>
      </c>
      <c r="N288" s="309">
        <f t="shared" si="765"/>
        <v>3.6999999999999922E-2</v>
      </c>
      <c r="O288" s="309">
        <f t="shared" si="765"/>
        <v>3.6999999999999922E-2</v>
      </c>
      <c r="P288" s="309">
        <f t="shared" si="765"/>
        <v>3.6999999999999922E-2</v>
      </c>
      <c r="Q288" s="309">
        <f t="shared" si="765"/>
        <v>3.6999999999999922E-2</v>
      </c>
      <c r="R288" s="309">
        <f t="shared" si="765"/>
        <v>3.6999999999999922E-2</v>
      </c>
      <c r="S288" s="309">
        <f t="shared" si="765"/>
        <v>3.6999999999999922E-2</v>
      </c>
      <c r="T288" s="309">
        <f t="shared" si="765"/>
        <v>3.6999999999999922E-2</v>
      </c>
      <c r="U288" s="309">
        <f t="shared" si="765"/>
        <v>3.6999999999999922E-2</v>
      </c>
      <c r="V288" s="309">
        <f t="shared" si="765"/>
        <v>3.6999999999999922E-2</v>
      </c>
      <c r="W288" s="309">
        <f t="shared" si="765"/>
        <v>3.6999999999999922E-2</v>
      </c>
      <c r="X288" s="309">
        <f t="shared" si="765"/>
        <v>3.6999999999999922E-2</v>
      </c>
      <c r="Z288" s="310">
        <v>20</v>
      </c>
      <c r="AA288" s="3" t="s">
        <v>56</v>
      </c>
      <c r="AB288" s="282">
        <f>+(AB226/VLOOKUP(AA288,'1.1 Demanda Histórica'!$C$136:$D$166,2,FALSE))-1</f>
        <v>3.7000000000000144E-2</v>
      </c>
      <c r="AC288" s="309">
        <f t="shared" ref="AC288:AV288" si="766">+AC226/AB226-1</f>
        <v>3.6999999999999922E-2</v>
      </c>
      <c r="AD288" s="309">
        <f t="shared" si="766"/>
        <v>3.6999999999999922E-2</v>
      </c>
      <c r="AE288" s="309">
        <f t="shared" si="766"/>
        <v>3.7000000000000144E-2</v>
      </c>
      <c r="AF288" s="309">
        <f t="shared" si="766"/>
        <v>3.6999999999999922E-2</v>
      </c>
      <c r="AG288" s="309">
        <f t="shared" si="766"/>
        <v>3.7000000000000144E-2</v>
      </c>
      <c r="AH288" s="309">
        <f t="shared" si="766"/>
        <v>3.6999999999999922E-2</v>
      </c>
      <c r="AI288" s="309">
        <f t="shared" si="766"/>
        <v>3.6999999999999922E-2</v>
      </c>
      <c r="AJ288" s="309">
        <f t="shared" si="766"/>
        <v>3.6999999999999922E-2</v>
      </c>
      <c r="AK288" s="309">
        <f t="shared" si="766"/>
        <v>3.7000000000000144E-2</v>
      </c>
      <c r="AL288" s="309">
        <f t="shared" si="766"/>
        <v>3.69999999999997E-2</v>
      </c>
      <c r="AM288" s="309">
        <f t="shared" si="766"/>
        <v>3.6999999999999922E-2</v>
      </c>
      <c r="AN288" s="309">
        <f t="shared" si="766"/>
        <v>3.7000000000000144E-2</v>
      </c>
      <c r="AO288" s="309">
        <f t="shared" si="766"/>
        <v>3.69999999999997E-2</v>
      </c>
      <c r="AP288" s="309">
        <f t="shared" si="766"/>
        <v>3.7000000000000144E-2</v>
      </c>
      <c r="AQ288" s="309">
        <f t="shared" si="766"/>
        <v>3.69999999999997E-2</v>
      </c>
      <c r="AR288" s="309">
        <f t="shared" si="766"/>
        <v>3.7000000000000144E-2</v>
      </c>
      <c r="AS288" s="309">
        <f t="shared" si="766"/>
        <v>3.6999999999999922E-2</v>
      </c>
      <c r="AT288" s="309">
        <f t="shared" si="766"/>
        <v>3.6999999999999922E-2</v>
      </c>
      <c r="AU288" s="309">
        <f t="shared" si="766"/>
        <v>3.7000000000000144E-2</v>
      </c>
      <c r="AV288" s="309">
        <f t="shared" si="766"/>
        <v>3.6999999999999922E-2</v>
      </c>
    </row>
    <row r="289" spans="2:48" x14ac:dyDescent="0.2">
      <c r="B289" s="289">
        <v>21</v>
      </c>
      <c r="C289" s="3" t="s">
        <v>57</v>
      </c>
      <c r="D289" s="282">
        <f>IFERROR(D227/VLOOKUP($C289,'1.1 Demanda Histórica'!$C$5:$U$40,19,0)-1,"")</f>
        <v>0.10693063074866149</v>
      </c>
      <c r="E289" s="309">
        <f t="shared" ref="E289:X289" si="767">+E227/D227-1</f>
        <v>4.6742575267905373E-2</v>
      </c>
      <c r="F289" s="309">
        <f t="shared" si="767"/>
        <v>4.3290269351110355E-2</v>
      </c>
      <c r="G289" s="309">
        <f t="shared" si="767"/>
        <v>4.1561927374923258E-2</v>
      </c>
      <c r="H289" s="309">
        <f t="shared" si="767"/>
        <v>3.991403039712238E-2</v>
      </c>
      <c r="I289" s="309">
        <f t="shared" si="767"/>
        <v>3.8383156411845754E-2</v>
      </c>
      <c r="J289" s="309">
        <f t="shared" si="767"/>
        <v>3.7013473453755052E-2</v>
      </c>
      <c r="K289" s="309">
        <f t="shared" si="767"/>
        <v>3.5765684922099972E-2</v>
      </c>
      <c r="L289" s="309">
        <f t="shared" si="767"/>
        <v>3.4546106624003592E-2</v>
      </c>
      <c r="M289" s="309">
        <f t="shared" si="767"/>
        <v>3.339252489841793E-2</v>
      </c>
      <c r="N289" s="309">
        <f t="shared" si="767"/>
        <v>3.2313495689064498E-2</v>
      </c>
      <c r="O289" s="309">
        <f t="shared" si="767"/>
        <v>3.1302018063315895E-2</v>
      </c>
      <c r="P289" s="309">
        <f t="shared" si="767"/>
        <v>3.0351941056122156E-2</v>
      </c>
      <c r="Q289" s="309">
        <f t="shared" si="767"/>
        <v>2.9457838478968545E-2</v>
      </c>
      <c r="R289" s="309">
        <f t="shared" si="767"/>
        <v>2.8614905222823728E-2</v>
      </c>
      <c r="S289" s="309">
        <f t="shared" si="767"/>
        <v>2.7818870869486423E-2</v>
      </c>
      <c r="T289" s="309">
        <f t="shared" si="767"/>
        <v>2.7065927332071027E-2</v>
      </c>
      <c r="U289" s="309">
        <f t="shared" si="767"/>
        <v>2.6352667936691443E-2</v>
      </c>
      <c r="V289" s="309">
        <f t="shared" si="767"/>
        <v>2.567603588897871E-2</v>
      </c>
      <c r="W289" s="309">
        <f t="shared" si="767"/>
        <v>2.5033280480932563E-2</v>
      </c>
      <c r="X289" s="309">
        <f t="shared" si="767"/>
        <v>2.4421919714828322E-2</v>
      </c>
      <c r="Z289" s="310">
        <v>21</v>
      </c>
      <c r="AA289" s="3" t="s">
        <v>57</v>
      </c>
      <c r="AB289" s="282">
        <f>+(AB227/VLOOKUP(AA289,'1.1 Demanda Histórica'!$C$136:$D$166,2,FALSE))-1</f>
        <v>0.1183308665423477</v>
      </c>
      <c r="AC289" s="309">
        <f t="shared" ref="AC289:AV289" si="768">+AC227/AB227-1</f>
        <v>4.6742575267905151E-2</v>
      </c>
      <c r="AD289" s="309">
        <f t="shared" si="768"/>
        <v>4.3290269351110577E-2</v>
      </c>
      <c r="AE289" s="309">
        <f t="shared" si="768"/>
        <v>4.156192737492348E-2</v>
      </c>
      <c r="AF289" s="309">
        <f t="shared" si="768"/>
        <v>3.9914030397122158E-2</v>
      </c>
      <c r="AG289" s="309">
        <f t="shared" si="768"/>
        <v>3.8383156411845754E-2</v>
      </c>
      <c r="AH289" s="309">
        <f t="shared" si="768"/>
        <v>3.7013473453755052E-2</v>
      </c>
      <c r="AI289" s="309">
        <f t="shared" si="768"/>
        <v>3.5765684922099972E-2</v>
      </c>
      <c r="AJ289" s="309">
        <f t="shared" si="768"/>
        <v>3.454610662400337E-2</v>
      </c>
      <c r="AK289" s="309">
        <f t="shared" si="768"/>
        <v>3.339252489841793E-2</v>
      </c>
      <c r="AL289" s="309">
        <f t="shared" si="768"/>
        <v>3.2313495689064275E-2</v>
      </c>
      <c r="AM289" s="309">
        <f t="shared" si="768"/>
        <v>3.1302018063316561E-2</v>
      </c>
      <c r="AN289" s="309">
        <f t="shared" si="768"/>
        <v>3.0351941056121934E-2</v>
      </c>
      <c r="AO289" s="309">
        <f t="shared" si="768"/>
        <v>2.9457838478968323E-2</v>
      </c>
      <c r="AP289" s="309">
        <f t="shared" si="768"/>
        <v>2.8614905222823728E-2</v>
      </c>
      <c r="AQ289" s="309">
        <f t="shared" si="768"/>
        <v>2.7818870869486423E-2</v>
      </c>
      <c r="AR289" s="309">
        <f t="shared" si="768"/>
        <v>2.7065927332071693E-2</v>
      </c>
      <c r="AS289" s="309">
        <f t="shared" si="768"/>
        <v>2.6352667936690999E-2</v>
      </c>
      <c r="AT289" s="309">
        <f t="shared" si="768"/>
        <v>2.5676035888979154E-2</v>
      </c>
      <c r="AU289" s="309">
        <f t="shared" si="768"/>
        <v>2.5033280480931674E-2</v>
      </c>
      <c r="AV289" s="309">
        <f t="shared" si="768"/>
        <v>2.4421919714828544E-2</v>
      </c>
    </row>
    <row r="290" spans="2:48" x14ac:dyDescent="0.2">
      <c r="B290" s="289">
        <v>22</v>
      </c>
      <c r="C290" s="3" t="s">
        <v>58</v>
      </c>
      <c r="D290" s="282">
        <f>IFERROR(D228/VLOOKUP($C290,'1.1 Demanda Histórica'!$C$5:$U$40,19,0)-1,"")</f>
        <v>4.3790131949853039E-2</v>
      </c>
      <c r="E290" s="309">
        <f t="shared" ref="E290:X290" si="769">+E228/D228-1</f>
        <v>3.2513868560313908E-2</v>
      </c>
      <c r="F290" s="309">
        <f t="shared" si="769"/>
        <v>3.3201749654235169E-2</v>
      </c>
      <c r="G290" s="309">
        <f t="shared" si="769"/>
        <v>3.2488413766835089E-2</v>
      </c>
      <c r="H290" s="309">
        <f t="shared" si="769"/>
        <v>3.1668696000262786E-2</v>
      </c>
      <c r="I290" s="309">
        <f t="shared" si="769"/>
        <v>3.0907776659057529E-2</v>
      </c>
      <c r="J290" s="309">
        <f t="shared" si="769"/>
        <v>3.0187721324093975E-2</v>
      </c>
      <c r="K290" s="309">
        <f t="shared" si="769"/>
        <v>2.9508517627512054E-2</v>
      </c>
      <c r="L290" s="309">
        <f t="shared" si="769"/>
        <v>2.886625794903086E-2</v>
      </c>
      <c r="M290" s="309">
        <f t="shared" si="769"/>
        <v>2.8258393463069353E-2</v>
      </c>
      <c r="N290" s="309">
        <f t="shared" si="769"/>
        <v>2.7682384156203277E-2</v>
      </c>
      <c r="O290" s="309">
        <f t="shared" si="769"/>
        <v>2.7135992126651409E-2</v>
      </c>
      <c r="P290" s="309">
        <f t="shared" si="769"/>
        <v>2.661717362002447E-2</v>
      </c>
      <c r="Q290" s="309">
        <f t="shared" si="769"/>
        <v>2.6124073187163477E-2</v>
      </c>
      <c r="R290" s="309">
        <f t="shared" si="769"/>
        <v>2.5655005755409466E-2</v>
      </c>
      <c r="S290" s="309">
        <f t="shared" si="769"/>
        <v>2.5208410365902267E-2</v>
      </c>
      <c r="T290" s="309">
        <f t="shared" si="769"/>
        <v>2.4782946452668764E-2</v>
      </c>
      <c r="U290" s="309">
        <f t="shared" si="769"/>
        <v>2.4377052725881532E-2</v>
      </c>
      <c r="V290" s="309">
        <f t="shared" si="769"/>
        <v>2.3990563520052133E-2</v>
      </c>
      <c r="W290" s="309">
        <f t="shared" si="769"/>
        <v>2.3618490156657623E-2</v>
      </c>
      <c r="X290" s="309">
        <f t="shared" si="769"/>
        <v>2.3274896474630324E-2</v>
      </c>
      <c r="Z290" s="310">
        <v>22</v>
      </c>
      <c r="AA290" s="3" t="s">
        <v>58</v>
      </c>
      <c r="AB290" s="282">
        <f>+(AB228/VLOOKUP(AA290,'1.1 Demanda Histórica'!$C$136:$D$166,2,FALSE))-1</f>
        <v>5.4540086186193992E-2</v>
      </c>
      <c r="AC290" s="309">
        <f t="shared" ref="AC290:AV290" si="770">+AC228/AB228-1</f>
        <v>3.2513868560315018E-2</v>
      </c>
      <c r="AD290" s="309">
        <f t="shared" si="770"/>
        <v>3.3201749654232282E-2</v>
      </c>
      <c r="AE290" s="309">
        <f t="shared" si="770"/>
        <v>3.2488413766837088E-2</v>
      </c>
      <c r="AF290" s="309">
        <f t="shared" si="770"/>
        <v>3.1668696000263008E-2</v>
      </c>
      <c r="AG290" s="309">
        <f t="shared" si="770"/>
        <v>3.0907776659055752E-2</v>
      </c>
      <c r="AH290" s="309">
        <f t="shared" si="770"/>
        <v>3.0187721324092198E-2</v>
      </c>
      <c r="AI290" s="309">
        <f t="shared" si="770"/>
        <v>2.9508517627513386E-2</v>
      </c>
      <c r="AJ290" s="309">
        <f t="shared" si="770"/>
        <v>2.8866257949033081E-2</v>
      </c>
      <c r="AK290" s="309">
        <f t="shared" si="770"/>
        <v>2.8258393463067355E-2</v>
      </c>
      <c r="AL290" s="309">
        <f t="shared" si="770"/>
        <v>2.7682384156204609E-2</v>
      </c>
      <c r="AM290" s="309">
        <f t="shared" si="770"/>
        <v>2.7135992126651409E-2</v>
      </c>
      <c r="AN290" s="309">
        <f t="shared" si="770"/>
        <v>2.6617173620025802E-2</v>
      </c>
      <c r="AO290" s="309">
        <f t="shared" si="770"/>
        <v>2.6124073187161034E-2</v>
      </c>
      <c r="AP290" s="309">
        <f t="shared" si="770"/>
        <v>2.5655005755408133E-2</v>
      </c>
      <c r="AQ290" s="309">
        <f t="shared" si="770"/>
        <v>2.5208410365904932E-2</v>
      </c>
      <c r="AR290" s="309">
        <f t="shared" si="770"/>
        <v>2.4782946452668764E-2</v>
      </c>
      <c r="AS290" s="309">
        <f t="shared" si="770"/>
        <v>2.4377052725883086E-2</v>
      </c>
      <c r="AT290" s="309">
        <f t="shared" si="770"/>
        <v>2.3990563520052577E-2</v>
      </c>
      <c r="AU290" s="309">
        <f t="shared" si="770"/>
        <v>2.3618490156654071E-2</v>
      </c>
      <c r="AV290" s="309">
        <f t="shared" si="770"/>
        <v>2.3274896474632989E-2</v>
      </c>
    </row>
    <row r="291" spans="2:48" x14ac:dyDescent="0.2">
      <c r="B291" s="289">
        <v>23</v>
      </c>
      <c r="C291" s="3" t="s">
        <v>59</v>
      </c>
      <c r="D291" s="282">
        <f>IFERROR(D229/VLOOKUP($C291,'1.1 Demanda Histórica'!$C$5:$U$40,19,0)-1,"")</f>
        <v>5.7231423479175092E-2</v>
      </c>
      <c r="E291" s="309">
        <f t="shared" ref="E291:X291" si="771">+E229/D229-1</f>
        <v>5.294609130339456E-2</v>
      </c>
      <c r="F291" s="309">
        <f t="shared" si="771"/>
        <v>5.0647840710486669E-2</v>
      </c>
      <c r="G291" s="309">
        <f t="shared" si="771"/>
        <v>4.8327440232425634E-2</v>
      </c>
      <c r="H291" s="309">
        <f t="shared" si="771"/>
        <v>4.6197083226598767E-2</v>
      </c>
      <c r="I291" s="309">
        <f t="shared" si="771"/>
        <v>4.4290224255691957E-2</v>
      </c>
      <c r="J291" s="309">
        <f t="shared" si="771"/>
        <v>4.255129161611837E-2</v>
      </c>
      <c r="K291" s="309">
        <f t="shared" si="771"/>
        <v>4.0955816922344068E-2</v>
      </c>
      <c r="L291" s="309">
        <f t="shared" si="771"/>
        <v>3.9484414101309095E-2</v>
      </c>
      <c r="M291" s="309">
        <f t="shared" si="771"/>
        <v>3.8122715244288452E-2</v>
      </c>
      <c r="N291" s="309">
        <f t="shared" si="771"/>
        <v>3.6858779543254228E-2</v>
      </c>
      <c r="O291" s="309">
        <f t="shared" si="771"/>
        <v>3.5682542734254641E-2</v>
      </c>
      <c r="P291" s="309">
        <f t="shared" si="771"/>
        <v>3.4585334080136976E-2</v>
      </c>
      <c r="Q291" s="309">
        <f t="shared" si="771"/>
        <v>3.355961824579734E-2</v>
      </c>
      <c r="R291" s="309">
        <f t="shared" si="771"/>
        <v>3.2598804502782297E-2</v>
      </c>
      <c r="S291" s="309">
        <f t="shared" si="771"/>
        <v>3.1697080682618228E-2</v>
      </c>
      <c r="T291" s="309">
        <f t="shared" si="771"/>
        <v>3.084936862161225E-2</v>
      </c>
      <c r="U291" s="309">
        <f t="shared" si="771"/>
        <v>3.0050950019579581E-2</v>
      </c>
      <c r="V291" s="309">
        <f t="shared" si="771"/>
        <v>2.9298438559595574E-2</v>
      </c>
      <c r="W291" s="309">
        <f t="shared" si="771"/>
        <v>2.8585724741529761E-2</v>
      </c>
      <c r="X291" s="309">
        <f t="shared" si="771"/>
        <v>2.7919182606602755E-2</v>
      </c>
      <c r="Z291" s="310">
        <v>23</v>
      </c>
      <c r="AA291" s="3" t="s">
        <v>59</v>
      </c>
      <c r="AB291" s="282">
        <f>+(AB229/VLOOKUP(AA291,'1.1 Demanda Histórica'!$C$136:$D$166,2,FALSE))-1</f>
        <v>4.8561322075214353E-2</v>
      </c>
      <c r="AC291" s="309">
        <f t="shared" ref="AC291:AQ291" si="772">+AC229/AB229-1</f>
        <v>5.2919262654482102E-2</v>
      </c>
      <c r="AD291" s="309">
        <f t="shared" si="772"/>
        <v>5.0616339034990965E-2</v>
      </c>
      <c r="AE291" s="309">
        <f t="shared" si="772"/>
        <v>4.8296203664363935E-2</v>
      </c>
      <c r="AF291" s="309">
        <f t="shared" si="772"/>
        <v>4.6167629841541657E-2</v>
      </c>
      <c r="AG291" s="309">
        <f t="shared" si="772"/>
        <v>4.4262878084132318E-2</v>
      </c>
      <c r="AH291" s="309">
        <f t="shared" si="772"/>
        <v>4.2526006154353535E-2</v>
      </c>
      <c r="AI291" s="309">
        <f t="shared" si="772"/>
        <v>4.093243049310713E-2</v>
      </c>
      <c r="AJ291" s="309">
        <f t="shared" si="772"/>
        <v>3.9462744074596268E-2</v>
      </c>
      <c r="AK291" s="309">
        <f t="shared" si="772"/>
        <v>3.8102588118587244E-2</v>
      </c>
      <c r="AL291" s="309">
        <f t="shared" si="772"/>
        <v>3.6840039461295326E-2</v>
      </c>
      <c r="AM291" s="309">
        <f t="shared" si="772"/>
        <v>3.5665052272881859E-2</v>
      </c>
      <c r="AN291" s="309">
        <f t="shared" si="772"/>
        <v>3.4568972687510469E-2</v>
      </c>
      <c r="AO291" s="309">
        <f t="shared" si="772"/>
        <v>3.3544280130714199E-2</v>
      </c>
      <c r="AP291" s="309">
        <f t="shared" si="772"/>
        <v>3.2584396592916676E-2</v>
      </c>
      <c r="AQ291" s="309">
        <f t="shared" si="772"/>
        <v>3.168352083195547E-2</v>
      </c>
      <c r="AR291" s="309">
        <v>2.5582330634119854E-2</v>
      </c>
      <c r="AS291" s="309">
        <f t="shared" ref="AS291:AV305" si="773">+AS229/AR229-1</f>
        <v>3.0038876114559132E-2</v>
      </c>
      <c r="AT291" s="309">
        <f t="shared" si="773"/>
        <v>2.9287017470667642E-2</v>
      </c>
      <c r="AU291" s="309">
        <f t="shared" si="773"/>
        <v>2.8574905528173211E-2</v>
      </c>
      <c r="AV291" s="309">
        <f t="shared" si="773"/>
        <v>2.7908916559629571E-2</v>
      </c>
    </row>
    <row r="292" spans="2:48" x14ac:dyDescent="0.2">
      <c r="B292" s="289">
        <v>26</v>
      </c>
      <c r="C292" s="3" t="s">
        <v>60</v>
      </c>
      <c r="D292" s="282">
        <f>IFERROR(D230/VLOOKUP($C292,'1.1 Demanda Histórica'!$C$5:$U$40,19,0)-1,"")</f>
        <v>6.6609508791760863E-2</v>
      </c>
      <c r="E292" s="309">
        <f t="shared" ref="E292:X292" si="774">+E230/D230-1</f>
        <v>1.8770447430978887E-2</v>
      </c>
      <c r="F292" s="309">
        <f t="shared" si="774"/>
        <v>1.8423886708532011E-2</v>
      </c>
      <c r="G292" s="309">
        <f t="shared" si="774"/>
        <v>1.8101930323954019E-2</v>
      </c>
      <c r="H292" s="309">
        <f t="shared" si="774"/>
        <v>8.6222704015761487E-3</v>
      </c>
      <c r="I292" s="309">
        <f t="shared" si="774"/>
        <v>3.1899055777784291E-2</v>
      </c>
      <c r="J292" s="309">
        <f t="shared" si="774"/>
        <v>1.2790765558790662E-2</v>
      </c>
      <c r="K292" s="309">
        <f t="shared" si="774"/>
        <v>2.0069808051470739E-2</v>
      </c>
      <c r="L292" s="309">
        <f t="shared" si="774"/>
        <v>1.263977534017191E-2</v>
      </c>
      <c r="M292" s="309">
        <f t="shared" si="774"/>
        <v>1.6308674234174036E-2</v>
      </c>
      <c r="N292" s="309">
        <f t="shared" si="774"/>
        <v>1.6057036983182504E-2</v>
      </c>
      <c r="O292" s="309">
        <f t="shared" si="774"/>
        <v>1.5813191527999759E-2</v>
      </c>
      <c r="P292" s="309">
        <f t="shared" si="774"/>
        <v>1.651318461234208E-2</v>
      </c>
      <c r="Q292" s="309">
        <f t="shared" si="774"/>
        <v>1.5995439745150053E-2</v>
      </c>
      <c r="R292" s="309">
        <f t="shared" si="774"/>
        <v>2.2228313114515341E-2</v>
      </c>
      <c r="S292" s="309">
        <f t="shared" si="774"/>
        <v>2.2237755251634406E-2</v>
      </c>
      <c r="T292" s="309">
        <f t="shared" si="774"/>
        <v>2.1863348990818432E-2</v>
      </c>
      <c r="U292" s="309">
        <f t="shared" si="774"/>
        <v>2.1855646235139581E-2</v>
      </c>
      <c r="V292" s="309">
        <f t="shared" si="774"/>
        <v>6.8455751458051939E-3</v>
      </c>
      <c r="W292" s="309">
        <f t="shared" si="774"/>
        <v>8.3372417958205158E-3</v>
      </c>
      <c r="X292" s="309">
        <f t="shared" si="774"/>
        <v>8.3396500681269803E-3</v>
      </c>
      <c r="Z292" s="310">
        <v>26</v>
      </c>
      <c r="AA292" s="3" t="s">
        <v>60</v>
      </c>
      <c r="AB292" s="282">
        <f>+(AB230/VLOOKUP(AA292,'1.1 Demanda Histórica'!$C$136:$D$166,2,FALSE))-1</f>
        <v>6.6609508791761085E-2</v>
      </c>
      <c r="AC292" s="309">
        <f t="shared" ref="AC292:AQ292" si="775">+AC230/AB230-1</f>
        <v>1.8770447430978887E-2</v>
      </c>
      <c r="AD292" s="309">
        <f t="shared" si="775"/>
        <v>1.8423886708532011E-2</v>
      </c>
      <c r="AE292" s="309">
        <f t="shared" si="775"/>
        <v>1.8101930323954241E-2</v>
      </c>
      <c r="AF292" s="309">
        <f t="shared" si="775"/>
        <v>8.6222704015759266E-3</v>
      </c>
      <c r="AG292" s="309">
        <f t="shared" si="775"/>
        <v>3.1899055777784291E-2</v>
      </c>
      <c r="AH292" s="309">
        <f t="shared" si="775"/>
        <v>1.2790765558790662E-2</v>
      </c>
      <c r="AI292" s="309">
        <f t="shared" si="775"/>
        <v>2.0069808051470517E-2</v>
      </c>
      <c r="AJ292" s="309">
        <f t="shared" si="775"/>
        <v>1.2639775340172132E-2</v>
      </c>
      <c r="AK292" s="309">
        <f t="shared" si="775"/>
        <v>1.6308674234174036E-2</v>
      </c>
      <c r="AL292" s="309">
        <f t="shared" si="775"/>
        <v>1.6057036983182504E-2</v>
      </c>
      <c r="AM292" s="309">
        <f t="shared" si="775"/>
        <v>1.5813191527999759E-2</v>
      </c>
      <c r="AN292" s="309">
        <f t="shared" si="775"/>
        <v>1.651318461234208E-2</v>
      </c>
      <c r="AO292" s="309">
        <f t="shared" si="775"/>
        <v>1.5995439745150053E-2</v>
      </c>
      <c r="AP292" s="309">
        <f t="shared" si="775"/>
        <v>2.2228313114515119E-2</v>
      </c>
      <c r="AQ292" s="309">
        <f t="shared" si="775"/>
        <v>2.2237755251634406E-2</v>
      </c>
      <c r="AR292" s="309">
        <f t="shared" ref="AR292:AR305" si="776">+AR230/AQ230-1</f>
        <v>2.186334899081821E-2</v>
      </c>
      <c r="AS292" s="309">
        <f t="shared" si="773"/>
        <v>2.1855646235139581E-2</v>
      </c>
      <c r="AT292" s="309">
        <f t="shared" si="773"/>
        <v>6.8455751458051939E-3</v>
      </c>
      <c r="AU292" s="309">
        <f t="shared" si="773"/>
        <v>8.3372417958205158E-3</v>
      </c>
      <c r="AV292" s="309">
        <f t="shared" si="773"/>
        <v>8.3396500681269803E-3</v>
      </c>
    </row>
    <row r="293" spans="2:48" x14ac:dyDescent="0.2">
      <c r="B293" s="289">
        <v>28</v>
      </c>
      <c r="C293" s="3" t="s">
        <v>61</v>
      </c>
      <c r="D293" s="282">
        <f>IFERROR(D231/VLOOKUP($C293,'1.1 Demanda Histórica'!$C$5:$U$40,19,0)-1,"")</f>
        <v>3.5511003271533337E-2</v>
      </c>
      <c r="E293" s="309">
        <f t="shared" ref="E293:X293" si="777">+E231/D231-1</f>
        <v>1.7518647626700856E-2</v>
      </c>
      <c r="F293" s="309">
        <f t="shared" si="777"/>
        <v>2.0917037171797048E-4</v>
      </c>
      <c r="G293" s="309">
        <f t="shared" si="777"/>
        <v>2.5406878121359E-6</v>
      </c>
      <c r="H293" s="309">
        <f t="shared" si="777"/>
        <v>3.0866839750842701E-8</v>
      </c>
      <c r="I293" s="309">
        <f t="shared" si="777"/>
        <v>3.750024735182933E-10</v>
      </c>
      <c r="J293" s="309">
        <f t="shared" si="777"/>
        <v>4.5556891592468673E-12</v>
      </c>
      <c r="K293" s="309">
        <f t="shared" si="777"/>
        <v>5.5733195836182858E-14</v>
      </c>
      <c r="L293" s="309">
        <f t="shared" si="777"/>
        <v>0</v>
      </c>
      <c r="M293" s="309">
        <f t="shared" si="777"/>
        <v>0</v>
      </c>
      <c r="N293" s="309">
        <f t="shared" si="777"/>
        <v>0</v>
      </c>
      <c r="O293" s="309">
        <f t="shared" si="777"/>
        <v>0</v>
      </c>
      <c r="P293" s="309">
        <f t="shared" si="777"/>
        <v>0</v>
      </c>
      <c r="Q293" s="309">
        <f t="shared" si="777"/>
        <v>0</v>
      </c>
      <c r="R293" s="309">
        <f t="shared" si="777"/>
        <v>0</v>
      </c>
      <c r="S293" s="309">
        <f t="shared" si="777"/>
        <v>0</v>
      </c>
      <c r="T293" s="309">
        <f t="shared" si="777"/>
        <v>0</v>
      </c>
      <c r="U293" s="309">
        <f t="shared" si="777"/>
        <v>0</v>
      </c>
      <c r="V293" s="309">
        <f t="shared" si="777"/>
        <v>0</v>
      </c>
      <c r="W293" s="309">
        <f t="shared" si="777"/>
        <v>0</v>
      </c>
      <c r="X293" s="309">
        <f t="shared" si="777"/>
        <v>0</v>
      </c>
      <c r="Z293" s="310">
        <v>28</v>
      </c>
      <c r="AA293" s="3" t="s">
        <v>61</v>
      </c>
      <c r="AB293" s="282">
        <f>+(AB231/VLOOKUP(AA293,'1.1 Demanda Histórica'!$C$136:$D$166,2,FALSE))-1</f>
        <v>3.7029362792946774E-2</v>
      </c>
      <c r="AC293" s="309">
        <f t="shared" ref="AC293:AQ293" si="778">+AC231/AB231-1</f>
        <v>1.7518647626700412E-2</v>
      </c>
      <c r="AD293" s="309">
        <f t="shared" si="778"/>
        <v>2.0917037171841457E-4</v>
      </c>
      <c r="AE293" s="309">
        <f t="shared" si="778"/>
        <v>2.5406878119138554E-6</v>
      </c>
      <c r="AF293" s="309">
        <f t="shared" si="778"/>
        <v>3.0866839750842701E-8</v>
      </c>
      <c r="AG293" s="309">
        <f t="shared" si="778"/>
        <v>3.750024735182933E-10</v>
      </c>
      <c r="AH293" s="309">
        <f t="shared" si="778"/>
        <v>4.5561332484567174E-12</v>
      </c>
      <c r="AI293" s="309">
        <f t="shared" si="778"/>
        <v>5.5067062021407764E-14</v>
      </c>
      <c r="AJ293" s="309">
        <f t="shared" si="778"/>
        <v>0</v>
      </c>
      <c r="AK293" s="309">
        <f t="shared" si="778"/>
        <v>0</v>
      </c>
      <c r="AL293" s="309">
        <f t="shared" si="778"/>
        <v>0</v>
      </c>
      <c r="AM293" s="309">
        <f t="shared" si="778"/>
        <v>0</v>
      </c>
      <c r="AN293" s="309">
        <f t="shared" si="778"/>
        <v>0</v>
      </c>
      <c r="AO293" s="309">
        <f t="shared" si="778"/>
        <v>0</v>
      </c>
      <c r="AP293" s="309">
        <f t="shared" si="778"/>
        <v>0</v>
      </c>
      <c r="AQ293" s="309">
        <f t="shared" si="778"/>
        <v>0</v>
      </c>
      <c r="AR293" s="309">
        <f t="shared" si="776"/>
        <v>0</v>
      </c>
      <c r="AS293" s="309">
        <f t="shared" si="773"/>
        <v>0</v>
      </c>
      <c r="AT293" s="309">
        <f t="shared" si="773"/>
        <v>0</v>
      </c>
      <c r="AU293" s="309">
        <f t="shared" si="773"/>
        <v>0</v>
      </c>
      <c r="AV293" s="309">
        <f t="shared" si="773"/>
        <v>0</v>
      </c>
    </row>
    <row r="294" spans="2:48" x14ac:dyDescent="0.2">
      <c r="B294" s="289">
        <v>29</v>
      </c>
      <c r="C294" s="3" t="s">
        <v>62</v>
      </c>
      <c r="D294" s="282">
        <f>IFERROR(D232/VLOOKUP($C294,'1.1 Demanda Histórica'!$C$5:$U$40,19,0)-1,"")</f>
        <v>5.5222118673846854E-2</v>
      </c>
      <c r="E294" s="309">
        <f t="shared" ref="E294:X294" si="779">+E232/D232-1</f>
        <v>1.0192718900010167E-2</v>
      </c>
      <c r="F294" s="309">
        <f t="shared" si="779"/>
        <v>2.3029930319450553E-2</v>
      </c>
      <c r="G294" s="309">
        <f t="shared" si="779"/>
        <v>1.9407616852578524E-2</v>
      </c>
      <c r="H294" s="309">
        <f t="shared" si="779"/>
        <v>2.0240991695229305E-2</v>
      </c>
      <c r="I294" s="309">
        <f t="shared" si="779"/>
        <v>1.9373653034509442E-2</v>
      </c>
      <c r="J294" s="309">
        <f t="shared" si="779"/>
        <v>1.9185955778203923E-2</v>
      </c>
      <c r="K294" s="309">
        <f t="shared" si="779"/>
        <v>1.8754816085686299E-2</v>
      </c>
      <c r="L294" s="309">
        <f t="shared" si="779"/>
        <v>1.8436680877617961E-2</v>
      </c>
      <c r="M294" s="309">
        <f t="shared" si="779"/>
        <v>1.8092398257609554E-2</v>
      </c>
      <c r="N294" s="309">
        <f t="shared" si="779"/>
        <v>1.7774964407986538E-2</v>
      </c>
      <c r="O294" s="309">
        <f t="shared" si="779"/>
        <v>1.7462947727154621E-2</v>
      </c>
      <c r="P294" s="309">
        <f t="shared" si="779"/>
        <v>1.7163842693421305E-2</v>
      </c>
      <c r="Q294" s="309">
        <f t="shared" si="779"/>
        <v>1.6873977243373695E-2</v>
      </c>
      <c r="R294" s="309">
        <f t="shared" si="779"/>
        <v>1.659406382838946E-2</v>
      </c>
      <c r="S294" s="309">
        <f t="shared" si="779"/>
        <v>1.632315958620234E-2</v>
      </c>
      <c r="T294" s="309">
        <f t="shared" si="779"/>
        <v>1.6061007456425802E-2</v>
      </c>
      <c r="U294" s="309">
        <f t="shared" si="779"/>
        <v>1.5807123584414162E-2</v>
      </c>
      <c r="V294" s="309">
        <f t="shared" si="779"/>
        <v>1.5561148738088448E-2</v>
      </c>
      <c r="W294" s="309">
        <f t="shared" si="779"/>
        <v>1.5322708947037356E-2</v>
      </c>
      <c r="X294" s="309">
        <f t="shared" si="779"/>
        <v>1.5091467114856538E-2</v>
      </c>
      <c r="Z294" s="310">
        <v>29</v>
      </c>
      <c r="AA294" s="3" t="s">
        <v>62</v>
      </c>
      <c r="AB294" s="282">
        <f>+(AB232/VLOOKUP(AA294,'1.1 Demanda Histórica'!$C$136:$D$166,2,FALSE))-1</f>
        <v>6.6089810499719404E-2</v>
      </c>
      <c r="AC294" s="309">
        <f t="shared" ref="AC294:AQ294" si="780">+AC232/AB232-1</f>
        <v>1.0192718900009945E-2</v>
      </c>
      <c r="AD294" s="309">
        <f t="shared" si="780"/>
        <v>2.3029930319450775E-2</v>
      </c>
      <c r="AE294" s="309">
        <f t="shared" si="780"/>
        <v>1.9407616852578524E-2</v>
      </c>
      <c r="AF294" s="309">
        <f t="shared" si="780"/>
        <v>2.0240991695229305E-2</v>
      </c>
      <c r="AG294" s="309">
        <f t="shared" si="780"/>
        <v>1.9373653034509219E-2</v>
      </c>
      <c r="AH294" s="309">
        <f t="shared" si="780"/>
        <v>1.9185955778204145E-2</v>
      </c>
      <c r="AI294" s="309">
        <f t="shared" si="780"/>
        <v>1.8754816085686299E-2</v>
      </c>
      <c r="AJ294" s="309">
        <f t="shared" si="780"/>
        <v>1.8436680877617739E-2</v>
      </c>
      <c r="AK294" s="309">
        <f t="shared" si="780"/>
        <v>1.8092398257609776E-2</v>
      </c>
      <c r="AL294" s="309">
        <f t="shared" si="780"/>
        <v>1.7774964407986316E-2</v>
      </c>
      <c r="AM294" s="309">
        <f t="shared" si="780"/>
        <v>1.7462947727154399E-2</v>
      </c>
      <c r="AN294" s="309">
        <f t="shared" si="780"/>
        <v>1.7163842693421527E-2</v>
      </c>
      <c r="AO294" s="309">
        <f t="shared" si="780"/>
        <v>1.6873977243373695E-2</v>
      </c>
      <c r="AP294" s="309">
        <f t="shared" si="780"/>
        <v>1.6594063828389682E-2</v>
      </c>
      <c r="AQ294" s="309">
        <f t="shared" si="780"/>
        <v>1.632315958620234E-2</v>
      </c>
      <c r="AR294" s="309">
        <f t="shared" si="776"/>
        <v>1.6061007456425802E-2</v>
      </c>
      <c r="AS294" s="309">
        <f t="shared" si="773"/>
        <v>1.5807123584414606E-2</v>
      </c>
      <c r="AT294" s="309">
        <f t="shared" si="773"/>
        <v>1.5561148738088004E-2</v>
      </c>
      <c r="AU294" s="309">
        <f t="shared" si="773"/>
        <v>1.53227089470378E-2</v>
      </c>
      <c r="AV294" s="309">
        <f t="shared" si="773"/>
        <v>1.5091467114856316E-2</v>
      </c>
    </row>
    <row r="295" spans="2:48" x14ac:dyDescent="0.2">
      <c r="B295" s="289">
        <v>31</v>
      </c>
      <c r="C295" s="3" t="s">
        <v>63</v>
      </c>
      <c r="D295" s="282">
        <f>IFERROR(D233/VLOOKUP($C295,'1.1 Demanda Histórica'!$C$5:$U$40,19,0)-1,"")</f>
        <v>2.6923280664699289E-2</v>
      </c>
      <c r="E295" s="309">
        <f t="shared" ref="E295:X295" si="781">+E233/D233-1</f>
        <v>2.7957069798753675E-2</v>
      </c>
      <c r="F295" s="309">
        <f t="shared" si="781"/>
        <v>2.3576566735588722E-2</v>
      </c>
      <c r="G295" s="309">
        <f t="shared" si="781"/>
        <v>2.1806322809072354E-2</v>
      </c>
      <c r="H295" s="309">
        <f t="shared" si="781"/>
        <v>2.1121166205738007E-2</v>
      </c>
      <c r="I295" s="309">
        <f t="shared" si="781"/>
        <v>2.0910038478930693E-2</v>
      </c>
      <c r="J295" s="309">
        <f t="shared" si="781"/>
        <v>2.0840997936897088E-2</v>
      </c>
      <c r="K295" s="309">
        <f t="shared" si="781"/>
        <v>2.0821634857427274E-2</v>
      </c>
      <c r="L295" s="309">
        <f t="shared" si="781"/>
        <v>2.0817704695661243E-2</v>
      </c>
      <c r="M295" s="309">
        <f t="shared" si="781"/>
        <v>2.0818980632582029E-2</v>
      </c>
      <c r="N295" s="309">
        <f t="shared" si="781"/>
        <v>2.0821862216073184E-2</v>
      </c>
      <c r="O295" s="309">
        <f t="shared" si="781"/>
        <v>2.0825232471612276E-2</v>
      </c>
      <c r="P295" s="309">
        <f t="shared" si="781"/>
        <v>2.0828711377648634E-2</v>
      </c>
      <c r="Q295" s="309">
        <f t="shared" si="781"/>
        <v>2.0832176248357204E-2</v>
      </c>
      <c r="R295" s="309">
        <f t="shared" si="781"/>
        <v>2.0835598338610817E-2</v>
      </c>
      <c r="S295" s="309">
        <f t="shared" si="781"/>
        <v>2.0838925459001123E-2</v>
      </c>
      <c r="T295" s="309">
        <f t="shared" si="781"/>
        <v>2.0842309398238612E-2</v>
      </c>
      <c r="U295" s="309">
        <f t="shared" si="781"/>
        <v>2.0845158242717821E-2</v>
      </c>
      <c r="V295" s="309">
        <f t="shared" si="781"/>
        <v>2.0849736648407502E-2</v>
      </c>
      <c r="W295" s="309">
        <f t="shared" si="781"/>
        <v>2.0847383235758299E-2</v>
      </c>
      <c r="X295" s="309">
        <f t="shared" si="781"/>
        <v>2.0871705297538679E-2</v>
      </c>
      <c r="Z295" s="310">
        <v>31</v>
      </c>
      <c r="AA295" s="3" t="s">
        <v>63</v>
      </c>
      <c r="AB295" s="282">
        <f>+(AB233/VLOOKUP(AA295,'1.1 Demanda Histórica'!$C$136:$D$166,2,FALSE))-1</f>
        <v>3.7499523851398209E-2</v>
      </c>
      <c r="AC295" s="309">
        <f t="shared" ref="AC295:AQ295" si="782">+AC233/AB233-1</f>
        <v>2.7957069798753231E-2</v>
      </c>
      <c r="AD295" s="309">
        <f t="shared" si="782"/>
        <v>2.3576566735588722E-2</v>
      </c>
      <c r="AE295" s="309">
        <f t="shared" si="782"/>
        <v>2.1806322809072354E-2</v>
      </c>
      <c r="AF295" s="309">
        <f t="shared" si="782"/>
        <v>2.1121166205738229E-2</v>
      </c>
      <c r="AG295" s="309">
        <f t="shared" si="782"/>
        <v>2.0910038478930471E-2</v>
      </c>
      <c r="AH295" s="309">
        <f t="shared" si="782"/>
        <v>2.084099793689731E-2</v>
      </c>
      <c r="AI295" s="309">
        <f t="shared" si="782"/>
        <v>2.0821634857427496E-2</v>
      </c>
      <c r="AJ295" s="309">
        <f t="shared" si="782"/>
        <v>2.0817704695660577E-2</v>
      </c>
      <c r="AK295" s="309">
        <f t="shared" si="782"/>
        <v>2.0818980632582917E-2</v>
      </c>
      <c r="AL295" s="309">
        <f t="shared" si="782"/>
        <v>2.0821862216072962E-2</v>
      </c>
      <c r="AM295" s="309">
        <f t="shared" si="782"/>
        <v>2.0825232471611832E-2</v>
      </c>
      <c r="AN295" s="309">
        <f t="shared" si="782"/>
        <v>2.082871137764819E-2</v>
      </c>
      <c r="AO295" s="309">
        <f t="shared" si="782"/>
        <v>2.0832176248358536E-2</v>
      </c>
      <c r="AP295" s="309">
        <f t="shared" si="782"/>
        <v>2.0835598338609929E-2</v>
      </c>
      <c r="AQ295" s="309">
        <f t="shared" si="782"/>
        <v>2.0838925459000901E-2</v>
      </c>
      <c r="AR295" s="309">
        <f t="shared" si="776"/>
        <v>2.0842309398238834E-2</v>
      </c>
      <c r="AS295" s="309">
        <f t="shared" si="773"/>
        <v>2.0845158242716932E-2</v>
      </c>
      <c r="AT295" s="309">
        <f t="shared" si="773"/>
        <v>2.0849736648407502E-2</v>
      </c>
      <c r="AU295" s="309">
        <f t="shared" si="773"/>
        <v>2.0847383235759631E-2</v>
      </c>
      <c r="AV295" s="309">
        <f t="shared" si="773"/>
        <v>2.0871705297538012E-2</v>
      </c>
    </row>
    <row r="296" spans="2:48" x14ac:dyDescent="0.2">
      <c r="B296" s="289">
        <v>32</v>
      </c>
      <c r="C296" s="3" t="s">
        <v>64</v>
      </c>
      <c r="D296" s="282">
        <f>IFERROR(D234/VLOOKUP($C296,'1.1 Demanda Histórica'!$C$5:$U$40,19,0)-1,"")</f>
        <v>3.258441836412862E-2</v>
      </c>
      <c r="E296" s="309">
        <f t="shared" ref="E296:X296" si="783">+E234/D234-1</f>
        <v>3.3553179066692307E-2</v>
      </c>
      <c r="F296" s="309">
        <f t="shared" si="783"/>
        <v>2.5861756656568202E-2</v>
      </c>
      <c r="G296" s="309">
        <f t="shared" si="783"/>
        <v>2.6077697507313813E-2</v>
      </c>
      <c r="H296" s="309">
        <f t="shared" si="783"/>
        <v>2.5926020828682894E-2</v>
      </c>
      <c r="I296" s="309">
        <f t="shared" si="783"/>
        <v>2.5806905012935921E-2</v>
      </c>
      <c r="J296" s="309">
        <f t="shared" si="783"/>
        <v>2.5684637660424503E-2</v>
      </c>
      <c r="K296" s="309">
        <f t="shared" si="783"/>
        <v>2.5567660749122867E-2</v>
      </c>
      <c r="L296" s="309">
        <f t="shared" si="783"/>
        <v>2.5453704726650317E-2</v>
      </c>
      <c r="M296" s="309">
        <f t="shared" si="783"/>
        <v>2.5343176045490523E-2</v>
      </c>
      <c r="N296" s="309">
        <f t="shared" si="783"/>
        <v>2.5235821611023779E-2</v>
      </c>
      <c r="O296" s="309">
        <f t="shared" si="783"/>
        <v>2.5131559488275279E-2</v>
      </c>
      <c r="P296" s="309">
        <f t="shared" si="783"/>
        <v>2.5030272679523735E-2</v>
      </c>
      <c r="Q296" s="309">
        <f t="shared" si="783"/>
        <v>2.4931855226930866E-2</v>
      </c>
      <c r="R296" s="309">
        <f t="shared" si="783"/>
        <v>2.4836219237909019E-2</v>
      </c>
      <c r="S296" s="309">
        <f t="shared" si="783"/>
        <v>2.4743220967175406E-2</v>
      </c>
      <c r="T296" s="309">
        <f t="shared" si="783"/>
        <v>2.4652952537214778E-2</v>
      </c>
      <c r="U296" s="309">
        <f t="shared" si="783"/>
        <v>2.4564626745857909E-2</v>
      </c>
      <c r="V296" s="309">
        <f t="shared" si="783"/>
        <v>2.4480825911340931E-2</v>
      </c>
      <c r="W296" s="309">
        <f t="shared" si="783"/>
        <v>2.4391304399742131E-2</v>
      </c>
      <c r="X296" s="309">
        <f t="shared" si="783"/>
        <v>2.4335280576316176E-2</v>
      </c>
      <c r="Z296" s="310">
        <v>32</v>
      </c>
      <c r="AA296" s="3" t="s">
        <v>64</v>
      </c>
      <c r="AB296" s="282">
        <f>+(AB234/VLOOKUP(AA296,'1.1 Demanda Histórica'!$C$136:$D$166,2,FALSE))-1</f>
        <v>4.3218965389244079E-2</v>
      </c>
      <c r="AC296" s="309">
        <f t="shared" ref="AC296:AQ296" si="784">+AC234/AB234-1</f>
        <v>3.3553179066691641E-2</v>
      </c>
      <c r="AD296" s="309">
        <f t="shared" si="784"/>
        <v>2.586175665656909E-2</v>
      </c>
      <c r="AE296" s="309">
        <f t="shared" si="784"/>
        <v>2.6077697507313591E-2</v>
      </c>
      <c r="AF296" s="309">
        <f t="shared" si="784"/>
        <v>2.5926020828682672E-2</v>
      </c>
      <c r="AG296" s="309">
        <f t="shared" si="784"/>
        <v>2.5806905012936365E-2</v>
      </c>
      <c r="AH296" s="309">
        <f t="shared" si="784"/>
        <v>2.5684637660424503E-2</v>
      </c>
      <c r="AI296" s="309">
        <f t="shared" si="784"/>
        <v>2.5567660749122201E-2</v>
      </c>
      <c r="AJ296" s="309">
        <f t="shared" si="784"/>
        <v>2.5453704726650983E-2</v>
      </c>
      <c r="AK296" s="309">
        <f t="shared" si="784"/>
        <v>2.5343176045489857E-2</v>
      </c>
      <c r="AL296" s="309">
        <f t="shared" si="784"/>
        <v>2.5235821611024445E-2</v>
      </c>
      <c r="AM296" s="309">
        <f t="shared" si="784"/>
        <v>2.5131559488275279E-2</v>
      </c>
      <c r="AN296" s="309">
        <f t="shared" si="784"/>
        <v>2.5030272679523735E-2</v>
      </c>
      <c r="AO296" s="309">
        <f t="shared" si="784"/>
        <v>2.4931855226930644E-2</v>
      </c>
      <c r="AP296" s="309">
        <f t="shared" si="784"/>
        <v>2.4836219237909463E-2</v>
      </c>
      <c r="AQ296" s="309">
        <f t="shared" si="784"/>
        <v>2.4743220967175406E-2</v>
      </c>
      <c r="AR296" s="309">
        <f t="shared" si="776"/>
        <v>2.4652952537214556E-2</v>
      </c>
      <c r="AS296" s="309">
        <f t="shared" si="773"/>
        <v>2.4564626745857687E-2</v>
      </c>
      <c r="AT296" s="309">
        <f t="shared" si="773"/>
        <v>2.4480825911340709E-2</v>
      </c>
      <c r="AU296" s="309">
        <f t="shared" si="773"/>
        <v>2.4391304399742797E-2</v>
      </c>
      <c r="AV296" s="309">
        <f t="shared" si="773"/>
        <v>2.4335280576316176E-2</v>
      </c>
    </row>
    <row r="297" spans="2:48" x14ac:dyDescent="0.2">
      <c r="B297" s="289">
        <v>33</v>
      </c>
      <c r="C297" s="3" t="s">
        <v>65</v>
      </c>
      <c r="D297" s="282">
        <f>IFERROR(D235/VLOOKUP($C297,'1.1 Demanda Histórica'!$C$5:$U$40,19,0)-1,"")</f>
        <v>6.8033902905514143E-2</v>
      </c>
      <c r="E297" s="309">
        <f t="shared" ref="E297:X297" si="785">+E235/D235-1</f>
        <v>7.3771349438384481E-2</v>
      </c>
      <c r="F297" s="309">
        <f t="shared" si="785"/>
        <v>6.5699711344473277E-2</v>
      </c>
      <c r="G297" s="309">
        <f t="shared" si="785"/>
        <v>6.1190803380771763E-2</v>
      </c>
      <c r="H297" s="309">
        <f t="shared" si="785"/>
        <v>7.6328557287323795E-2</v>
      </c>
      <c r="I297" s="309">
        <f t="shared" si="785"/>
        <v>7.0187927752942469E-2</v>
      </c>
      <c r="J297" s="309">
        <f t="shared" si="785"/>
        <v>5.4668467873881799E-2</v>
      </c>
      <c r="K297" s="309">
        <f t="shared" si="785"/>
        <v>5.1885288779730532E-2</v>
      </c>
      <c r="L297" s="309">
        <f t="shared" si="785"/>
        <v>4.9375385395981741E-2</v>
      </c>
      <c r="M297" s="309">
        <f t="shared" si="785"/>
        <v>3.315142979017649E-2</v>
      </c>
      <c r="N297" s="309">
        <f t="shared" si="785"/>
        <v>3.2135246983420407E-2</v>
      </c>
      <c r="O297" s="309">
        <f t="shared" si="785"/>
        <v>3.118178376270464E-2</v>
      </c>
      <c r="P297" s="309">
        <f t="shared" si="785"/>
        <v>3.0285475953808039E-2</v>
      </c>
      <c r="Q297" s="309">
        <f t="shared" si="785"/>
        <v>2.9441401879459539E-2</v>
      </c>
      <c r="R297" s="309">
        <f t="shared" si="785"/>
        <v>2.8645192223688776E-2</v>
      </c>
      <c r="S297" s="309">
        <f t="shared" si="785"/>
        <v>2.7892948264695461E-2</v>
      </c>
      <c r="T297" s="309">
        <f t="shared" si="785"/>
        <v>2.7181204902305023E-2</v>
      </c>
      <c r="U297" s="309">
        <f t="shared" si="785"/>
        <v>2.6506778004309561E-2</v>
      </c>
      <c r="V297" s="309">
        <f t="shared" si="785"/>
        <v>2.5867096865362704E-2</v>
      </c>
      <c r="W297" s="309">
        <f t="shared" si="785"/>
        <v>2.5258728803547292E-2</v>
      </c>
      <c r="X297" s="309">
        <f t="shared" si="785"/>
        <v>2.4682863626724005E-2</v>
      </c>
      <c r="Z297" s="310">
        <v>33</v>
      </c>
      <c r="AA297" s="3" t="s">
        <v>65</v>
      </c>
      <c r="AB297" s="282">
        <f>+(AB235/VLOOKUP(AA297,'1.1 Demanda Histórica'!$C$136:$D$166,2,FALSE))-1</f>
        <v>7.903354280213537E-2</v>
      </c>
      <c r="AC297" s="309">
        <f t="shared" ref="AC297:AQ297" si="786">+AC235/AB235-1</f>
        <v>7.3771349438383593E-2</v>
      </c>
      <c r="AD297" s="309">
        <f t="shared" si="786"/>
        <v>6.5699711344472833E-2</v>
      </c>
      <c r="AE297" s="309">
        <f t="shared" si="786"/>
        <v>6.1190803380771541E-2</v>
      </c>
      <c r="AF297" s="309">
        <f t="shared" si="786"/>
        <v>7.6328557287325349E-2</v>
      </c>
      <c r="AG297" s="309">
        <f t="shared" si="786"/>
        <v>7.0187927752938917E-2</v>
      </c>
      <c r="AH297" s="309">
        <f t="shared" si="786"/>
        <v>5.4668467873884019E-2</v>
      </c>
      <c r="AI297" s="309">
        <f t="shared" si="786"/>
        <v>5.1885288779729422E-2</v>
      </c>
      <c r="AJ297" s="309">
        <f t="shared" si="786"/>
        <v>4.9375385395985072E-2</v>
      </c>
      <c r="AK297" s="309">
        <f t="shared" si="786"/>
        <v>3.3151429790172715E-2</v>
      </c>
      <c r="AL297" s="309">
        <f t="shared" si="786"/>
        <v>3.2135246983422405E-2</v>
      </c>
      <c r="AM297" s="309">
        <f t="shared" si="786"/>
        <v>3.1181783762704862E-2</v>
      </c>
      <c r="AN297" s="309">
        <f t="shared" si="786"/>
        <v>3.0285475953808927E-2</v>
      </c>
      <c r="AO297" s="309">
        <f t="shared" si="786"/>
        <v>2.9441401879458429E-2</v>
      </c>
      <c r="AP297" s="309">
        <f t="shared" si="786"/>
        <v>2.8645192223690996E-2</v>
      </c>
      <c r="AQ297" s="309">
        <f t="shared" si="786"/>
        <v>2.7892948264694573E-2</v>
      </c>
      <c r="AR297" s="309">
        <f t="shared" si="776"/>
        <v>2.7181204902304135E-2</v>
      </c>
      <c r="AS297" s="309">
        <f t="shared" si="773"/>
        <v>2.6506778004308229E-2</v>
      </c>
      <c r="AT297" s="309">
        <f t="shared" si="773"/>
        <v>2.5867096865363814E-2</v>
      </c>
      <c r="AU297" s="309">
        <f t="shared" si="773"/>
        <v>2.5258728803549513E-2</v>
      </c>
      <c r="AV297" s="309">
        <f t="shared" si="773"/>
        <v>2.4682863626719564E-2</v>
      </c>
    </row>
    <row r="298" spans="2:48" x14ac:dyDescent="0.2">
      <c r="B298" s="289">
        <v>34</v>
      </c>
      <c r="C298" s="3" t="s">
        <v>66</v>
      </c>
      <c r="D298" s="282">
        <f>IFERROR(D236/VLOOKUP($C298,'1.1 Demanda Histórica'!$C$5:$U$40,19,0)-1,"")</f>
        <v>3.3119119970038691E-2</v>
      </c>
      <c r="E298" s="309">
        <f t="shared" ref="E298:X298" si="787">+E236/D236-1</f>
        <v>5.0422662339208779E-2</v>
      </c>
      <c r="F298" s="309">
        <f t="shared" si="787"/>
        <v>5.3895003919663287E-2</v>
      </c>
      <c r="G298" s="309">
        <f t="shared" si="787"/>
        <v>5.211042739401095E-2</v>
      </c>
      <c r="H298" s="309">
        <f t="shared" si="787"/>
        <v>5.0234309542583455E-2</v>
      </c>
      <c r="I298" s="309">
        <f t="shared" si="787"/>
        <v>4.8499515229388779E-2</v>
      </c>
      <c r="J298" s="309">
        <f t="shared" si="787"/>
        <v>4.6886776981805989E-2</v>
      </c>
      <c r="K298" s="309">
        <f t="shared" si="787"/>
        <v>4.5387512639341043E-2</v>
      </c>
      <c r="L298" s="309">
        <f t="shared" si="787"/>
        <v>4.3989842307168736E-2</v>
      </c>
      <c r="M298" s="309">
        <f t="shared" si="787"/>
        <v>4.2684226956700266E-2</v>
      </c>
      <c r="N298" s="309">
        <f t="shared" si="787"/>
        <v>4.1462080628439368E-2</v>
      </c>
      <c r="O298" s="309">
        <f t="shared" si="787"/>
        <v>4.0315906061452189E-2</v>
      </c>
      <c r="P298" s="309">
        <f t="shared" si="787"/>
        <v>3.9239069837284424E-2</v>
      </c>
      <c r="Q298" s="309">
        <f t="shared" si="787"/>
        <v>3.8225694688160505E-2</v>
      </c>
      <c r="R298" s="309">
        <f t="shared" si="787"/>
        <v>3.7270557862750353E-2</v>
      </c>
      <c r="S298" s="309">
        <f t="shared" si="787"/>
        <v>3.6368978219846859E-2</v>
      </c>
      <c r="T298" s="309">
        <f t="shared" si="787"/>
        <v>3.5516843708140344E-2</v>
      </c>
      <c r="U298" s="309">
        <f t="shared" si="787"/>
        <v>3.4710164612565819E-2</v>
      </c>
      <c r="V298" s="309">
        <f t="shared" si="787"/>
        <v>3.3946479997506662E-2</v>
      </c>
      <c r="W298" s="309">
        <f t="shared" si="787"/>
        <v>3.3219266452723994E-2</v>
      </c>
      <c r="X298" s="309">
        <f t="shared" si="787"/>
        <v>3.2539171776928555E-2</v>
      </c>
      <c r="Z298" s="310">
        <v>34</v>
      </c>
      <c r="AA298" s="3" t="s">
        <v>66</v>
      </c>
      <c r="AB298" s="282">
        <f>+(AB236/VLOOKUP(AA298,'1.1 Demanda Histórica'!$C$136:$D$166,2,FALSE))-1</f>
        <v>4.3759173866332546E-2</v>
      </c>
      <c r="AC298" s="309">
        <f t="shared" ref="AC298:AQ298" si="788">+AC236/AB236-1</f>
        <v>5.0422662339208779E-2</v>
      </c>
      <c r="AD298" s="309">
        <f t="shared" si="788"/>
        <v>5.3895003919663287E-2</v>
      </c>
      <c r="AE298" s="309">
        <f t="shared" si="788"/>
        <v>5.2110427394011394E-2</v>
      </c>
      <c r="AF298" s="309">
        <f t="shared" si="788"/>
        <v>5.0234309542583455E-2</v>
      </c>
      <c r="AG298" s="309">
        <f t="shared" si="788"/>
        <v>4.8499515229387891E-2</v>
      </c>
      <c r="AH298" s="309">
        <f t="shared" si="788"/>
        <v>4.6886776981804879E-2</v>
      </c>
      <c r="AI298" s="309">
        <f t="shared" si="788"/>
        <v>4.5387512639343042E-2</v>
      </c>
      <c r="AJ298" s="309">
        <f t="shared" si="788"/>
        <v>4.398984230716807E-2</v>
      </c>
      <c r="AK298" s="309">
        <f t="shared" si="788"/>
        <v>4.268422695670071E-2</v>
      </c>
      <c r="AL298" s="309">
        <f t="shared" si="788"/>
        <v>4.1462080628439146E-2</v>
      </c>
      <c r="AM298" s="309">
        <f t="shared" si="788"/>
        <v>4.0315906061451523E-2</v>
      </c>
      <c r="AN298" s="309">
        <f t="shared" si="788"/>
        <v>3.923906983728509E-2</v>
      </c>
      <c r="AO298" s="309">
        <f t="shared" si="788"/>
        <v>3.8225694688159617E-2</v>
      </c>
      <c r="AP298" s="309">
        <f t="shared" si="788"/>
        <v>3.7270557862751019E-2</v>
      </c>
      <c r="AQ298" s="309">
        <f t="shared" si="788"/>
        <v>3.6368978219846637E-2</v>
      </c>
      <c r="AR298" s="309">
        <f t="shared" si="776"/>
        <v>3.55168437081399E-2</v>
      </c>
      <c r="AS298" s="309">
        <f t="shared" si="773"/>
        <v>3.4710164612566263E-2</v>
      </c>
      <c r="AT298" s="309">
        <f t="shared" si="773"/>
        <v>3.3946479997505996E-2</v>
      </c>
      <c r="AU298" s="309">
        <f t="shared" si="773"/>
        <v>3.3219266452724439E-2</v>
      </c>
      <c r="AV298" s="309">
        <f t="shared" si="773"/>
        <v>3.2539171776929221E-2</v>
      </c>
    </row>
    <row r="299" spans="2:48" x14ac:dyDescent="0.2">
      <c r="B299" s="289">
        <v>35</v>
      </c>
      <c r="C299" s="3" t="s">
        <v>67</v>
      </c>
      <c r="D299" s="282">
        <f>IFERROR(D237/VLOOKUP($C299,'1.1 Demanda Histórica'!$C$5:$U$40,19,0)-1,"")</f>
        <v>0.17961763995811864</v>
      </c>
      <c r="E299" s="309">
        <f t="shared" ref="E299:X299" si="789">+E237/D237-1</f>
        <v>3.5857701809405507E-2</v>
      </c>
      <c r="F299" s="309">
        <f t="shared" si="789"/>
        <v>3.1569389986289664E-2</v>
      </c>
      <c r="G299" s="309">
        <f t="shared" si="789"/>
        <v>3.5310452066358966E-2</v>
      </c>
      <c r="H299" s="309">
        <f t="shared" si="789"/>
        <v>3.5422108664165952E-2</v>
      </c>
      <c r="I299" s="309">
        <f t="shared" si="789"/>
        <v>3.5028557808447047E-2</v>
      </c>
      <c r="J299" s="309">
        <f t="shared" si="789"/>
        <v>3.4688224400339696E-2</v>
      </c>
      <c r="K299" s="309">
        <f t="shared" si="789"/>
        <v>3.4352029058539957E-2</v>
      </c>
      <c r="L299" s="309">
        <f t="shared" si="789"/>
        <v>3.4030884351241353E-2</v>
      </c>
      <c r="M299" s="309">
        <f t="shared" si="789"/>
        <v>3.3721269933834508E-2</v>
      </c>
      <c r="N299" s="309">
        <f t="shared" si="789"/>
        <v>3.3423295230952554E-2</v>
      </c>
      <c r="O299" s="309">
        <f t="shared" si="789"/>
        <v>3.3136218437001208E-2</v>
      </c>
      <c r="P299" s="309">
        <f t="shared" si="789"/>
        <v>3.2859553773191719E-2</v>
      </c>
      <c r="Q299" s="309">
        <f t="shared" si="789"/>
        <v>3.2592794948643977E-2</v>
      </c>
      <c r="R299" s="309">
        <f t="shared" si="789"/>
        <v>3.2335474201361292E-2</v>
      </c>
      <c r="S299" s="309">
        <f t="shared" si="789"/>
        <v>3.2087169207626998E-2</v>
      </c>
      <c r="T299" s="309">
        <f t="shared" si="789"/>
        <v>3.1847406001249245E-2</v>
      </c>
      <c r="U299" s="309">
        <f t="shared" si="789"/>
        <v>3.1616032526998294E-2</v>
      </c>
      <c r="V299" s="309">
        <f t="shared" si="789"/>
        <v>3.1391788192975056E-2</v>
      </c>
      <c r="W299" s="309">
        <f t="shared" si="789"/>
        <v>3.1177728117120607E-2</v>
      </c>
      <c r="X299" s="309">
        <f t="shared" si="789"/>
        <v>3.0960608274860135E-2</v>
      </c>
      <c r="Z299" s="310">
        <v>35</v>
      </c>
      <c r="AA299" s="3" t="s">
        <v>67</v>
      </c>
      <c r="AB299" s="282">
        <f>+(AB237/VLOOKUP(AA299,'1.1 Demanda Histórica'!$C$136:$D$166,2,FALSE))-1</f>
        <v>0.17961763995811864</v>
      </c>
      <c r="AC299" s="309">
        <f t="shared" ref="AC299:AQ299" si="790">+AC237/AB237-1</f>
        <v>3.5857701809405729E-2</v>
      </c>
      <c r="AD299" s="309">
        <f t="shared" si="790"/>
        <v>3.1569389986289664E-2</v>
      </c>
      <c r="AE299" s="309">
        <f t="shared" si="790"/>
        <v>3.5310452066358966E-2</v>
      </c>
      <c r="AF299" s="309">
        <f t="shared" si="790"/>
        <v>3.5422108664165952E-2</v>
      </c>
      <c r="AG299" s="309">
        <f t="shared" si="790"/>
        <v>3.5028557808446603E-2</v>
      </c>
      <c r="AH299" s="309">
        <f t="shared" si="790"/>
        <v>3.4688224400339696E-2</v>
      </c>
      <c r="AI299" s="309">
        <f t="shared" si="790"/>
        <v>3.4352029058539957E-2</v>
      </c>
      <c r="AJ299" s="309">
        <f t="shared" si="790"/>
        <v>3.4030884351241131E-2</v>
      </c>
      <c r="AK299" s="309">
        <f t="shared" si="790"/>
        <v>3.3721269933834952E-2</v>
      </c>
      <c r="AL299" s="309">
        <f t="shared" si="790"/>
        <v>3.3423295230952554E-2</v>
      </c>
      <c r="AM299" s="309">
        <f t="shared" si="790"/>
        <v>3.3136218437000986E-2</v>
      </c>
      <c r="AN299" s="309">
        <f t="shared" si="790"/>
        <v>3.2859553773191719E-2</v>
      </c>
      <c r="AO299" s="309">
        <f t="shared" si="790"/>
        <v>3.2592794948644199E-2</v>
      </c>
      <c r="AP299" s="309">
        <f t="shared" si="790"/>
        <v>3.2335474201361292E-2</v>
      </c>
      <c r="AQ299" s="309">
        <f t="shared" si="790"/>
        <v>3.2087169207626998E-2</v>
      </c>
      <c r="AR299" s="309">
        <f t="shared" si="776"/>
        <v>3.1847406001249245E-2</v>
      </c>
      <c r="AS299" s="309">
        <f t="shared" si="773"/>
        <v>3.1616032526998294E-2</v>
      </c>
      <c r="AT299" s="309">
        <f t="shared" si="773"/>
        <v>3.1391788192974834E-2</v>
      </c>
      <c r="AU299" s="309">
        <f t="shared" si="773"/>
        <v>3.1177728117120607E-2</v>
      </c>
      <c r="AV299" s="309">
        <f t="shared" si="773"/>
        <v>3.0960608274860135E-2</v>
      </c>
    </row>
    <row r="300" spans="2:48" x14ac:dyDescent="0.2">
      <c r="B300" s="289">
        <v>36</v>
      </c>
      <c r="C300" s="3" t="s">
        <v>68</v>
      </c>
      <c r="D300" s="282">
        <f>IFERROR(D238/VLOOKUP($C300,'1.1 Demanda Histórica'!$C$5:$U$40,19,0)-1,"")</f>
        <v>6.2341632319849127E-2</v>
      </c>
      <c r="E300" s="309">
        <f t="shared" ref="E300:X300" si="791">+E238/D238-1</f>
        <v>6.5753857485776335E-2</v>
      </c>
      <c r="F300" s="309">
        <f t="shared" si="791"/>
        <v>5.976651211412487E-2</v>
      </c>
      <c r="G300" s="309">
        <f t="shared" si="791"/>
        <v>5.5722884498485392E-2</v>
      </c>
      <c r="H300" s="309">
        <f t="shared" si="791"/>
        <v>5.2396530231325844E-2</v>
      </c>
      <c r="I300" s="309">
        <f t="shared" si="791"/>
        <v>4.9393959492938233E-2</v>
      </c>
      <c r="J300" s="309">
        <f t="shared" si="791"/>
        <v>4.6690548030203782E-2</v>
      </c>
      <c r="K300" s="309">
        <f t="shared" si="791"/>
        <v>4.4237438415771768E-2</v>
      </c>
      <c r="L300" s="309">
        <f t="shared" si="791"/>
        <v>4.2001566286837821E-2</v>
      </c>
      <c r="M300" s="309">
        <f t="shared" si="791"/>
        <v>3.9953943412911697E-2</v>
      </c>
      <c r="N300" s="309">
        <f t="shared" si="791"/>
        <v>3.8070833650927893E-2</v>
      </c>
      <c r="O300" s="309">
        <f t="shared" si="791"/>
        <v>3.6332200689693561E-2</v>
      </c>
      <c r="P300" s="309">
        <f t="shared" si="791"/>
        <v>3.4721116008976427E-2</v>
      </c>
      <c r="Q300" s="309">
        <f t="shared" si="791"/>
        <v>3.3223154442523661E-2</v>
      </c>
      <c r="R300" s="309">
        <f t="shared" si="791"/>
        <v>3.1825940408444886E-2</v>
      </c>
      <c r="S300" s="309">
        <f t="shared" si="791"/>
        <v>3.0518839199588754E-2</v>
      </c>
      <c r="T300" s="309">
        <f t="shared" si="791"/>
        <v>2.9292485136728663E-2</v>
      </c>
      <c r="U300" s="309">
        <f t="shared" si="791"/>
        <v>2.8139262237230289E-2</v>
      </c>
      <c r="V300" s="309">
        <f t="shared" si="791"/>
        <v>2.7050424183006294E-2</v>
      </c>
      <c r="W300" s="309">
        <f t="shared" si="791"/>
        <v>2.6026171284836863E-2</v>
      </c>
      <c r="X300" s="309">
        <f t="shared" si="791"/>
        <v>2.5036293554852707E-2</v>
      </c>
      <c r="Z300" s="310">
        <v>36</v>
      </c>
      <c r="AA300" s="3" t="s">
        <v>68</v>
      </c>
      <c r="AB300" s="282">
        <f>+(AB238/VLOOKUP(AA300,'1.1 Demanda Histórica'!$C$136:$D$166,2,FALSE))-1</f>
        <v>5.3410612818543868E-2</v>
      </c>
      <c r="AC300" s="309">
        <f t="shared" ref="AC300:AQ300" si="792">+AC238/AB238-1</f>
        <v>6.5753857485775224E-2</v>
      </c>
      <c r="AD300" s="309">
        <f t="shared" si="792"/>
        <v>5.976651211412487E-2</v>
      </c>
      <c r="AE300" s="309">
        <f t="shared" si="792"/>
        <v>5.5722884498485392E-2</v>
      </c>
      <c r="AF300" s="309">
        <f t="shared" si="792"/>
        <v>5.2396530231325622E-2</v>
      </c>
      <c r="AG300" s="309">
        <f t="shared" si="792"/>
        <v>4.9393959492938677E-2</v>
      </c>
      <c r="AH300" s="309">
        <f t="shared" si="792"/>
        <v>4.6690548030203782E-2</v>
      </c>
      <c r="AI300" s="309">
        <f t="shared" si="792"/>
        <v>4.4237438415771768E-2</v>
      </c>
      <c r="AJ300" s="309">
        <f t="shared" si="792"/>
        <v>4.2001566286837821E-2</v>
      </c>
      <c r="AK300" s="309">
        <f t="shared" si="792"/>
        <v>3.9953943412911475E-2</v>
      </c>
      <c r="AL300" s="309">
        <f t="shared" si="792"/>
        <v>3.8070833650927671E-2</v>
      </c>
      <c r="AM300" s="309">
        <f t="shared" si="792"/>
        <v>3.6332200689694227E-2</v>
      </c>
      <c r="AN300" s="309">
        <f t="shared" si="792"/>
        <v>3.4721116008976427E-2</v>
      </c>
      <c r="AO300" s="309">
        <f t="shared" si="792"/>
        <v>3.3223154442523217E-2</v>
      </c>
      <c r="AP300" s="309">
        <f t="shared" si="792"/>
        <v>3.182594040844533E-2</v>
      </c>
      <c r="AQ300" s="309">
        <f t="shared" si="792"/>
        <v>3.051883919958831E-2</v>
      </c>
      <c r="AR300" s="309">
        <f t="shared" si="776"/>
        <v>2.9292485136728441E-2</v>
      </c>
      <c r="AS300" s="309">
        <f t="shared" si="773"/>
        <v>2.8139262237230511E-2</v>
      </c>
      <c r="AT300" s="309">
        <f t="shared" si="773"/>
        <v>2.7050424183006516E-2</v>
      </c>
      <c r="AU300" s="309">
        <f t="shared" si="773"/>
        <v>2.6026171284837085E-2</v>
      </c>
      <c r="AV300" s="309">
        <f t="shared" si="773"/>
        <v>2.5036293554852485E-2</v>
      </c>
    </row>
    <row r="301" spans="2:48" x14ac:dyDescent="0.2">
      <c r="B301" s="289">
        <v>39</v>
      </c>
      <c r="C301" s="3" t="s">
        <v>69</v>
      </c>
      <c r="D301" s="282">
        <f>IFERROR(D239/VLOOKUP($C301,'1.1 Demanda Histórica'!$C$5:$U$40,19,0)-1,"")</f>
        <v>4.6904930796803468E-2</v>
      </c>
      <c r="E301" s="309">
        <f t="shared" ref="E301:X301" si="793">+E239/D239-1</f>
        <v>5.9148688936919269E-2</v>
      </c>
      <c r="F301" s="309">
        <f t="shared" si="793"/>
        <v>5.3946044248837755E-2</v>
      </c>
      <c r="G301" s="309">
        <f t="shared" si="793"/>
        <v>5.0771719916393732E-2</v>
      </c>
      <c r="H301" s="309">
        <f t="shared" si="793"/>
        <v>4.8181206552518896E-2</v>
      </c>
      <c r="I301" s="309">
        <f t="shared" si="793"/>
        <v>4.5825535582018739E-2</v>
      </c>
      <c r="J301" s="309">
        <f t="shared" si="793"/>
        <v>4.3681662120130582E-2</v>
      </c>
      <c r="K301" s="309">
        <f t="shared" si="793"/>
        <v>4.1720063596291546E-2</v>
      </c>
      <c r="L301" s="309">
        <f t="shared" si="793"/>
        <v>3.9918591742706067E-2</v>
      </c>
      <c r="M301" s="309">
        <f t="shared" si="793"/>
        <v>3.8258000902989808E-2</v>
      </c>
      <c r="N301" s="309">
        <f t="shared" si="793"/>
        <v>3.6722133165623783E-2</v>
      </c>
      <c r="O301" s="309">
        <f t="shared" si="793"/>
        <v>3.5297168670499035E-2</v>
      </c>
      <c r="P301" s="309">
        <f t="shared" si="793"/>
        <v>3.3971255523811195E-2</v>
      </c>
      <c r="Q301" s="309">
        <f t="shared" si="793"/>
        <v>3.2734162847013915E-2</v>
      </c>
      <c r="R301" s="309">
        <f t="shared" si="793"/>
        <v>3.1577010443193387E-2</v>
      </c>
      <c r="S301" s="309">
        <f t="shared" si="793"/>
        <v>3.0492069014360412E-2</v>
      </c>
      <c r="T301" s="309">
        <f t="shared" si="793"/>
        <v>2.947251554581154E-2</v>
      </c>
      <c r="U301" s="309">
        <f t="shared" si="793"/>
        <v>2.8512546905835379E-2</v>
      </c>
      <c r="V301" s="309">
        <f t="shared" si="793"/>
        <v>2.7606281124377796E-2</v>
      </c>
      <c r="W301" s="309">
        <f t="shared" si="793"/>
        <v>2.6751376824733386E-2</v>
      </c>
      <c r="X301" s="309">
        <f t="shared" si="793"/>
        <v>2.5934697250807881E-2</v>
      </c>
      <c r="Z301" s="310">
        <v>39</v>
      </c>
      <c r="AA301" s="3" t="s">
        <v>69</v>
      </c>
      <c r="AB301" s="282">
        <f>+(AB239/VLOOKUP(AA301,'1.1 Demanda Histórica'!$C$136:$D$166,2,FALSE))-1</f>
        <v>3.810368638680961E-2</v>
      </c>
      <c r="AC301" s="309">
        <f t="shared" ref="AC301:AQ301" si="794">+AC239/AB239-1</f>
        <v>5.9148688936918603E-2</v>
      </c>
      <c r="AD301" s="309">
        <f t="shared" si="794"/>
        <v>5.3946044248837977E-2</v>
      </c>
      <c r="AE301" s="309">
        <f t="shared" si="794"/>
        <v>5.077171991639351E-2</v>
      </c>
      <c r="AF301" s="309">
        <f t="shared" si="794"/>
        <v>4.8181206552518896E-2</v>
      </c>
      <c r="AG301" s="309">
        <f t="shared" si="794"/>
        <v>4.5825535582018295E-2</v>
      </c>
      <c r="AH301" s="309">
        <f t="shared" si="794"/>
        <v>4.3681662120131692E-2</v>
      </c>
      <c r="AI301" s="309">
        <f t="shared" si="794"/>
        <v>4.1720063596291768E-2</v>
      </c>
      <c r="AJ301" s="309">
        <f t="shared" si="794"/>
        <v>3.9918591742705845E-2</v>
      </c>
      <c r="AK301" s="309">
        <f t="shared" si="794"/>
        <v>3.8258000902989586E-2</v>
      </c>
      <c r="AL301" s="309">
        <f t="shared" si="794"/>
        <v>3.6722133165623339E-2</v>
      </c>
      <c r="AM301" s="309">
        <f t="shared" si="794"/>
        <v>3.5297168670499035E-2</v>
      </c>
      <c r="AN301" s="309">
        <f t="shared" si="794"/>
        <v>3.3971255523811195E-2</v>
      </c>
      <c r="AO301" s="309">
        <f t="shared" si="794"/>
        <v>3.273416284701347E-2</v>
      </c>
      <c r="AP301" s="309">
        <f t="shared" si="794"/>
        <v>3.1577010443194276E-2</v>
      </c>
      <c r="AQ301" s="309">
        <f t="shared" si="794"/>
        <v>3.049206901436019E-2</v>
      </c>
      <c r="AR301" s="309">
        <f t="shared" si="776"/>
        <v>2.9472515545811762E-2</v>
      </c>
      <c r="AS301" s="309">
        <f t="shared" si="773"/>
        <v>2.8512546905834713E-2</v>
      </c>
      <c r="AT301" s="309">
        <f t="shared" si="773"/>
        <v>2.7606281124376464E-2</v>
      </c>
      <c r="AU301" s="309">
        <f t="shared" si="773"/>
        <v>2.6751376824733608E-2</v>
      </c>
      <c r="AV301" s="309">
        <f t="shared" si="773"/>
        <v>2.5934697250808547E-2</v>
      </c>
    </row>
    <row r="302" spans="2:48" x14ac:dyDescent="0.2">
      <c r="B302" s="289">
        <v>40</v>
      </c>
      <c r="C302" s="3" t="s">
        <v>70</v>
      </c>
      <c r="D302" s="282">
        <f>IFERROR(D240/VLOOKUP($C302,'1.1 Demanda Histórica'!$C$5:$U$40,19,0)-1,"")</f>
        <v>6.8680825456795658E-2</v>
      </c>
      <c r="E302" s="309">
        <f t="shared" ref="E302:X302" si="795">+E240/D240-1</f>
        <v>6.4723075889616677E-2</v>
      </c>
      <c r="F302" s="309">
        <f t="shared" si="795"/>
        <v>7.7329532995691341E-2</v>
      </c>
      <c r="G302" s="309">
        <f t="shared" si="795"/>
        <v>6.4309362824661154E-2</v>
      </c>
      <c r="H302" s="309">
        <f t="shared" si="795"/>
        <v>5.136108902017833E-2</v>
      </c>
      <c r="I302" s="309">
        <f t="shared" si="795"/>
        <v>4.8867507737382132E-2</v>
      </c>
      <c r="J302" s="309">
        <f t="shared" si="795"/>
        <v>4.6606647122096723E-2</v>
      </c>
      <c r="K302" s="309">
        <f t="shared" si="795"/>
        <v>4.4546529303013838E-2</v>
      </c>
      <c r="L302" s="309">
        <f t="shared" si="795"/>
        <v>4.2661797099800003E-2</v>
      </c>
      <c r="M302" s="309">
        <f t="shared" si="795"/>
        <v>4.0930946235309795E-2</v>
      </c>
      <c r="N302" s="309">
        <f t="shared" si="795"/>
        <v>3.9335911323759909E-2</v>
      </c>
      <c r="O302" s="309">
        <f t="shared" si="795"/>
        <v>3.7861334071421338E-2</v>
      </c>
      <c r="P302" s="309">
        <f t="shared" si="795"/>
        <v>3.6494092140988865E-2</v>
      </c>
      <c r="Q302" s="309">
        <f t="shared" si="795"/>
        <v>3.5222902227567632E-2</v>
      </c>
      <c r="R302" s="309">
        <f t="shared" si="795"/>
        <v>3.4038009766525823E-2</v>
      </c>
      <c r="S302" s="309">
        <f t="shared" si="795"/>
        <v>3.2930938756932537E-2</v>
      </c>
      <c r="T302" s="309">
        <f t="shared" si="795"/>
        <v>3.1894287120340037E-2</v>
      </c>
      <c r="U302" s="309">
        <f t="shared" si="795"/>
        <v>3.0921568983031777E-2</v>
      </c>
      <c r="V302" s="309">
        <f t="shared" si="795"/>
        <v>3.0007050118957768E-2</v>
      </c>
      <c r="W302" s="309">
        <f t="shared" si="795"/>
        <v>2.9145744952239871E-2</v>
      </c>
      <c r="X302" s="309">
        <f t="shared" si="795"/>
        <v>2.8332909561801012E-2</v>
      </c>
      <c r="Z302" s="310">
        <v>40</v>
      </c>
      <c r="AA302" s="3" t="s">
        <v>70</v>
      </c>
      <c r="AB302" s="282">
        <f>+(AB240/VLOOKUP(AA302,'1.1 Demanda Histórica'!$C$136:$D$166,2,FALSE))-1</f>
        <v>5.9696512875554886E-2</v>
      </c>
      <c r="AC302" s="309">
        <f t="shared" ref="AC302:AQ302" si="796">+AC240/AB240-1</f>
        <v>6.4723075889617343E-2</v>
      </c>
      <c r="AD302" s="309">
        <f t="shared" si="796"/>
        <v>7.7329532995691119E-2</v>
      </c>
      <c r="AE302" s="309">
        <f t="shared" si="796"/>
        <v>6.4309362824662042E-2</v>
      </c>
      <c r="AF302" s="309">
        <f t="shared" si="796"/>
        <v>5.1361089020176331E-2</v>
      </c>
      <c r="AG302" s="309">
        <f t="shared" si="796"/>
        <v>4.886750773738302E-2</v>
      </c>
      <c r="AH302" s="309">
        <f t="shared" si="796"/>
        <v>4.6606647122096279E-2</v>
      </c>
      <c r="AI302" s="309">
        <f t="shared" si="796"/>
        <v>4.4546529303014282E-2</v>
      </c>
      <c r="AJ302" s="309">
        <f t="shared" si="796"/>
        <v>4.2661797099800447E-2</v>
      </c>
      <c r="AK302" s="309">
        <f t="shared" si="796"/>
        <v>4.0930946235309573E-2</v>
      </c>
      <c r="AL302" s="309">
        <f t="shared" si="796"/>
        <v>3.9335911323760575E-2</v>
      </c>
      <c r="AM302" s="309">
        <f t="shared" si="796"/>
        <v>3.7861334071420449E-2</v>
      </c>
      <c r="AN302" s="309">
        <f t="shared" si="796"/>
        <v>3.6494092140990197E-2</v>
      </c>
      <c r="AO302" s="309">
        <f t="shared" si="796"/>
        <v>3.5222902227566744E-2</v>
      </c>
      <c r="AP302" s="309">
        <f t="shared" si="796"/>
        <v>3.4038009766525157E-2</v>
      </c>
      <c r="AQ302" s="309">
        <f t="shared" si="796"/>
        <v>3.2930938756933648E-2</v>
      </c>
      <c r="AR302" s="309">
        <f t="shared" si="776"/>
        <v>3.1894287120339371E-2</v>
      </c>
      <c r="AS302" s="309">
        <f t="shared" si="773"/>
        <v>3.0921568983032E-2</v>
      </c>
      <c r="AT302" s="309">
        <f t="shared" si="773"/>
        <v>3.0007050118956657E-2</v>
      </c>
      <c r="AU302" s="309">
        <f t="shared" si="773"/>
        <v>2.9145744952240982E-2</v>
      </c>
      <c r="AV302" s="309">
        <f t="shared" si="773"/>
        <v>2.8332909561800124E-2</v>
      </c>
    </row>
    <row r="303" spans="2:48" x14ac:dyDescent="0.2">
      <c r="B303" s="289">
        <v>45</v>
      </c>
      <c r="C303" s="3" t="s">
        <v>71</v>
      </c>
      <c r="D303" s="282">
        <f>IFERROR(D241/VLOOKUP($C303,'1.1 Demanda Histórica'!$C$5:$U$40,19,0)-1,"")</f>
        <v>1.0722930506852579E-2</v>
      </c>
      <c r="E303" s="309">
        <f t="shared" ref="E303:X303" si="797">+E241/D241-1</f>
        <v>1.2716926084196611E-2</v>
      </c>
      <c r="F303" s="309">
        <f t="shared" si="797"/>
        <v>1.2609194563652837E-2</v>
      </c>
      <c r="G303" s="309">
        <f t="shared" si="797"/>
        <v>1.3597399081206829E-2</v>
      </c>
      <c r="H303" s="309">
        <f t="shared" si="797"/>
        <v>1.2390690179968633E-2</v>
      </c>
      <c r="I303" s="309">
        <f t="shared" si="797"/>
        <v>1.3355065147567347E-2</v>
      </c>
      <c r="J303" s="309">
        <f t="shared" si="797"/>
        <v>1.323260150173855E-2</v>
      </c>
      <c r="K303" s="309">
        <f t="shared" si="797"/>
        <v>1.3111594653403724E-2</v>
      </c>
      <c r="L303" s="309">
        <f t="shared" si="797"/>
        <v>1.2994065992059545E-2</v>
      </c>
      <c r="M303" s="309">
        <f t="shared" si="797"/>
        <v>1.2879887001884693E-2</v>
      </c>
      <c r="N303" s="309">
        <f t="shared" si="797"/>
        <v>1.27679383103938E-2</v>
      </c>
      <c r="O303" s="309">
        <f t="shared" si="797"/>
        <v>1.3644349302428527E-2</v>
      </c>
      <c r="P303" s="309">
        <f t="shared" si="797"/>
        <v>1.2541169525229989E-2</v>
      </c>
      <c r="Q303" s="309">
        <f t="shared" si="797"/>
        <v>1.3395614132665434E-2</v>
      </c>
      <c r="R303" s="309">
        <f t="shared" si="797"/>
        <v>1.2325258120712723E-2</v>
      </c>
      <c r="S303" s="309">
        <f t="shared" si="797"/>
        <v>1.3161363173234575E-2</v>
      </c>
      <c r="T303" s="309">
        <f t="shared" si="797"/>
        <v>1.3041135625965206E-2</v>
      </c>
      <c r="U303" s="309">
        <f t="shared" si="797"/>
        <v>1.292516573118907E-2</v>
      </c>
      <c r="V303" s="309">
        <f t="shared" si="797"/>
        <v>1.3711501027238615E-2</v>
      </c>
      <c r="W303" s="309">
        <f t="shared" si="797"/>
        <v>1.2689641715190492E-2</v>
      </c>
      <c r="X303" s="309">
        <f t="shared" si="797"/>
        <v>1.3457270429388712E-2</v>
      </c>
      <c r="Z303" s="310">
        <v>45</v>
      </c>
      <c r="AA303" s="3" t="s">
        <v>71</v>
      </c>
      <c r="AB303" s="282">
        <f>+(AB241/VLOOKUP(AA303,'1.1 Demanda Histórica'!$C$136:$D$166,2,FALSE))-1</f>
        <v>1.0722930506852579E-2</v>
      </c>
      <c r="AC303" s="309">
        <f t="shared" ref="AC303:AQ303" si="798">+AC241/AB241-1</f>
        <v>1.2716926084196611E-2</v>
      </c>
      <c r="AD303" s="309">
        <f t="shared" si="798"/>
        <v>1.2609194563653059E-2</v>
      </c>
      <c r="AE303" s="309">
        <f t="shared" si="798"/>
        <v>1.3597399081206607E-2</v>
      </c>
      <c r="AF303" s="309">
        <f t="shared" si="798"/>
        <v>1.2390690179968855E-2</v>
      </c>
      <c r="AG303" s="309">
        <f t="shared" si="798"/>
        <v>1.3355065147567347E-2</v>
      </c>
      <c r="AH303" s="309">
        <f t="shared" si="798"/>
        <v>1.3232601501738328E-2</v>
      </c>
      <c r="AI303" s="309">
        <f t="shared" si="798"/>
        <v>1.3111594653403724E-2</v>
      </c>
      <c r="AJ303" s="309">
        <f t="shared" si="798"/>
        <v>1.2994065992059323E-2</v>
      </c>
      <c r="AK303" s="309">
        <f t="shared" si="798"/>
        <v>1.2879887001884915E-2</v>
      </c>
      <c r="AL303" s="309">
        <f t="shared" si="798"/>
        <v>1.27679383103938E-2</v>
      </c>
      <c r="AM303" s="309">
        <f t="shared" si="798"/>
        <v>1.3644349302428527E-2</v>
      </c>
      <c r="AN303" s="309">
        <f t="shared" si="798"/>
        <v>1.2541169525229767E-2</v>
      </c>
      <c r="AO303" s="309">
        <f t="shared" si="798"/>
        <v>1.3395614132665656E-2</v>
      </c>
      <c r="AP303" s="309">
        <f t="shared" si="798"/>
        <v>1.2325258120712723E-2</v>
      </c>
      <c r="AQ303" s="309">
        <f t="shared" si="798"/>
        <v>1.3161363173234575E-2</v>
      </c>
      <c r="AR303" s="309">
        <f t="shared" si="776"/>
        <v>1.3041135625965206E-2</v>
      </c>
      <c r="AS303" s="309">
        <f t="shared" si="773"/>
        <v>1.292516573118907E-2</v>
      </c>
      <c r="AT303" s="309">
        <f t="shared" si="773"/>
        <v>1.3711501027238615E-2</v>
      </c>
      <c r="AU303" s="309">
        <f t="shared" si="773"/>
        <v>1.2689641715190492E-2</v>
      </c>
      <c r="AV303" s="309">
        <f t="shared" si="773"/>
        <v>1.3457270429388934E-2</v>
      </c>
    </row>
    <row r="304" spans="2:48" ht="13.5" thickBot="1" x14ac:dyDescent="0.25">
      <c r="B304" s="289">
        <v>46</v>
      </c>
      <c r="C304" s="76" t="s">
        <v>72</v>
      </c>
      <c r="D304" s="282">
        <f>IFERROR(D242/VLOOKUP($C304,'1.1 Demanda Histórica'!$C$5:$U$40,19,0)-1,"")</f>
        <v>10.752511859282697</v>
      </c>
      <c r="E304" s="309">
        <f t="shared" ref="E304:X304" si="799">+E242/D242-1</f>
        <v>0.80881494454173963</v>
      </c>
      <c r="F304" s="309">
        <f t="shared" si="799"/>
        <v>0.13165852523842725</v>
      </c>
      <c r="G304" s="309">
        <f t="shared" si="799"/>
        <v>6.4302843439534296E-2</v>
      </c>
      <c r="H304" s="309">
        <f t="shared" si="799"/>
        <v>6.7241767792191043E-2</v>
      </c>
      <c r="I304" s="309">
        <f t="shared" si="799"/>
        <v>6.6926046567740372E-2</v>
      </c>
      <c r="J304" s="309">
        <f t="shared" si="799"/>
        <v>0.10668551236749146</v>
      </c>
      <c r="K304" s="309">
        <f t="shared" si="799"/>
        <v>0.13806227489846501</v>
      </c>
      <c r="L304" s="309">
        <f t="shared" si="799"/>
        <v>0.2608744444943214</v>
      </c>
      <c r="M304" s="309">
        <f t="shared" si="799"/>
        <v>3.9083101131259124E-2</v>
      </c>
      <c r="N304" s="309">
        <f t="shared" si="799"/>
        <v>3.9083101131259124E-2</v>
      </c>
      <c r="O304" s="309">
        <f t="shared" si="799"/>
        <v>3.9083101131259124E-2</v>
      </c>
      <c r="P304" s="309">
        <f t="shared" si="799"/>
        <v>3.9083101131259124E-2</v>
      </c>
      <c r="Q304" s="309">
        <f t="shared" si="799"/>
        <v>3.9083101131259124E-2</v>
      </c>
      <c r="R304" s="309">
        <f t="shared" si="799"/>
        <v>3.9083101131259124E-2</v>
      </c>
      <c r="S304" s="309">
        <f t="shared" si="799"/>
        <v>3.9083101131259124E-2</v>
      </c>
      <c r="T304" s="309">
        <f t="shared" si="799"/>
        <v>3.9083101131259124E-2</v>
      </c>
      <c r="U304" s="309">
        <f t="shared" si="799"/>
        <v>3.9083101131259124E-2</v>
      </c>
      <c r="V304" s="309">
        <f t="shared" si="799"/>
        <v>3.9083101131259124E-2</v>
      </c>
      <c r="W304" s="309">
        <f t="shared" si="799"/>
        <v>3.9083101131259124E-2</v>
      </c>
      <c r="X304" s="309">
        <f t="shared" si="799"/>
        <v>3.9083101131259124E-2</v>
      </c>
      <c r="Z304" s="289">
        <v>46</v>
      </c>
      <c r="AA304" s="76" t="s">
        <v>72</v>
      </c>
      <c r="AB304" s="282">
        <f>+(AB242/VLOOKUP(AA304,'1.1 Demanda Histórica'!$C$136:$D$167,2,FALSE))-1</f>
        <v>10.752511859282697</v>
      </c>
      <c r="AC304" s="309">
        <f t="shared" ref="AC304:AQ304" si="800">+AC242/AB242-1</f>
        <v>0.80881494454173963</v>
      </c>
      <c r="AD304" s="309">
        <f t="shared" si="800"/>
        <v>0.13165852523842725</v>
      </c>
      <c r="AE304" s="309">
        <f t="shared" si="800"/>
        <v>6.4302843439534518E-2</v>
      </c>
      <c r="AF304" s="309">
        <f t="shared" si="800"/>
        <v>6.7241767792190821E-2</v>
      </c>
      <c r="AG304" s="309">
        <f t="shared" si="800"/>
        <v>6.6926046567740372E-2</v>
      </c>
      <c r="AH304" s="309">
        <f t="shared" si="800"/>
        <v>0.10668551236749169</v>
      </c>
      <c r="AI304" s="309">
        <f t="shared" si="800"/>
        <v>0.13806227489846479</v>
      </c>
      <c r="AJ304" s="309">
        <f t="shared" si="800"/>
        <v>0.26087444449432162</v>
      </c>
      <c r="AK304" s="309">
        <f t="shared" si="800"/>
        <v>3.9083101131259124E-2</v>
      </c>
      <c r="AL304" s="309">
        <f t="shared" si="800"/>
        <v>3.9083101131258902E-2</v>
      </c>
      <c r="AM304" s="309">
        <f t="shared" si="800"/>
        <v>3.9083101131259124E-2</v>
      </c>
      <c r="AN304" s="309">
        <f t="shared" si="800"/>
        <v>3.9083101131258902E-2</v>
      </c>
      <c r="AO304" s="309">
        <f t="shared" si="800"/>
        <v>3.9083101131259124E-2</v>
      </c>
      <c r="AP304" s="309">
        <f t="shared" si="800"/>
        <v>3.9083101131259124E-2</v>
      </c>
      <c r="AQ304" s="309">
        <f t="shared" si="800"/>
        <v>3.9083101131259124E-2</v>
      </c>
      <c r="AR304" s="309">
        <f t="shared" si="776"/>
        <v>3.9083101131259124E-2</v>
      </c>
      <c r="AS304" s="309">
        <f t="shared" si="773"/>
        <v>3.9083101131259346E-2</v>
      </c>
      <c r="AT304" s="309">
        <f t="shared" si="773"/>
        <v>3.9083101131258902E-2</v>
      </c>
      <c r="AU304" s="309">
        <f t="shared" si="773"/>
        <v>3.9083101131259124E-2</v>
      </c>
      <c r="AV304" s="309">
        <f t="shared" si="773"/>
        <v>3.9083101131259346E-2</v>
      </c>
    </row>
    <row r="305" spans="2:48" ht="13.5" thickBot="1" x14ac:dyDescent="0.25">
      <c r="B305" s="298"/>
      <c r="C305" s="299" t="s">
        <v>73</v>
      </c>
      <c r="D305" s="311">
        <f>IFERROR(D243/VLOOKUP($C305,'1.1 Demanda Histórica'!$C$5:$U$40,19,0)-1,"")</f>
        <v>3.1399014371885858E-2</v>
      </c>
      <c r="E305" s="312">
        <f t="shared" ref="E305:X305" si="801">+E243/D243-1</f>
        <v>2.3069567404218949E-2</v>
      </c>
      <c r="F305" s="312">
        <f t="shared" si="801"/>
        <v>2.4130141578801334E-2</v>
      </c>
      <c r="G305" s="312">
        <f t="shared" si="801"/>
        <v>2.4451251760305937E-2</v>
      </c>
      <c r="H305" s="312">
        <f t="shared" si="801"/>
        <v>2.3844983313246138E-2</v>
      </c>
      <c r="I305" s="312">
        <f t="shared" si="801"/>
        <v>2.3626397829440426E-2</v>
      </c>
      <c r="J305" s="312">
        <f t="shared" si="801"/>
        <v>2.3079083536736489E-2</v>
      </c>
      <c r="K305" s="312">
        <f t="shared" si="801"/>
        <v>2.2760989950665333E-2</v>
      </c>
      <c r="L305" s="312">
        <f t="shared" si="801"/>
        <v>2.2441289609103077E-2</v>
      </c>
      <c r="M305" s="312">
        <f t="shared" si="801"/>
        <v>2.195755173168501E-2</v>
      </c>
      <c r="N305" s="312">
        <f t="shared" si="801"/>
        <v>2.1681449693834454E-2</v>
      </c>
      <c r="O305" s="312">
        <f t="shared" si="801"/>
        <v>2.1414142428664684E-2</v>
      </c>
      <c r="P305" s="312">
        <f t="shared" si="801"/>
        <v>2.1160694105511357E-2</v>
      </c>
      <c r="Q305" s="312">
        <f t="shared" si="801"/>
        <v>2.0914909779297775E-2</v>
      </c>
      <c r="R305" s="312">
        <f t="shared" si="801"/>
        <v>2.0695267249486671E-2</v>
      </c>
      <c r="S305" s="312">
        <f t="shared" si="801"/>
        <v>2.047013390541097E-2</v>
      </c>
      <c r="T305" s="312">
        <f t="shared" si="801"/>
        <v>2.025310188815399E-2</v>
      </c>
      <c r="U305" s="312">
        <f t="shared" si="801"/>
        <v>2.0045440588224883E-2</v>
      </c>
      <c r="V305" s="312">
        <f t="shared" si="801"/>
        <v>1.9810146855710586E-2</v>
      </c>
      <c r="W305" s="312">
        <f t="shared" si="801"/>
        <v>1.9620413153166316E-2</v>
      </c>
      <c r="X305" s="312">
        <f t="shared" si="801"/>
        <v>1.944651682119547E-2</v>
      </c>
      <c r="Z305" s="298"/>
      <c r="AA305" s="299" t="s">
        <v>73</v>
      </c>
      <c r="AB305" s="311">
        <f>+(AB243/VLOOKUP(AA305,'1.1 Demanda Histórica'!$C$136:$D$168,2,FALSE))-1</f>
        <v>3.6148279752258539E-2</v>
      </c>
      <c r="AC305" s="312">
        <f t="shared" ref="AC305:AQ305" si="802">+AC243/AB243-1</f>
        <v>2.3155031759595879E-2</v>
      </c>
      <c r="AD305" s="312">
        <f t="shared" si="802"/>
        <v>2.4197102595193254E-2</v>
      </c>
      <c r="AE305" s="312">
        <f t="shared" si="802"/>
        <v>2.4526308156166188E-2</v>
      </c>
      <c r="AF305" s="312">
        <f t="shared" si="802"/>
        <v>2.3915796230046915E-2</v>
      </c>
      <c r="AG305" s="312">
        <f t="shared" si="802"/>
        <v>2.3695265254557007E-2</v>
      </c>
      <c r="AH305" s="312">
        <f t="shared" si="802"/>
        <v>2.3142317019371195E-2</v>
      </c>
      <c r="AI305" s="312">
        <f t="shared" si="802"/>
        <v>2.2821076985121369E-2</v>
      </c>
      <c r="AJ305" s="312">
        <f t="shared" si="802"/>
        <v>2.2498530604379896E-2</v>
      </c>
      <c r="AK305" s="312">
        <f t="shared" si="802"/>
        <v>2.2009384075048821E-2</v>
      </c>
      <c r="AL305" s="312">
        <f t="shared" si="802"/>
        <v>2.1730820490448055E-2</v>
      </c>
      <c r="AM305" s="312">
        <f t="shared" si="802"/>
        <v>2.1461133853472036E-2</v>
      </c>
      <c r="AN305" s="312">
        <f t="shared" si="802"/>
        <v>2.1205436219635443E-2</v>
      </c>
      <c r="AO305" s="312">
        <f t="shared" si="802"/>
        <v>2.095750029285437E-2</v>
      </c>
      <c r="AP305" s="312">
        <f t="shared" si="802"/>
        <v>2.0735858370020566E-2</v>
      </c>
      <c r="AQ305" s="312">
        <f t="shared" si="802"/>
        <v>2.050876804301649E-2</v>
      </c>
      <c r="AR305" s="312">
        <f t="shared" si="776"/>
        <v>2.0289862132192971E-2</v>
      </c>
      <c r="AS305" s="312">
        <f t="shared" si="773"/>
        <v>2.0080412370926615E-2</v>
      </c>
      <c r="AT305" s="312">
        <f t="shared" si="773"/>
        <v>1.9843286488158807E-2</v>
      </c>
      <c r="AU305" s="312">
        <f t="shared" si="773"/>
        <v>1.9651932400271077E-2</v>
      </c>
      <c r="AV305" s="312">
        <f t="shared" si="773"/>
        <v>1.9476449861301814E-2</v>
      </c>
    </row>
    <row r="306" spans="2:48" x14ac:dyDescent="0.2">
      <c r="AB306" s="303"/>
      <c r="AC306" s="303"/>
      <c r="AD306" s="303"/>
      <c r="AE306" s="303"/>
      <c r="AF306" s="303"/>
      <c r="AG306" s="303"/>
      <c r="AH306" s="303"/>
      <c r="AI306" s="303"/>
      <c r="AJ306" s="303"/>
      <c r="AK306" s="303"/>
      <c r="AL306" s="303"/>
      <c r="AM306" s="303"/>
      <c r="AN306" s="303"/>
      <c r="AO306" s="303"/>
      <c r="AP306" s="303"/>
      <c r="AQ306" s="303"/>
      <c r="AR306" s="303"/>
      <c r="AS306" s="303"/>
      <c r="AT306" s="303"/>
      <c r="AU306" s="303"/>
      <c r="AV306" s="303"/>
    </row>
    <row r="307" spans="2:48" x14ac:dyDescent="0.2">
      <c r="AB307" s="303"/>
      <c r="AC307" s="303"/>
      <c r="AD307" s="303"/>
      <c r="AE307" s="303"/>
      <c r="AF307" s="303"/>
      <c r="AG307" s="303"/>
      <c r="AH307" s="303"/>
      <c r="AI307" s="303"/>
      <c r="AJ307" s="303"/>
      <c r="AK307" s="303"/>
      <c r="AL307" s="303"/>
      <c r="AM307" s="303"/>
      <c r="AN307" s="303"/>
      <c r="AO307" s="303"/>
      <c r="AP307" s="303"/>
      <c r="AQ307" s="303"/>
      <c r="AR307" s="303"/>
      <c r="AS307" s="303"/>
      <c r="AT307" s="303"/>
      <c r="AU307" s="303"/>
      <c r="AV307" s="303"/>
    </row>
    <row r="309" spans="2:48" x14ac:dyDescent="0.2">
      <c r="B309" s="287" t="s">
        <v>110</v>
      </c>
      <c r="F309" s="287" t="s">
        <v>111</v>
      </c>
      <c r="J309" s="287" t="s">
        <v>112</v>
      </c>
      <c r="N309" s="287" t="s">
        <v>113</v>
      </c>
      <c r="R309" s="287" t="s">
        <v>114</v>
      </c>
      <c r="V309" s="287" t="s">
        <v>115</v>
      </c>
      <c r="Z309" s="287" t="s">
        <v>116</v>
      </c>
    </row>
    <row r="310" spans="2:48" ht="13.5" thickBot="1" x14ac:dyDescent="0.25"/>
    <row r="311" spans="2:48" ht="13.5" thickBot="1" x14ac:dyDescent="0.25">
      <c r="B311" s="88" t="s">
        <v>37</v>
      </c>
      <c r="C311" s="89" t="s">
        <v>38</v>
      </c>
      <c r="D311" s="99">
        <f>+D280</f>
        <v>2024</v>
      </c>
      <c r="F311" s="88" t="s">
        <v>37</v>
      </c>
      <c r="G311" s="89" t="s">
        <v>38</v>
      </c>
      <c r="H311" s="99">
        <f>+D311</f>
        <v>2024</v>
      </c>
      <c r="J311" s="88" t="s">
        <v>37</v>
      </c>
      <c r="K311" s="89" t="s">
        <v>38</v>
      </c>
      <c r="L311" s="99">
        <f>+H311</f>
        <v>2024</v>
      </c>
      <c r="N311" s="88" t="s">
        <v>37</v>
      </c>
      <c r="O311" s="89" t="s">
        <v>38</v>
      </c>
      <c r="P311" s="99">
        <f>+L311</f>
        <v>2024</v>
      </c>
      <c r="R311" s="88" t="s">
        <v>37</v>
      </c>
      <c r="S311" s="89" t="s">
        <v>38</v>
      </c>
      <c r="T311" s="99">
        <f>+P311</f>
        <v>2024</v>
      </c>
      <c r="V311" s="88" t="s">
        <v>37</v>
      </c>
      <c r="W311" s="89" t="s">
        <v>38</v>
      </c>
      <c r="X311" s="99">
        <f>+T311</f>
        <v>2024</v>
      </c>
      <c r="Z311" s="88" t="s">
        <v>37</v>
      </c>
      <c r="AA311" s="89" t="s">
        <v>38</v>
      </c>
      <c r="AB311" s="99">
        <f>+X311</f>
        <v>2024</v>
      </c>
    </row>
    <row r="312" spans="2:48" x14ac:dyDescent="0.2">
      <c r="B312" s="310">
        <v>6</v>
      </c>
      <c r="C312" s="3" t="s">
        <v>46</v>
      </c>
      <c r="D312" s="108">
        <f t="shared" ref="D312:D336" si="803">+D9/(D9+D39+D69+D99+D129+D159+D189)</f>
        <v>0.63717677530425587</v>
      </c>
      <c r="F312" s="310">
        <v>6</v>
      </c>
      <c r="G312" s="3" t="s">
        <v>46</v>
      </c>
      <c r="H312" s="108">
        <f t="shared" ref="H312:H333" si="804">+D39/(D9+D39+D69+D99+D129+D159+D189)</f>
        <v>0.14166792494856803</v>
      </c>
      <c r="J312" s="310">
        <v>6</v>
      </c>
      <c r="K312" s="3" t="s">
        <v>46</v>
      </c>
      <c r="L312" s="108">
        <f t="shared" ref="L312:L336" si="805">+D69/(D9+D39+D69+D99+D129+D159+D189)</f>
        <v>3.0551239571273054E-2</v>
      </c>
      <c r="N312" s="310">
        <v>6</v>
      </c>
      <c r="O312" s="3" t="s">
        <v>46</v>
      </c>
      <c r="P312" s="108">
        <f t="shared" ref="P312:P318" si="806">+D99/(D9+D39+D69+D99+D129+D159+D189)</f>
        <v>0.12308573328120083</v>
      </c>
      <c r="R312" s="310">
        <v>6</v>
      </c>
      <c r="S312" s="3" t="s">
        <v>46</v>
      </c>
      <c r="T312" s="108">
        <f t="shared" ref="T312:T318" si="807">+D129/(D9+D39+D69+D99+D129+D159+D189)</f>
        <v>3.8572816866137907E-2</v>
      </c>
      <c r="V312" s="310">
        <v>6</v>
      </c>
      <c r="W312" s="3" t="s">
        <v>46</v>
      </c>
      <c r="X312" s="108">
        <f t="shared" ref="X312:X318" si="808">+D159/(D9+D39+D69+D99+D129+D159+D189)</f>
        <v>8.6111812023884852E-3</v>
      </c>
      <c r="Z312" s="310">
        <v>6</v>
      </c>
      <c r="AA312" s="3" t="s">
        <v>46</v>
      </c>
      <c r="AB312" s="108">
        <f t="shared" ref="AB312:AB318" si="809">+D189/(D9+D39+D69+D99+D129+D159+D189)</f>
        <v>2.0334328826175741E-2</v>
      </c>
    </row>
    <row r="313" spans="2:48" x14ac:dyDescent="0.2">
      <c r="B313" s="310">
        <v>8</v>
      </c>
      <c r="C313" s="3" t="s">
        <v>48</v>
      </c>
      <c r="D313" s="108">
        <f t="shared" si="803"/>
        <v>0.91064877039108039</v>
      </c>
      <c r="F313" s="310">
        <v>8</v>
      </c>
      <c r="G313" s="3" t="s">
        <v>48</v>
      </c>
      <c r="H313" s="108">
        <f t="shared" si="804"/>
        <v>8.579008254516389E-2</v>
      </c>
      <c r="J313" s="310">
        <v>8</v>
      </c>
      <c r="K313" s="3" t="s">
        <v>48</v>
      </c>
      <c r="L313" s="108">
        <f t="shared" si="805"/>
        <v>3.5611470637556862E-3</v>
      </c>
      <c r="N313" s="310">
        <v>8</v>
      </c>
      <c r="O313" s="3" t="s">
        <v>48</v>
      </c>
      <c r="P313" s="108">
        <f t="shared" si="806"/>
        <v>0</v>
      </c>
      <c r="R313" s="310">
        <v>8</v>
      </c>
      <c r="S313" s="3" t="s">
        <v>48</v>
      </c>
      <c r="T313" s="108">
        <f t="shared" si="807"/>
        <v>0</v>
      </c>
      <c r="V313" s="310">
        <v>8</v>
      </c>
      <c r="W313" s="3" t="s">
        <v>48</v>
      </c>
      <c r="X313" s="108">
        <f t="shared" si="808"/>
        <v>0</v>
      </c>
      <c r="Z313" s="310">
        <v>8</v>
      </c>
      <c r="AA313" s="3" t="s">
        <v>48</v>
      </c>
      <c r="AB313" s="108">
        <f t="shared" si="809"/>
        <v>0</v>
      </c>
    </row>
    <row r="314" spans="2:48" x14ac:dyDescent="0.2">
      <c r="B314" s="310">
        <v>9</v>
      </c>
      <c r="C314" s="3" t="s">
        <v>49</v>
      </c>
      <c r="D314" s="108">
        <f t="shared" si="803"/>
        <v>0.72962689459702512</v>
      </c>
      <c r="F314" s="310">
        <v>9</v>
      </c>
      <c r="G314" s="3" t="s">
        <v>49</v>
      </c>
      <c r="H314" s="108">
        <f t="shared" si="804"/>
        <v>0.2142361089139812</v>
      </c>
      <c r="J314" s="310">
        <v>9</v>
      </c>
      <c r="K314" s="3" t="s">
        <v>49</v>
      </c>
      <c r="L314" s="108">
        <f t="shared" si="805"/>
        <v>1.7838182580590486E-2</v>
      </c>
      <c r="N314" s="310">
        <v>9</v>
      </c>
      <c r="O314" s="3" t="s">
        <v>49</v>
      </c>
      <c r="P314" s="108">
        <f t="shared" si="806"/>
        <v>3.6659914430773988E-2</v>
      </c>
      <c r="R314" s="310">
        <v>9</v>
      </c>
      <c r="S314" s="3" t="s">
        <v>49</v>
      </c>
      <c r="T314" s="108">
        <f t="shared" si="807"/>
        <v>1.6388994776291661E-3</v>
      </c>
      <c r="V314" s="310">
        <v>9</v>
      </c>
      <c r="W314" s="3" t="s">
        <v>49</v>
      </c>
      <c r="X314" s="108">
        <f t="shared" si="808"/>
        <v>0</v>
      </c>
      <c r="Z314" s="310">
        <v>9</v>
      </c>
      <c r="AA314" s="3" t="s">
        <v>49</v>
      </c>
      <c r="AB314" s="108">
        <f t="shared" si="809"/>
        <v>0</v>
      </c>
    </row>
    <row r="315" spans="2:48" x14ac:dyDescent="0.2">
      <c r="B315" s="310">
        <v>10</v>
      </c>
      <c r="C315" s="3" t="s">
        <v>50</v>
      </c>
      <c r="D315" s="108">
        <f t="shared" si="803"/>
        <v>0.60919456446450293</v>
      </c>
      <c r="F315" s="310">
        <v>10</v>
      </c>
      <c r="G315" s="3" t="s">
        <v>50</v>
      </c>
      <c r="H315" s="108">
        <f t="shared" si="804"/>
        <v>0.1485327355488448</v>
      </c>
      <c r="J315" s="310">
        <v>10</v>
      </c>
      <c r="K315" s="3" t="s">
        <v>50</v>
      </c>
      <c r="L315" s="108">
        <f t="shared" si="805"/>
        <v>9.2622791311007063E-2</v>
      </c>
      <c r="N315" s="310">
        <v>10</v>
      </c>
      <c r="O315" s="3" t="s">
        <v>50</v>
      </c>
      <c r="P315" s="108">
        <f t="shared" si="806"/>
        <v>5.7781478605091537E-2</v>
      </c>
      <c r="R315" s="310">
        <v>10</v>
      </c>
      <c r="S315" s="3" t="s">
        <v>50</v>
      </c>
      <c r="T315" s="108">
        <f t="shared" si="807"/>
        <v>2.2211380287145119E-2</v>
      </c>
      <c r="V315" s="310">
        <v>10</v>
      </c>
      <c r="W315" s="3" t="s">
        <v>50</v>
      </c>
      <c r="X315" s="108">
        <f t="shared" si="808"/>
        <v>2.4163810169927857E-2</v>
      </c>
      <c r="Z315" s="310">
        <v>10</v>
      </c>
      <c r="AA315" s="3" t="s">
        <v>50</v>
      </c>
      <c r="AB315" s="108">
        <f t="shared" si="809"/>
        <v>4.549323961348084E-2</v>
      </c>
    </row>
    <row r="316" spans="2:48" x14ac:dyDescent="0.2">
      <c r="B316" s="310">
        <v>13</v>
      </c>
      <c r="C316" s="3" t="s">
        <v>52</v>
      </c>
      <c r="D316" s="108">
        <f t="shared" si="803"/>
        <v>0.85083509776646948</v>
      </c>
      <c r="F316" s="310">
        <v>13</v>
      </c>
      <c r="G316" s="3" t="s">
        <v>52</v>
      </c>
      <c r="H316" s="108">
        <f t="shared" si="804"/>
        <v>9.3267638366654831E-2</v>
      </c>
      <c r="J316" s="310">
        <v>13</v>
      </c>
      <c r="K316" s="3" t="s">
        <v>52</v>
      </c>
      <c r="L316" s="108">
        <f t="shared" si="805"/>
        <v>5.8149266648282755E-3</v>
      </c>
      <c r="N316" s="310">
        <v>13</v>
      </c>
      <c r="O316" s="3" t="s">
        <v>52</v>
      </c>
      <c r="P316" s="108">
        <f t="shared" si="806"/>
        <v>0</v>
      </c>
      <c r="R316" s="310">
        <v>13</v>
      </c>
      <c r="S316" s="3" t="s">
        <v>52</v>
      </c>
      <c r="T316" s="108">
        <f t="shared" si="807"/>
        <v>1.7222553497739799E-2</v>
      </c>
      <c r="V316" s="310">
        <v>13</v>
      </c>
      <c r="W316" s="3" t="s">
        <v>52</v>
      </c>
      <c r="X316" s="108">
        <f t="shared" si="808"/>
        <v>3.2859783704307532E-2</v>
      </c>
      <c r="Z316" s="310">
        <v>13</v>
      </c>
      <c r="AA316" s="3" t="s">
        <v>52</v>
      </c>
      <c r="AB316" s="108">
        <f t="shared" si="809"/>
        <v>0</v>
      </c>
    </row>
    <row r="317" spans="2:48" x14ac:dyDescent="0.2">
      <c r="B317" s="310">
        <v>14</v>
      </c>
      <c r="C317" s="3" t="s">
        <v>53</v>
      </c>
      <c r="D317" s="108">
        <f t="shared" si="803"/>
        <v>0.7323660431365695</v>
      </c>
      <c r="F317" s="310">
        <v>14</v>
      </c>
      <c r="G317" s="3" t="s">
        <v>53</v>
      </c>
      <c r="H317" s="108">
        <f t="shared" si="804"/>
        <v>0.11047372961279586</v>
      </c>
      <c r="J317" s="310">
        <v>14</v>
      </c>
      <c r="K317" s="3" t="s">
        <v>53</v>
      </c>
      <c r="L317" s="108">
        <f t="shared" si="805"/>
        <v>5.5396252390226206E-2</v>
      </c>
      <c r="N317" s="310">
        <v>14</v>
      </c>
      <c r="O317" s="3" t="s">
        <v>53</v>
      </c>
      <c r="P317" s="108">
        <f t="shared" si="806"/>
        <v>4.2326507374895017E-2</v>
      </c>
      <c r="R317" s="310">
        <v>14</v>
      </c>
      <c r="S317" s="3" t="s">
        <v>53</v>
      </c>
      <c r="T317" s="108">
        <f t="shared" si="807"/>
        <v>1.0315748306580948E-2</v>
      </c>
      <c r="V317" s="310">
        <v>14</v>
      </c>
      <c r="W317" s="3" t="s">
        <v>53</v>
      </c>
      <c r="X317" s="108">
        <f t="shared" si="808"/>
        <v>1.5798560767760147E-2</v>
      </c>
      <c r="Z317" s="310">
        <v>14</v>
      </c>
      <c r="AA317" s="3" t="s">
        <v>53</v>
      </c>
      <c r="AB317" s="108">
        <f t="shared" si="809"/>
        <v>3.3323158411172435E-2</v>
      </c>
    </row>
    <row r="318" spans="2:48" x14ac:dyDescent="0.2">
      <c r="B318" s="310">
        <v>18</v>
      </c>
      <c r="C318" s="3" t="s">
        <v>55</v>
      </c>
      <c r="D318" s="108">
        <f t="shared" si="803"/>
        <v>0.65071552569904556</v>
      </c>
      <c r="F318" s="310">
        <v>18</v>
      </c>
      <c r="G318" s="3" t="s">
        <v>55</v>
      </c>
      <c r="H318" s="108">
        <f t="shared" si="804"/>
        <v>0.18211472033527726</v>
      </c>
      <c r="J318" s="310">
        <v>18</v>
      </c>
      <c r="K318" s="3" t="s">
        <v>55</v>
      </c>
      <c r="L318" s="108">
        <f t="shared" si="805"/>
        <v>6.140663182719272E-2</v>
      </c>
      <c r="N318" s="310">
        <v>18</v>
      </c>
      <c r="O318" s="3" t="s">
        <v>55</v>
      </c>
      <c r="P318" s="108">
        <f t="shared" si="806"/>
        <v>2.4824029806934111E-2</v>
      </c>
      <c r="R318" s="310">
        <v>18</v>
      </c>
      <c r="S318" s="3" t="s">
        <v>55</v>
      </c>
      <c r="T318" s="108">
        <f t="shared" si="807"/>
        <v>2.5830178426506749E-2</v>
      </c>
      <c r="V318" s="310">
        <v>18</v>
      </c>
      <c r="W318" s="3" t="s">
        <v>55</v>
      </c>
      <c r="X318" s="108">
        <f t="shared" si="808"/>
        <v>1.3611822765974018E-2</v>
      </c>
      <c r="Z318" s="310">
        <v>18</v>
      </c>
      <c r="AA318" s="3" t="s">
        <v>55</v>
      </c>
      <c r="AB318" s="108">
        <f t="shared" si="809"/>
        <v>4.1497091139069631E-2</v>
      </c>
    </row>
    <row r="319" spans="2:48" x14ac:dyDescent="0.2">
      <c r="B319" s="310">
        <v>20</v>
      </c>
      <c r="C319" s="3" t="s">
        <v>56</v>
      </c>
      <c r="D319" s="108">
        <f t="shared" si="803"/>
        <v>0.48465048902596258</v>
      </c>
      <c r="F319" s="310">
        <v>20</v>
      </c>
      <c r="G319" s="3" t="s">
        <v>56</v>
      </c>
      <c r="H319" s="108">
        <f t="shared" si="804"/>
        <v>0.30345769229700048</v>
      </c>
      <c r="J319" s="310">
        <v>20</v>
      </c>
      <c r="K319" s="3" t="s">
        <v>56</v>
      </c>
      <c r="L319" s="108">
        <f t="shared" si="805"/>
        <v>0.21189181867703696</v>
      </c>
      <c r="N319" s="310">
        <v>20</v>
      </c>
      <c r="O319" s="3" t="s">
        <v>56</v>
      </c>
      <c r="P319" s="108">
        <v>0</v>
      </c>
      <c r="R319" s="310">
        <v>20</v>
      </c>
      <c r="S319" s="3" t="s">
        <v>56</v>
      </c>
      <c r="T319" s="108">
        <v>0</v>
      </c>
      <c r="V319" s="310">
        <v>20</v>
      </c>
      <c r="W319" s="3" t="s">
        <v>56</v>
      </c>
      <c r="X319" s="108">
        <v>0</v>
      </c>
      <c r="Z319" s="310">
        <v>20</v>
      </c>
      <c r="AA319" s="3" t="s">
        <v>56</v>
      </c>
      <c r="AB319" s="108">
        <v>0</v>
      </c>
    </row>
    <row r="320" spans="2:48" x14ac:dyDescent="0.2">
      <c r="B320" s="310">
        <v>21</v>
      </c>
      <c r="C320" s="3" t="s">
        <v>57</v>
      </c>
      <c r="D320" s="108">
        <f t="shared" si="803"/>
        <v>0.68294956847193422</v>
      </c>
      <c r="F320" s="310">
        <v>21</v>
      </c>
      <c r="G320" s="3" t="s">
        <v>57</v>
      </c>
      <c r="H320" s="108">
        <f t="shared" si="804"/>
        <v>0.19685869321875474</v>
      </c>
      <c r="J320" s="310">
        <v>21</v>
      </c>
      <c r="K320" s="3" t="s">
        <v>57</v>
      </c>
      <c r="L320" s="108">
        <f t="shared" si="805"/>
        <v>4.9560893948963229E-2</v>
      </c>
      <c r="N320" s="310">
        <v>21</v>
      </c>
      <c r="O320" s="3" t="s">
        <v>57</v>
      </c>
      <c r="P320" s="108">
        <f t="shared" ref="P320:P333" si="810">+D107/(D17+D47+D77+D107+D137+D167+D197)</f>
        <v>6.2155465707907073E-2</v>
      </c>
      <c r="R320" s="310">
        <v>21</v>
      </c>
      <c r="S320" s="3" t="s">
        <v>57</v>
      </c>
      <c r="T320" s="108">
        <f t="shared" ref="T320:T333" si="811">+D137/(D17+D47+D77+D107+D137+D167+D197)</f>
        <v>6.3589824144852942E-3</v>
      </c>
      <c r="V320" s="310">
        <v>21</v>
      </c>
      <c r="W320" s="3" t="s">
        <v>57</v>
      </c>
      <c r="X320" s="108">
        <f t="shared" ref="X320:X333" si="812">+D167/(D17+D47+D77+D107+D137+D167+D197)</f>
        <v>0</v>
      </c>
      <c r="Z320" s="310">
        <v>21</v>
      </c>
      <c r="AA320" s="3" t="s">
        <v>57</v>
      </c>
      <c r="AB320" s="108">
        <f t="shared" ref="AB320:AB333" si="813">+D197/(D17+D47+D77+D107+D137+D167+D197)</f>
        <v>2.1163962379552865E-3</v>
      </c>
    </row>
    <row r="321" spans="2:28" x14ac:dyDescent="0.2">
      <c r="B321" s="310">
        <v>22</v>
      </c>
      <c r="C321" s="3" t="s">
        <v>58</v>
      </c>
      <c r="D321" s="108">
        <f t="shared" si="803"/>
        <v>0.71715850513350732</v>
      </c>
      <c r="F321" s="310">
        <v>22</v>
      </c>
      <c r="G321" s="3" t="s">
        <v>58</v>
      </c>
      <c r="H321" s="108">
        <f t="shared" si="804"/>
        <v>0.1531972010033199</v>
      </c>
      <c r="J321" s="310">
        <v>22</v>
      </c>
      <c r="K321" s="3" t="s">
        <v>58</v>
      </c>
      <c r="L321" s="108">
        <f t="shared" si="805"/>
        <v>5.705925803686699E-2</v>
      </c>
      <c r="N321" s="310">
        <v>22</v>
      </c>
      <c r="O321" s="3" t="s">
        <v>58</v>
      </c>
      <c r="P321" s="108">
        <f t="shared" si="810"/>
        <v>2.721794325024551E-2</v>
      </c>
      <c r="R321" s="310">
        <v>22</v>
      </c>
      <c r="S321" s="3" t="s">
        <v>58</v>
      </c>
      <c r="T321" s="108">
        <f t="shared" si="811"/>
        <v>5.5370145435593501E-3</v>
      </c>
      <c r="V321" s="310">
        <v>22</v>
      </c>
      <c r="W321" s="3" t="s">
        <v>58</v>
      </c>
      <c r="X321" s="108">
        <f t="shared" si="812"/>
        <v>1.1735684099050004E-2</v>
      </c>
      <c r="Z321" s="310">
        <v>22</v>
      </c>
      <c r="AA321" s="3" t="s">
        <v>58</v>
      </c>
      <c r="AB321" s="108">
        <f t="shared" si="813"/>
        <v>2.809439393345093E-2</v>
      </c>
    </row>
    <row r="322" spans="2:28" x14ac:dyDescent="0.2">
      <c r="B322" s="310">
        <v>23</v>
      </c>
      <c r="C322" s="3" t="s">
        <v>59</v>
      </c>
      <c r="D322" s="108">
        <f t="shared" si="803"/>
        <v>0.66518374018228654</v>
      </c>
      <c r="F322" s="310">
        <v>23</v>
      </c>
      <c r="G322" s="3" t="s">
        <v>59</v>
      </c>
      <c r="H322" s="108">
        <f t="shared" si="804"/>
        <v>0.14678426427202748</v>
      </c>
      <c r="J322" s="310">
        <v>23</v>
      </c>
      <c r="K322" s="3" t="s">
        <v>59</v>
      </c>
      <c r="L322" s="108">
        <f t="shared" si="805"/>
        <v>6.2309067329415747E-2</v>
      </c>
      <c r="N322" s="310">
        <v>23</v>
      </c>
      <c r="O322" s="3" t="s">
        <v>59</v>
      </c>
      <c r="P322" s="108">
        <f t="shared" si="810"/>
        <v>3.6819089709028231E-2</v>
      </c>
      <c r="R322" s="310">
        <v>23</v>
      </c>
      <c r="S322" s="3" t="s">
        <v>59</v>
      </c>
      <c r="T322" s="108">
        <f t="shared" si="811"/>
        <v>2.0849443628278112E-2</v>
      </c>
      <c r="V322" s="310">
        <v>23</v>
      </c>
      <c r="W322" s="3" t="s">
        <v>59</v>
      </c>
      <c r="X322" s="108">
        <f t="shared" si="812"/>
        <v>1.7467080553471109E-2</v>
      </c>
      <c r="Z322" s="310">
        <v>23</v>
      </c>
      <c r="AA322" s="3" t="s">
        <v>59</v>
      </c>
      <c r="AB322" s="108">
        <f t="shared" si="813"/>
        <v>5.0587314325492912E-2</v>
      </c>
    </row>
    <row r="323" spans="2:28" x14ac:dyDescent="0.2">
      <c r="B323" s="310">
        <v>26</v>
      </c>
      <c r="C323" s="3" t="s">
        <v>60</v>
      </c>
      <c r="D323" s="239">
        <f t="shared" si="803"/>
        <v>0.5145886416247738</v>
      </c>
      <c r="F323" s="310">
        <v>26</v>
      </c>
      <c r="G323" s="3" t="s">
        <v>60</v>
      </c>
      <c r="H323" s="239">
        <f t="shared" si="804"/>
        <v>0.23554246544865112</v>
      </c>
      <c r="J323" s="310">
        <v>26</v>
      </c>
      <c r="K323" s="3" t="s">
        <v>60</v>
      </c>
      <c r="L323" s="239">
        <f t="shared" si="805"/>
        <v>8.9523617813610817E-2</v>
      </c>
      <c r="N323" s="310">
        <v>26</v>
      </c>
      <c r="O323" s="3" t="s">
        <v>60</v>
      </c>
      <c r="P323" s="239">
        <f t="shared" si="810"/>
        <v>6.1487893122573238E-2</v>
      </c>
      <c r="R323" s="310">
        <v>26</v>
      </c>
      <c r="S323" s="3" t="s">
        <v>60</v>
      </c>
      <c r="T323" s="239">
        <f t="shared" si="811"/>
        <v>4.5609369785514109E-2</v>
      </c>
      <c r="V323" s="310">
        <v>26</v>
      </c>
      <c r="W323" s="3" t="s">
        <v>60</v>
      </c>
      <c r="X323" s="239">
        <f t="shared" si="812"/>
        <v>3.2485419304258523E-2</v>
      </c>
      <c r="Z323" s="310">
        <v>26</v>
      </c>
      <c r="AA323" s="3" t="s">
        <v>60</v>
      </c>
      <c r="AB323" s="239">
        <f t="shared" si="813"/>
        <v>2.0762592900618205E-2</v>
      </c>
    </row>
    <row r="324" spans="2:28" x14ac:dyDescent="0.2">
      <c r="B324" s="310">
        <v>28</v>
      </c>
      <c r="C324" s="3" t="s">
        <v>61</v>
      </c>
      <c r="D324" s="108">
        <f t="shared" si="803"/>
        <v>0.38525625467088792</v>
      </c>
      <c r="F324" s="310">
        <v>28</v>
      </c>
      <c r="G324" s="3" t="s">
        <v>61</v>
      </c>
      <c r="H324" s="108">
        <f t="shared" si="804"/>
        <v>0.3484484463074527</v>
      </c>
      <c r="J324" s="310">
        <v>28</v>
      </c>
      <c r="K324" s="3" t="s">
        <v>61</v>
      </c>
      <c r="L324" s="108">
        <f t="shared" si="805"/>
        <v>0.12196599629395984</v>
      </c>
      <c r="N324" s="310">
        <v>28</v>
      </c>
      <c r="O324" s="3" t="s">
        <v>61</v>
      </c>
      <c r="P324" s="108">
        <f t="shared" si="810"/>
        <v>8.4205059336110374E-2</v>
      </c>
      <c r="R324" s="310">
        <v>28</v>
      </c>
      <c r="S324" s="3" t="s">
        <v>61</v>
      </c>
      <c r="T324" s="108">
        <f t="shared" si="811"/>
        <v>5.49728568662608E-2</v>
      </c>
      <c r="V324" s="310">
        <v>28</v>
      </c>
      <c r="W324" s="3" t="s">
        <v>61</v>
      </c>
      <c r="X324" s="108">
        <f t="shared" si="812"/>
        <v>5.1513865253282548E-3</v>
      </c>
      <c r="Z324" s="310">
        <v>28</v>
      </c>
      <c r="AA324" s="3" t="s">
        <v>61</v>
      </c>
      <c r="AB324" s="108">
        <f t="shared" si="813"/>
        <v>0</v>
      </c>
    </row>
    <row r="325" spans="2:28" x14ac:dyDescent="0.2">
      <c r="B325" s="310">
        <v>29</v>
      </c>
      <c r="C325" s="3" t="s">
        <v>62</v>
      </c>
      <c r="D325" s="108">
        <f t="shared" si="803"/>
        <v>0.47232360450218264</v>
      </c>
      <c r="F325" s="310">
        <v>29</v>
      </c>
      <c r="G325" s="3" t="s">
        <v>62</v>
      </c>
      <c r="H325" s="108">
        <f t="shared" si="804"/>
        <v>0.22653671961419999</v>
      </c>
      <c r="J325" s="310">
        <v>29</v>
      </c>
      <c r="K325" s="3" t="s">
        <v>62</v>
      </c>
      <c r="L325" s="108">
        <f t="shared" si="805"/>
        <v>0.10295073349338074</v>
      </c>
      <c r="N325" s="310">
        <v>29</v>
      </c>
      <c r="O325" s="3" t="s">
        <v>62</v>
      </c>
      <c r="P325" s="108">
        <f t="shared" si="810"/>
        <v>5.205505311784351E-2</v>
      </c>
      <c r="R325" s="310">
        <v>29</v>
      </c>
      <c r="S325" s="3" t="s">
        <v>62</v>
      </c>
      <c r="T325" s="108">
        <f t="shared" si="811"/>
        <v>2.7222580689158709E-2</v>
      </c>
      <c r="V325" s="310">
        <v>29</v>
      </c>
      <c r="W325" s="3" t="s">
        <v>62</v>
      </c>
      <c r="X325" s="108">
        <f t="shared" si="812"/>
        <v>3.5045119955565564E-2</v>
      </c>
      <c r="Z325" s="310">
        <v>29</v>
      </c>
      <c r="AA325" s="3" t="s">
        <v>62</v>
      </c>
      <c r="AB325" s="108">
        <f t="shared" si="813"/>
        <v>8.3866188627668689E-2</v>
      </c>
    </row>
    <row r="326" spans="2:28" x14ac:dyDescent="0.2">
      <c r="B326" s="310">
        <v>31</v>
      </c>
      <c r="C326" s="3" t="s">
        <v>63</v>
      </c>
      <c r="D326" s="108">
        <f t="shared" si="803"/>
        <v>0.54967243289309431</v>
      </c>
      <c r="F326" s="310">
        <v>31</v>
      </c>
      <c r="G326" s="3" t="s">
        <v>63</v>
      </c>
      <c r="H326" s="108">
        <f t="shared" si="804"/>
        <v>0.22149063778979317</v>
      </c>
      <c r="J326" s="310">
        <v>31</v>
      </c>
      <c r="K326" s="3" t="s">
        <v>63</v>
      </c>
      <c r="L326" s="108">
        <f t="shared" si="805"/>
        <v>0.10826395610267381</v>
      </c>
      <c r="N326" s="310">
        <v>31</v>
      </c>
      <c r="O326" s="3" t="s">
        <v>63</v>
      </c>
      <c r="P326" s="108">
        <f t="shared" si="810"/>
        <v>4.2988560643739952E-2</v>
      </c>
      <c r="R326" s="310">
        <v>31</v>
      </c>
      <c r="S326" s="3" t="s">
        <v>63</v>
      </c>
      <c r="T326" s="108">
        <f t="shared" si="811"/>
        <v>2.4555080759611787E-2</v>
      </c>
      <c r="V326" s="310">
        <v>31</v>
      </c>
      <c r="W326" s="3" t="s">
        <v>63</v>
      </c>
      <c r="X326" s="108">
        <f t="shared" si="812"/>
        <v>1.0464729291530164E-2</v>
      </c>
      <c r="Z326" s="310">
        <v>31</v>
      </c>
      <c r="AA326" s="3" t="s">
        <v>63</v>
      </c>
      <c r="AB326" s="108">
        <f t="shared" si="813"/>
        <v>4.2564602519556828E-2</v>
      </c>
    </row>
    <row r="327" spans="2:28" x14ac:dyDescent="0.2">
      <c r="B327" s="310">
        <v>32</v>
      </c>
      <c r="C327" s="3" t="s">
        <v>64</v>
      </c>
      <c r="D327" s="108">
        <f t="shared" si="803"/>
        <v>0.46307439351322621</v>
      </c>
      <c r="F327" s="310">
        <v>32</v>
      </c>
      <c r="G327" s="3" t="s">
        <v>64</v>
      </c>
      <c r="H327" s="108">
        <f t="shared" si="804"/>
        <v>0.16073528910647061</v>
      </c>
      <c r="J327" s="310">
        <v>32</v>
      </c>
      <c r="K327" s="3" t="s">
        <v>64</v>
      </c>
      <c r="L327" s="108">
        <f t="shared" si="805"/>
        <v>9.7891378809577934E-2</v>
      </c>
      <c r="N327" s="310">
        <v>32</v>
      </c>
      <c r="O327" s="3" t="s">
        <v>64</v>
      </c>
      <c r="P327" s="108">
        <f t="shared" si="810"/>
        <v>8.5234356491803401E-2</v>
      </c>
      <c r="R327" s="310">
        <v>32</v>
      </c>
      <c r="S327" s="3" t="s">
        <v>64</v>
      </c>
      <c r="T327" s="108">
        <f t="shared" si="811"/>
        <v>8.7702678055889577E-2</v>
      </c>
      <c r="V327" s="310">
        <v>32</v>
      </c>
      <c r="W327" s="3" t="s">
        <v>64</v>
      </c>
      <c r="X327" s="108">
        <f t="shared" si="812"/>
        <v>3.9157810307129295E-2</v>
      </c>
      <c r="Z327" s="310">
        <v>32</v>
      </c>
      <c r="AA327" s="3" t="s">
        <v>64</v>
      </c>
      <c r="AB327" s="108">
        <f t="shared" si="813"/>
        <v>6.6204093715902884E-2</v>
      </c>
    </row>
    <row r="328" spans="2:28" x14ac:dyDescent="0.2">
      <c r="B328" s="310">
        <v>33</v>
      </c>
      <c r="C328" s="3" t="s">
        <v>65</v>
      </c>
      <c r="D328" s="108">
        <f t="shared" si="803"/>
        <v>0.67252021999667699</v>
      </c>
      <c r="F328" s="310">
        <v>33</v>
      </c>
      <c r="G328" s="3" t="s">
        <v>65</v>
      </c>
      <c r="H328" s="108">
        <f t="shared" si="804"/>
        <v>0.15305200871788432</v>
      </c>
      <c r="J328" s="310">
        <v>33</v>
      </c>
      <c r="K328" s="3" t="s">
        <v>65</v>
      </c>
      <c r="L328" s="108">
        <f t="shared" si="805"/>
        <v>6.6466154254437512E-2</v>
      </c>
      <c r="N328" s="310">
        <v>33</v>
      </c>
      <c r="O328" s="3" t="s">
        <v>65</v>
      </c>
      <c r="P328" s="108">
        <f t="shared" si="810"/>
        <v>5.0235234648198276E-2</v>
      </c>
      <c r="R328" s="310">
        <v>33</v>
      </c>
      <c r="S328" s="3" t="s">
        <v>65</v>
      </c>
      <c r="T328" s="108">
        <f t="shared" si="811"/>
        <v>1.7499688887150918E-2</v>
      </c>
      <c r="V328" s="310">
        <v>33</v>
      </c>
      <c r="W328" s="3" t="s">
        <v>65</v>
      </c>
      <c r="X328" s="108">
        <f t="shared" si="812"/>
        <v>1.1505634314930855E-2</v>
      </c>
      <c r="Z328" s="310">
        <v>33</v>
      </c>
      <c r="AA328" s="3" t="s">
        <v>65</v>
      </c>
      <c r="AB328" s="108">
        <f t="shared" si="813"/>
        <v>2.8721059180721105E-2</v>
      </c>
    </row>
    <row r="329" spans="2:28" x14ac:dyDescent="0.2">
      <c r="B329" s="310">
        <v>34</v>
      </c>
      <c r="C329" s="3" t="s">
        <v>66</v>
      </c>
      <c r="D329" s="108">
        <f t="shared" si="803"/>
        <v>0.70350282930204977</v>
      </c>
      <c r="F329" s="310">
        <v>34</v>
      </c>
      <c r="G329" s="3" t="s">
        <v>66</v>
      </c>
      <c r="H329" s="108">
        <f t="shared" si="804"/>
        <v>0.13221844666583135</v>
      </c>
      <c r="J329" s="310">
        <v>34</v>
      </c>
      <c r="K329" s="3" t="s">
        <v>66</v>
      </c>
      <c r="L329" s="108">
        <f t="shared" si="805"/>
        <v>7.4664409453720229E-2</v>
      </c>
      <c r="N329" s="310">
        <v>34</v>
      </c>
      <c r="O329" s="3" t="s">
        <v>66</v>
      </c>
      <c r="P329" s="108">
        <f t="shared" si="810"/>
        <v>1.8567890342417681E-2</v>
      </c>
      <c r="R329" s="310">
        <v>34</v>
      </c>
      <c r="S329" s="3" t="s">
        <v>66</v>
      </c>
      <c r="T329" s="108">
        <f t="shared" si="811"/>
        <v>2.2920844637831412E-2</v>
      </c>
      <c r="V329" s="310">
        <v>34</v>
      </c>
      <c r="W329" s="3" t="s">
        <v>66</v>
      </c>
      <c r="X329" s="108">
        <f t="shared" si="812"/>
        <v>3.402936033469689E-2</v>
      </c>
      <c r="Z329" s="310">
        <v>34</v>
      </c>
      <c r="AA329" s="3" t="s">
        <v>66</v>
      </c>
      <c r="AB329" s="108">
        <f t="shared" si="813"/>
        <v>1.4096219263452558E-2</v>
      </c>
    </row>
    <row r="330" spans="2:28" x14ac:dyDescent="0.2">
      <c r="B330" s="310">
        <v>35</v>
      </c>
      <c r="C330" s="3" t="s">
        <v>67</v>
      </c>
      <c r="D330" s="108">
        <f t="shared" si="803"/>
        <v>0.46518401472019905</v>
      </c>
      <c r="F330" s="310">
        <v>35</v>
      </c>
      <c r="G330" s="3" t="s">
        <v>67</v>
      </c>
      <c r="H330" s="108">
        <f t="shared" si="804"/>
        <v>0.30141668354641865</v>
      </c>
      <c r="J330" s="310">
        <v>35</v>
      </c>
      <c r="K330" s="3" t="s">
        <v>67</v>
      </c>
      <c r="L330" s="108">
        <f t="shared" si="805"/>
        <v>6.9934630783695134E-2</v>
      </c>
      <c r="N330" s="310">
        <v>35</v>
      </c>
      <c r="O330" s="3" t="s">
        <v>67</v>
      </c>
      <c r="P330" s="108">
        <f t="shared" si="810"/>
        <v>8.8391879561778131E-2</v>
      </c>
      <c r="R330" s="310">
        <v>35</v>
      </c>
      <c r="S330" s="3" t="s">
        <v>67</v>
      </c>
      <c r="T330" s="108">
        <f t="shared" si="811"/>
        <v>9.383771244997504E-3</v>
      </c>
      <c r="V330" s="310">
        <v>35</v>
      </c>
      <c r="W330" s="3" t="s">
        <v>67</v>
      </c>
      <c r="X330" s="108">
        <f t="shared" si="812"/>
        <v>6.5689020142911461E-2</v>
      </c>
      <c r="Z330" s="310">
        <v>35</v>
      </c>
      <c r="AA330" s="3" t="s">
        <v>67</v>
      </c>
      <c r="AB330" s="108">
        <f t="shared" si="813"/>
        <v>0</v>
      </c>
    </row>
    <row r="331" spans="2:28" x14ac:dyDescent="0.2">
      <c r="B331" s="310">
        <v>36</v>
      </c>
      <c r="C331" s="3" t="s">
        <v>68</v>
      </c>
      <c r="D331" s="108">
        <f t="shared" si="803"/>
        <v>0.48910716124290138</v>
      </c>
      <c r="F331" s="310">
        <v>36</v>
      </c>
      <c r="G331" s="3" t="s">
        <v>68</v>
      </c>
      <c r="H331" s="108">
        <f t="shared" si="804"/>
        <v>0.3147560187638051</v>
      </c>
      <c r="J331" s="310">
        <v>36</v>
      </c>
      <c r="K331" s="3" t="s">
        <v>68</v>
      </c>
      <c r="L331" s="108">
        <f t="shared" si="805"/>
        <v>9.2170194295082067E-2</v>
      </c>
      <c r="N331" s="310">
        <v>36</v>
      </c>
      <c r="O331" s="3" t="s">
        <v>68</v>
      </c>
      <c r="P331" s="108">
        <f t="shared" si="810"/>
        <v>3.1680077242187923E-2</v>
      </c>
      <c r="R331" s="310">
        <v>36</v>
      </c>
      <c r="S331" s="3" t="s">
        <v>68</v>
      </c>
      <c r="T331" s="108">
        <f t="shared" si="811"/>
        <v>4.6442559247100229E-3</v>
      </c>
      <c r="V331" s="310">
        <v>36</v>
      </c>
      <c r="W331" s="3" t="s">
        <v>68</v>
      </c>
      <c r="X331" s="108">
        <f t="shared" si="812"/>
        <v>1.9322080338714E-2</v>
      </c>
      <c r="Z331" s="310">
        <v>36</v>
      </c>
      <c r="AA331" s="3" t="s">
        <v>68</v>
      </c>
      <c r="AB331" s="108">
        <f t="shared" si="813"/>
        <v>4.8320212192599653E-2</v>
      </c>
    </row>
    <row r="332" spans="2:28" x14ac:dyDescent="0.2">
      <c r="B332" s="310">
        <v>39</v>
      </c>
      <c r="C332" s="3" t="s">
        <v>69</v>
      </c>
      <c r="D332" s="108">
        <f t="shared" si="803"/>
        <v>0.46672815962688768</v>
      </c>
      <c r="F332" s="310">
        <v>39</v>
      </c>
      <c r="G332" s="3" t="s">
        <v>69</v>
      </c>
      <c r="H332" s="108">
        <f t="shared" si="804"/>
        <v>0.37789457567500739</v>
      </c>
      <c r="J332" s="310">
        <v>39</v>
      </c>
      <c r="K332" s="3" t="s">
        <v>69</v>
      </c>
      <c r="L332" s="108">
        <f t="shared" si="805"/>
        <v>9.740636005030448E-2</v>
      </c>
      <c r="N332" s="310">
        <v>39</v>
      </c>
      <c r="O332" s="3" t="s">
        <v>69</v>
      </c>
      <c r="P332" s="108">
        <f t="shared" si="810"/>
        <v>4.1108925465368276E-2</v>
      </c>
      <c r="R332" s="310">
        <v>39</v>
      </c>
      <c r="S332" s="3" t="s">
        <v>69</v>
      </c>
      <c r="T332" s="108">
        <f t="shared" si="811"/>
        <v>1.3211288390414995E-2</v>
      </c>
      <c r="V332" s="310">
        <v>39</v>
      </c>
      <c r="W332" s="3" t="s">
        <v>69</v>
      </c>
      <c r="X332" s="108">
        <f t="shared" si="812"/>
        <v>3.2775970722461333E-3</v>
      </c>
      <c r="Z332" s="310">
        <v>39</v>
      </c>
      <c r="AA332" s="3" t="s">
        <v>69</v>
      </c>
      <c r="AB332" s="108">
        <f t="shared" si="813"/>
        <v>3.7309371977082954E-4</v>
      </c>
    </row>
    <row r="333" spans="2:28" x14ac:dyDescent="0.2">
      <c r="B333" s="310">
        <v>40</v>
      </c>
      <c r="C333" s="3" t="s">
        <v>70</v>
      </c>
      <c r="D333" s="108">
        <f t="shared" si="803"/>
        <v>0.798792678727126</v>
      </c>
      <c r="F333" s="310">
        <v>40</v>
      </c>
      <c r="G333" s="3" t="s">
        <v>70</v>
      </c>
      <c r="H333" s="108">
        <f t="shared" si="804"/>
        <v>0.13560525636210624</v>
      </c>
      <c r="J333" s="310">
        <v>40</v>
      </c>
      <c r="K333" s="3" t="s">
        <v>70</v>
      </c>
      <c r="L333" s="108">
        <f t="shared" si="805"/>
        <v>4.2545390490769094E-2</v>
      </c>
      <c r="N333" s="310">
        <v>40</v>
      </c>
      <c r="O333" s="3" t="s">
        <v>70</v>
      </c>
      <c r="P333" s="108">
        <f t="shared" si="810"/>
        <v>1.4281329748829154E-2</v>
      </c>
      <c r="R333" s="310">
        <v>40</v>
      </c>
      <c r="S333" s="3" t="s">
        <v>70</v>
      </c>
      <c r="T333" s="108">
        <f t="shared" si="811"/>
        <v>0</v>
      </c>
      <c r="V333" s="310">
        <v>40</v>
      </c>
      <c r="W333" s="3" t="s">
        <v>70</v>
      </c>
      <c r="X333" s="108">
        <f t="shared" si="812"/>
        <v>8.7753446711694716E-3</v>
      </c>
      <c r="Z333" s="310">
        <v>40</v>
      </c>
      <c r="AA333" s="3" t="s">
        <v>70</v>
      </c>
      <c r="AB333" s="108">
        <f t="shared" si="813"/>
        <v>0</v>
      </c>
    </row>
    <row r="334" spans="2:28" x14ac:dyDescent="0.2">
      <c r="B334" s="310">
        <v>45</v>
      </c>
      <c r="C334" s="3" t="s">
        <v>71</v>
      </c>
      <c r="D334" s="108">
        <f t="shared" si="803"/>
        <v>0.55641449633292617</v>
      </c>
      <c r="F334" s="310">
        <v>45</v>
      </c>
      <c r="G334" s="3" t="s">
        <v>71</v>
      </c>
      <c r="H334" s="108">
        <v>0</v>
      </c>
      <c r="J334" s="310">
        <v>45</v>
      </c>
      <c r="K334" s="3" t="s">
        <v>71</v>
      </c>
      <c r="L334" s="108">
        <f t="shared" si="805"/>
        <v>0.44358550366707383</v>
      </c>
      <c r="N334" s="310">
        <v>45</v>
      </c>
      <c r="O334" s="3" t="s">
        <v>71</v>
      </c>
      <c r="P334" s="108">
        <v>0</v>
      </c>
      <c r="R334" s="310">
        <v>45</v>
      </c>
      <c r="S334" s="3" t="s">
        <v>71</v>
      </c>
      <c r="T334" s="108">
        <v>0</v>
      </c>
      <c r="V334" s="310">
        <v>45</v>
      </c>
      <c r="W334" s="3" t="s">
        <v>71</v>
      </c>
      <c r="X334" s="108">
        <v>0</v>
      </c>
      <c r="Z334" s="310">
        <v>45</v>
      </c>
      <c r="AA334" s="3" t="s">
        <v>71</v>
      </c>
      <c r="AB334" s="108">
        <v>0</v>
      </c>
    </row>
    <row r="335" spans="2:28" ht="13.5" thickBot="1" x14ac:dyDescent="0.25">
      <c r="B335" s="289">
        <v>46</v>
      </c>
      <c r="C335" s="76" t="s">
        <v>72</v>
      </c>
      <c r="D335" s="108">
        <f t="shared" si="803"/>
        <v>1</v>
      </c>
      <c r="F335" s="289">
        <v>46</v>
      </c>
      <c r="G335" s="76" t="s">
        <v>72</v>
      </c>
      <c r="H335" s="108">
        <v>0</v>
      </c>
      <c r="J335" s="289">
        <v>46</v>
      </c>
      <c r="K335" s="76" t="s">
        <v>72</v>
      </c>
      <c r="L335" s="108">
        <f t="shared" si="805"/>
        <v>0</v>
      </c>
      <c r="N335" s="289">
        <v>46</v>
      </c>
      <c r="O335" s="76" t="s">
        <v>72</v>
      </c>
      <c r="P335" s="108">
        <v>0</v>
      </c>
      <c r="R335" s="289">
        <v>46</v>
      </c>
      <c r="S335" s="76" t="s">
        <v>72</v>
      </c>
      <c r="T335" s="108">
        <v>0</v>
      </c>
      <c r="V335" s="289">
        <v>46</v>
      </c>
      <c r="W335" s="76" t="s">
        <v>72</v>
      </c>
      <c r="X335" s="108">
        <v>0</v>
      </c>
      <c r="Z335" s="289">
        <v>46</v>
      </c>
      <c r="AA335" s="76" t="s">
        <v>72</v>
      </c>
      <c r="AB335" s="108">
        <v>0</v>
      </c>
    </row>
    <row r="336" spans="2:28" ht="13.5" thickBot="1" x14ac:dyDescent="0.25">
      <c r="B336" s="298"/>
      <c r="C336" s="299" t="s">
        <v>73</v>
      </c>
      <c r="D336" s="109">
        <f t="shared" si="803"/>
        <v>0.63797081826256541</v>
      </c>
      <c r="F336" s="298"/>
      <c r="G336" s="299" t="s">
        <v>73</v>
      </c>
      <c r="H336" s="109">
        <f>+D63/(D33+D63+D93+D123+D153+D183+D213)</f>
        <v>0.16583749703021927</v>
      </c>
      <c r="J336" s="298"/>
      <c r="K336" s="299" t="s">
        <v>73</v>
      </c>
      <c r="L336" s="109">
        <f t="shared" si="805"/>
        <v>6.9513961128690405E-2</v>
      </c>
      <c r="N336" s="298"/>
      <c r="O336" s="299" t="s">
        <v>73</v>
      </c>
      <c r="P336" s="109">
        <f>+D123/(D33+D63+D93+D123+D153+D183+D213)</f>
        <v>4.5419934495365119E-2</v>
      </c>
      <c r="R336" s="298"/>
      <c r="S336" s="299" t="s">
        <v>73</v>
      </c>
      <c r="T336" s="109">
        <f>+D153/(D33+D63+D93+D123+D153+D183+D213)</f>
        <v>2.4196979496043321E-2</v>
      </c>
      <c r="V336" s="298"/>
      <c r="W336" s="299" t="s">
        <v>73</v>
      </c>
      <c r="X336" s="109">
        <f>+D183/(D33+D63+D93+D123+D153+D183+D213)</f>
        <v>1.6937455605881325E-2</v>
      </c>
      <c r="Z336" s="298"/>
      <c r="AA336" s="299" t="s">
        <v>73</v>
      </c>
      <c r="AB336" s="109">
        <f>+D213/(D33+D63+D93+D123+D153+D183+D213)</f>
        <v>4.0123353981235128E-2</v>
      </c>
    </row>
  </sheetData>
  <hyperlinks>
    <hyperlink ref="A1" location="Indice!A1" display="Índice" xr:uid="{00000000-0004-0000-0300-000000000000}"/>
  </hyperlinks>
  <pageMargins left="0.7" right="0.7" top="0.75" bottom="0.75" header="0.3" footer="0.3"/>
  <pageSetup orientation="portrait" verticalDpi="1200" r:id="rId1"/>
  <ignoredErrors>
    <ignoredError sqref="M322:O322 E322:G322 M321:O321 Q322:S322 Q321:S321 U322:W322 Y322:AA322 D287" formula="1"/>
    <ignoredError sqref="D33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D31"/>
  <sheetViews>
    <sheetView showGridLines="0" zoomScale="85" zoomScaleNormal="85" workbookViewId="0"/>
  </sheetViews>
  <sheetFormatPr baseColWidth="10" defaultColWidth="11.42578125" defaultRowHeight="12.75" x14ac:dyDescent="0.2"/>
  <cols>
    <col min="1" max="1" width="10.140625" style="10" customWidth="1"/>
    <col min="2" max="2" width="11.42578125" style="10"/>
    <col min="3" max="3" width="17.5703125" style="10" bestFit="1" customWidth="1"/>
    <col min="4" max="4" width="68.42578125" style="10" bestFit="1" customWidth="1"/>
    <col min="5" max="16384" width="11.42578125" style="10"/>
  </cols>
  <sheetData>
    <row r="1" spans="1:4" ht="15.75" thickBot="1" x14ac:dyDescent="0.3">
      <c r="A1" s="67" t="s">
        <v>34</v>
      </c>
    </row>
    <row r="3" spans="1:4" x14ac:dyDescent="0.2">
      <c r="B3" s="12" t="s">
        <v>117</v>
      </c>
    </row>
    <row r="4" spans="1:4" ht="13.5" thickBot="1" x14ac:dyDescent="0.25"/>
    <row r="5" spans="1:4" ht="13.5" thickBot="1" x14ac:dyDescent="0.25">
      <c r="B5" s="7" t="s">
        <v>37</v>
      </c>
      <c r="C5" s="8" t="s">
        <v>38</v>
      </c>
      <c r="D5" s="5" t="s">
        <v>118</v>
      </c>
    </row>
    <row r="6" spans="1:4" x14ac:dyDescent="0.2">
      <c r="B6" s="18">
        <v>6</v>
      </c>
      <c r="C6" s="26" t="s">
        <v>46</v>
      </c>
      <c r="D6" s="97" t="s">
        <v>119</v>
      </c>
    </row>
    <row r="7" spans="1:4" x14ac:dyDescent="0.2">
      <c r="B7" s="18">
        <v>8</v>
      </c>
      <c r="C7" s="9" t="s">
        <v>48</v>
      </c>
      <c r="D7" s="97" t="s">
        <v>119</v>
      </c>
    </row>
    <row r="8" spans="1:4" x14ac:dyDescent="0.2">
      <c r="B8" s="18">
        <v>9</v>
      </c>
      <c r="C8" s="26" t="s">
        <v>49</v>
      </c>
      <c r="D8" s="97" t="s">
        <v>119</v>
      </c>
    </row>
    <row r="9" spans="1:4" x14ac:dyDescent="0.2">
      <c r="B9" s="92">
        <v>10</v>
      </c>
      <c r="C9" s="26" t="s">
        <v>50</v>
      </c>
      <c r="D9" s="97" t="s">
        <v>119</v>
      </c>
    </row>
    <row r="10" spans="1:4" x14ac:dyDescent="0.2">
      <c r="B10" s="18">
        <v>12</v>
      </c>
      <c r="C10" s="26" t="s">
        <v>51</v>
      </c>
      <c r="D10" s="97" t="s">
        <v>120</v>
      </c>
    </row>
    <row r="11" spans="1:4" x14ac:dyDescent="0.2">
      <c r="B11" s="18">
        <v>13</v>
      </c>
      <c r="C11" s="26" t="s">
        <v>52</v>
      </c>
      <c r="D11" s="97" t="s">
        <v>119</v>
      </c>
    </row>
    <row r="12" spans="1:4" x14ac:dyDescent="0.2">
      <c r="B12" s="18">
        <v>14</v>
      </c>
      <c r="C12" s="26" t="s">
        <v>53</v>
      </c>
      <c r="D12" s="97" t="s">
        <v>119</v>
      </c>
    </row>
    <row r="13" spans="1:4" x14ac:dyDescent="0.2">
      <c r="B13" s="18">
        <v>15</v>
      </c>
      <c r="C13" s="26" t="s">
        <v>54</v>
      </c>
      <c r="D13" s="97" t="s">
        <v>120</v>
      </c>
    </row>
    <row r="14" spans="1:4" x14ac:dyDescent="0.2">
      <c r="B14" s="18">
        <v>18</v>
      </c>
      <c r="C14" s="26" t="s">
        <v>55</v>
      </c>
      <c r="D14" s="97" t="s">
        <v>119</v>
      </c>
    </row>
    <row r="15" spans="1:4" x14ac:dyDescent="0.2">
      <c r="B15" s="18">
        <v>20</v>
      </c>
      <c r="C15" s="26" t="s">
        <v>56</v>
      </c>
      <c r="D15" s="28" t="s">
        <v>121</v>
      </c>
    </row>
    <row r="16" spans="1:4" x14ac:dyDescent="0.2">
      <c r="B16" s="18">
        <v>21</v>
      </c>
      <c r="C16" s="26" t="s">
        <v>57</v>
      </c>
      <c r="D16" s="97" t="s">
        <v>119</v>
      </c>
    </row>
    <row r="17" spans="2:4" x14ac:dyDescent="0.2">
      <c r="B17" s="18">
        <v>22</v>
      </c>
      <c r="C17" s="26" t="s">
        <v>58</v>
      </c>
      <c r="D17" s="97" t="s">
        <v>119</v>
      </c>
    </row>
    <row r="18" spans="2:4" x14ac:dyDescent="0.2">
      <c r="B18" s="18">
        <v>23</v>
      </c>
      <c r="C18" s="26" t="s">
        <v>59</v>
      </c>
      <c r="D18" s="97" t="s">
        <v>119</v>
      </c>
    </row>
    <row r="19" spans="2:4" x14ac:dyDescent="0.2">
      <c r="B19" s="18">
        <v>26</v>
      </c>
      <c r="C19" s="26" t="s">
        <v>60</v>
      </c>
      <c r="D19" s="97" t="s">
        <v>119</v>
      </c>
    </row>
    <row r="20" spans="2:4" x14ac:dyDescent="0.2">
      <c r="B20" s="18">
        <v>28</v>
      </c>
      <c r="C20" s="26" t="s">
        <v>61</v>
      </c>
      <c r="D20" s="97" t="s">
        <v>119</v>
      </c>
    </row>
    <row r="21" spans="2:4" x14ac:dyDescent="0.2">
      <c r="B21" s="18">
        <v>29</v>
      </c>
      <c r="C21" s="26" t="s">
        <v>62</v>
      </c>
      <c r="D21" s="97" t="s">
        <v>119</v>
      </c>
    </row>
    <row r="22" spans="2:4" x14ac:dyDescent="0.2">
      <c r="B22" s="18">
        <v>31</v>
      </c>
      <c r="C22" s="26" t="s">
        <v>63</v>
      </c>
      <c r="D22" s="97" t="s">
        <v>119</v>
      </c>
    </row>
    <row r="23" spans="2:4" x14ac:dyDescent="0.2">
      <c r="B23" s="18">
        <v>32</v>
      </c>
      <c r="C23" s="26" t="s">
        <v>64</v>
      </c>
      <c r="D23" s="97" t="s">
        <v>119</v>
      </c>
    </row>
    <row r="24" spans="2:4" x14ac:dyDescent="0.2">
      <c r="B24" s="18">
        <v>33</v>
      </c>
      <c r="C24" s="9" t="s">
        <v>65</v>
      </c>
      <c r="D24" s="97" t="s">
        <v>119</v>
      </c>
    </row>
    <row r="25" spans="2:4" x14ac:dyDescent="0.2">
      <c r="B25" s="18">
        <v>34</v>
      </c>
      <c r="C25" s="26" t="s">
        <v>66</v>
      </c>
      <c r="D25" s="97" t="s">
        <v>119</v>
      </c>
    </row>
    <row r="26" spans="2:4" x14ac:dyDescent="0.2">
      <c r="B26" s="18">
        <v>35</v>
      </c>
      <c r="C26" s="26" t="s">
        <v>67</v>
      </c>
      <c r="D26" s="97" t="s">
        <v>119</v>
      </c>
    </row>
    <row r="27" spans="2:4" x14ac:dyDescent="0.2">
      <c r="B27" s="18">
        <v>36</v>
      </c>
      <c r="C27" s="26" t="s">
        <v>68</v>
      </c>
      <c r="D27" s="97" t="s">
        <v>119</v>
      </c>
    </row>
    <row r="28" spans="2:4" x14ac:dyDescent="0.2">
      <c r="B28" s="18">
        <v>39</v>
      </c>
      <c r="C28" s="26" t="s">
        <v>69</v>
      </c>
      <c r="D28" s="97" t="s">
        <v>119</v>
      </c>
    </row>
    <row r="29" spans="2:4" x14ac:dyDescent="0.2">
      <c r="B29" s="18">
        <v>40</v>
      </c>
      <c r="C29" s="26" t="s">
        <v>70</v>
      </c>
      <c r="D29" s="97" t="s">
        <v>119</v>
      </c>
    </row>
    <row r="30" spans="2:4" x14ac:dyDescent="0.2">
      <c r="B30" s="18">
        <v>45</v>
      </c>
      <c r="C30" s="26" t="s">
        <v>71</v>
      </c>
      <c r="D30" s="28" t="s">
        <v>121</v>
      </c>
    </row>
    <row r="31" spans="2:4" ht="13.5" thickBot="1" x14ac:dyDescent="0.25">
      <c r="B31" s="20">
        <v>46</v>
      </c>
      <c r="C31" s="27" t="s">
        <v>72</v>
      </c>
      <c r="D31" s="205" t="s">
        <v>121</v>
      </c>
    </row>
  </sheetData>
  <autoFilter ref="B5:D29" xr:uid="{00000000-0009-0000-0000-000005000000}"/>
  <hyperlinks>
    <hyperlink ref="A1" location="Indice!A1" display="Índice" xr:uid="{00000000-0004-0000-0500-000000000000}"/>
  </hyperlinks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AA31"/>
  <sheetViews>
    <sheetView showGridLines="0" zoomScale="85" zoomScaleNormal="85" workbookViewId="0"/>
  </sheetViews>
  <sheetFormatPr baseColWidth="10" defaultColWidth="11.42578125" defaultRowHeight="12.75" x14ac:dyDescent="0.2"/>
  <cols>
    <col min="1" max="1" width="10.140625" style="10" customWidth="1"/>
    <col min="2" max="3" width="11.42578125" style="10"/>
    <col min="4" max="4" width="17.5703125" style="10" bestFit="1" customWidth="1"/>
    <col min="5" max="24" width="11.5703125" style="10" customWidth="1"/>
    <col min="25" max="16384" width="11.42578125" style="10"/>
  </cols>
  <sheetData>
    <row r="1" spans="1:24" ht="15.75" thickBot="1" x14ac:dyDescent="0.3">
      <c r="A1" s="67" t="s">
        <v>34</v>
      </c>
    </row>
    <row r="3" spans="1:24" x14ac:dyDescent="0.2">
      <c r="B3" s="12" t="s">
        <v>122</v>
      </c>
    </row>
    <row r="4" spans="1:24" ht="13.5" thickBot="1" x14ac:dyDescent="0.25">
      <c r="B4" s="12"/>
    </row>
    <row r="5" spans="1:24" ht="13.5" thickBot="1" x14ac:dyDescent="0.25">
      <c r="B5" s="12"/>
      <c r="C5" s="4" t="s">
        <v>37</v>
      </c>
      <c r="D5" s="5" t="s">
        <v>38</v>
      </c>
      <c r="E5" s="2">
        <v>2025</v>
      </c>
      <c r="F5" s="2">
        <f t="shared" ref="F5:X5" si="0">+E5+1</f>
        <v>2026</v>
      </c>
      <c r="G5" s="2">
        <f t="shared" si="0"/>
        <v>2027</v>
      </c>
      <c r="H5" s="2">
        <f t="shared" si="0"/>
        <v>2028</v>
      </c>
      <c r="I5" s="2">
        <f t="shared" si="0"/>
        <v>2029</v>
      </c>
      <c r="J5" s="2">
        <f t="shared" si="0"/>
        <v>2030</v>
      </c>
      <c r="K5" s="2">
        <f t="shared" si="0"/>
        <v>2031</v>
      </c>
      <c r="L5" s="2">
        <f t="shared" si="0"/>
        <v>2032</v>
      </c>
      <c r="M5" s="2">
        <f t="shared" si="0"/>
        <v>2033</v>
      </c>
      <c r="N5" s="2">
        <f t="shared" si="0"/>
        <v>2034</v>
      </c>
      <c r="O5" s="2">
        <f t="shared" si="0"/>
        <v>2035</v>
      </c>
      <c r="P5" s="2">
        <f t="shared" si="0"/>
        <v>2036</v>
      </c>
      <c r="Q5" s="2">
        <f t="shared" si="0"/>
        <v>2037</v>
      </c>
      <c r="R5" s="2">
        <f t="shared" si="0"/>
        <v>2038</v>
      </c>
      <c r="S5" s="2">
        <f t="shared" si="0"/>
        <v>2039</v>
      </c>
      <c r="T5" s="2">
        <f t="shared" si="0"/>
        <v>2040</v>
      </c>
      <c r="U5" s="2">
        <f t="shared" si="0"/>
        <v>2041</v>
      </c>
      <c r="V5" s="2">
        <f t="shared" si="0"/>
        <v>2042</v>
      </c>
      <c r="W5" s="2">
        <f t="shared" si="0"/>
        <v>2043</v>
      </c>
      <c r="X5" s="31">
        <f t="shared" si="0"/>
        <v>2044</v>
      </c>
    </row>
    <row r="6" spans="1:24" x14ac:dyDescent="0.2">
      <c r="A6" s="215"/>
      <c r="B6" s="11"/>
      <c r="C6" s="18">
        <v>6</v>
      </c>
      <c r="D6" s="29" t="s">
        <v>46</v>
      </c>
      <c r="E6" s="172">
        <f>+'1.2b Proyección CNE'!E281</f>
        <v>9.6163209151651774E-3</v>
      </c>
      <c r="F6" s="172">
        <f>+'1.2b Proyección CNE'!F281</f>
        <v>1.1367047524671658E-2</v>
      </c>
      <c r="G6" s="172">
        <f>+'1.2b Proyección CNE'!G281</f>
        <v>1.074314023684475E-2</v>
      </c>
      <c r="H6" s="172">
        <f>+'1.2b Proyección CNE'!H281</f>
        <v>1.055410081413255E-2</v>
      </c>
      <c r="I6" s="172">
        <f>+'1.2b Proyección CNE'!I281</f>
        <v>1.0568925636666116E-2</v>
      </c>
      <c r="J6" s="172">
        <f>+'1.2b Proyección CNE'!J281</f>
        <v>1.0645266363306538E-2</v>
      </c>
      <c r="K6" s="172">
        <f>+'1.2b Proyección CNE'!K281</f>
        <v>1.0743727175000162E-2</v>
      </c>
      <c r="L6" s="172">
        <f>+'1.2b Proyección CNE'!L281</f>
        <v>1.0849124360080786E-2</v>
      </c>
      <c r="M6" s="172">
        <f>+'1.2b Proyección CNE'!M281</f>
        <v>1.0956882536133472E-2</v>
      </c>
      <c r="N6" s="172">
        <f>+'1.2b Proyección CNE'!N281</f>
        <v>1.1065329523757939E-2</v>
      </c>
      <c r="O6" s="172">
        <f>+'1.2b Proyección CNE'!O281</f>
        <v>1.1173924085178921E-2</v>
      </c>
      <c r="P6" s="172">
        <f>+'1.2b Proyección CNE'!P281</f>
        <v>1.1282462267689475E-2</v>
      </c>
      <c r="Q6" s="172">
        <f>+'1.2b Proyección CNE'!Q281</f>
        <v>1.1390861098638849E-2</v>
      </c>
      <c r="R6" s="172">
        <f>+'1.2b Proyección CNE'!R281</f>
        <v>1.1499083406820931E-2</v>
      </c>
      <c r="S6" s="172">
        <f>+'1.2b Proyección CNE'!S281</f>
        <v>1.1607077471359029E-2</v>
      </c>
      <c r="T6" s="172">
        <f>+'1.2b Proyección CNE'!T281</f>
        <v>1.1714904798327153E-2</v>
      </c>
      <c r="U6" s="172">
        <f>+'1.2b Proyección CNE'!U281</f>
        <v>1.1822209045642129E-2</v>
      </c>
      <c r="V6" s="172">
        <f>+'1.2b Proyección CNE'!V281</f>
        <v>1.1930253675027647E-2</v>
      </c>
      <c r="W6" s="172">
        <f>+'1.2b Proyección CNE'!W281</f>
        <v>1.2034052242382298E-2</v>
      </c>
      <c r="X6" s="173">
        <f>+'1.2b Proyección CNE'!X281</f>
        <v>1.2153013536974733E-2</v>
      </c>
    </row>
    <row r="7" spans="1:24" x14ac:dyDescent="0.2">
      <c r="A7" s="215"/>
      <c r="B7" s="11"/>
      <c r="C7" s="18">
        <v>8</v>
      </c>
      <c r="D7" s="28" t="s">
        <v>48</v>
      </c>
      <c r="E7" s="16">
        <f>+'1.2b Proyección CNE'!E282</f>
        <v>4.3520660733783245E-2</v>
      </c>
      <c r="F7" s="16">
        <f>+'1.2b Proyección CNE'!F282</f>
        <v>4.0770465316882776E-2</v>
      </c>
      <c r="G7" s="16">
        <f>+'1.2b Proyección CNE'!G282</f>
        <v>3.736320672685256E-2</v>
      </c>
      <c r="H7" s="16">
        <f>+'1.2b Proyección CNE'!H282</f>
        <v>3.6019414724548948E-2</v>
      </c>
      <c r="I7" s="16">
        <f>+'1.2b Proyección CNE'!I282</f>
        <v>3.4767124297635954E-2</v>
      </c>
      <c r="J7" s="16">
        <f>+'1.2b Proyección CNE'!J282</f>
        <v>3.3598984236936413E-2</v>
      </c>
      <c r="K7" s="16">
        <f>+'1.2b Proyección CNE'!K282</f>
        <v>3.2506789140995584E-2</v>
      </c>
      <c r="L7" s="16">
        <f>+'1.2b Proyección CNE'!L282</f>
        <v>3.1483366000953694E-2</v>
      </c>
      <c r="M7" s="16">
        <f>+'1.2b Proyección CNE'!M282</f>
        <v>3.0522417557749204E-2</v>
      </c>
      <c r="N7" s="16">
        <f>+'1.2b Proyección CNE'!N282</f>
        <v>2.961839261108401E-2</v>
      </c>
      <c r="O7" s="16">
        <f>+'1.2b Proyección CNE'!O282</f>
        <v>2.8766378712380858E-2</v>
      </c>
      <c r="P7" s="16">
        <f>+'1.2b Proyección CNE'!P282</f>
        <v>2.7962012860865526E-2</v>
      </c>
      <c r="Q7" s="16">
        <f>+'1.2b Proyección CNE'!Q282</f>
        <v>2.7201406774795878E-2</v>
      </c>
      <c r="R7" s="16">
        <f>+'1.2b Proyección CNE'!R282</f>
        <v>2.648108403609184E-2</v>
      </c>
      <c r="S7" s="16">
        <f>+'1.2b Proyección CNE'!S282</f>
        <v>2.5797926964195472E-2</v>
      </c>
      <c r="T7" s="16">
        <f>+'1.2b Proyección CNE'!T282</f>
        <v>2.5149131506381428E-2</v>
      </c>
      <c r="U7" s="16">
        <f>+'1.2b Proyección CNE'!U282</f>
        <v>2.4532168767900764E-2</v>
      </c>
      <c r="V7" s="16">
        <f>+'1.2b Proyección CNE'!V282</f>
        <v>2.3944752069037456E-2</v>
      </c>
      <c r="W7" s="16">
        <f>+'1.2b Proyección CNE'!W282</f>
        <v>2.3384808624345998E-2</v>
      </c>
      <c r="X7" s="33">
        <f>+'1.2b Proyección CNE'!X282</f>
        <v>2.2850455104741707E-2</v>
      </c>
    </row>
    <row r="8" spans="1:24" x14ac:dyDescent="0.2">
      <c r="A8" s="215"/>
      <c r="B8" s="11"/>
      <c r="C8" s="18">
        <v>9</v>
      </c>
      <c r="D8" s="29" t="s">
        <v>49</v>
      </c>
      <c r="E8" s="16">
        <f>+'1.2b Proyección CNE'!E283</f>
        <v>2.1058352919388845E-2</v>
      </c>
      <c r="F8" s="16">
        <f>+'1.2b Proyección CNE'!F283</f>
        <v>2.3941406220138628E-2</v>
      </c>
      <c r="G8" s="16">
        <f>+'1.2b Proyección CNE'!G283</f>
        <v>2.4365401281195576E-2</v>
      </c>
      <c r="H8" s="16">
        <f>+'1.2b Proyección CNE'!H283</f>
        <v>2.4272005259339924E-2</v>
      </c>
      <c r="I8" s="16">
        <f>+'1.2b Proyección CNE'!I283</f>
        <v>2.4199890260037549E-2</v>
      </c>
      <c r="J8" s="16">
        <f>+'1.2b Proyección CNE'!J283</f>
        <v>2.4123038337982905E-2</v>
      </c>
      <c r="K8" s="16">
        <f>+'1.2b Proyección CNE'!K283</f>
        <v>2.4049791363077944E-2</v>
      </c>
      <c r="L8" s="16">
        <f>+'1.2b Proyección CNE'!L283</f>
        <v>2.3978088475861581E-2</v>
      </c>
      <c r="M8" s="16">
        <f>+'1.2b Proyección CNE'!M283</f>
        <v>2.3908371390167993E-2</v>
      </c>
      <c r="N8" s="16">
        <f>+'1.2b Proyección CNE'!N283</f>
        <v>2.3840455733079802E-2</v>
      </c>
      <c r="O8" s="16">
        <f>+'1.2b Proyección CNE'!O283</f>
        <v>2.3774315894182552E-2</v>
      </c>
      <c r="P8" s="16">
        <f>+'1.2b Proyección CNE'!P283</f>
        <v>2.3709890319964622E-2</v>
      </c>
      <c r="Q8" s="16">
        <f>+'1.2b Proyección CNE'!Q283</f>
        <v>2.3647125335625852E-2</v>
      </c>
      <c r="R8" s="16">
        <f>+'1.2b Proyección CNE'!R283</f>
        <v>2.3585981942717327E-2</v>
      </c>
      <c r="S8" s="16">
        <f>+'1.2b Proyección CNE'!S283</f>
        <v>2.3526365902246882E-2</v>
      </c>
      <c r="T8" s="16">
        <f>+'1.2b Proyección CNE'!T283</f>
        <v>2.3468404754075856E-2</v>
      </c>
      <c r="U8" s="16">
        <f>+'1.2b Proyección CNE'!U283</f>
        <v>2.3411388214179985E-2</v>
      </c>
      <c r="V8" s="16">
        <f>+'1.2b Proyección CNE'!V283</f>
        <v>2.335781055971875E-2</v>
      </c>
      <c r="W8" s="16">
        <f>+'1.2b Proyección CNE'!W283</f>
        <v>2.3297943292395207E-2</v>
      </c>
      <c r="X8" s="33">
        <f>+'1.2b Proyección CNE'!X283</f>
        <v>2.3269227607308984E-2</v>
      </c>
    </row>
    <row r="9" spans="1:24" x14ac:dyDescent="0.2">
      <c r="A9" s="215"/>
      <c r="B9" s="11"/>
      <c r="C9" s="18">
        <v>10</v>
      </c>
      <c r="D9" s="29" t="s">
        <v>50</v>
      </c>
      <c r="E9" s="16">
        <f>+'1.2b Proyección CNE'!E284</f>
        <v>6.5926784220131651E-3</v>
      </c>
      <c r="F9" s="16">
        <f>+'1.2b Proyección CNE'!F284</f>
        <v>1.0836729570877779E-2</v>
      </c>
      <c r="G9" s="16">
        <f>+'1.2b Proyección CNE'!G284</f>
        <v>1.1234919077449668E-2</v>
      </c>
      <c r="H9" s="16">
        <f>+'1.2b Proyección CNE'!H284</f>
        <v>1.1333518492755434E-2</v>
      </c>
      <c r="I9" s="16">
        <f>+'1.2b Proyección CNE'!I284</f>
        <v>1.1444226908140287E-2</v>
      </c>
      <c r="J9" s="16">
        <f>+'1.2b Proyección CNE'!J284</f>
        <v>1.1551746721180978E-2</v>
      </c>
      <c r="K9" s="16">
        <f>+'1.2b Proyección CNE'!K284</f>
        <v>1.165979611800938E-2</v>
      </c>
      <c r="L9" s="16">
        <f>+'1.2b Proyección CNE'!L284</f>
        <v>1.1767407405558483E-2</v>
      </c>
      <c r="M9" s="16">
        <f>+'1.2b Proyección CNE'!M284</f>
        <v>1.1874797203765386E-2</v>
      </c>
      <c r="N9" s="16">
        <f>+'1.2b Proyección CNE'!N284</f>
        <v>1.1981883048284514E-2</v>
      </c>
      <c r="O9" s="16">
        <f>+'1.2b Proyección CNE'!O284</f>
        <v>1.2088658260925644E-2</v>
      </c>
      <c r="P9" s="16">
        <f>+'1.2b Proyección CNE'!P284</f>
        <v>1.2195097824428958E-2</v>
      </c>
      <c r="Q9" s="16">
        <f>+'1.2b Proyección CNE'!Q284</f>
        <v>1.2301179791879058E-2</v>
      </c>
      <c r="R9" s="16">
        <f>+'1.2b Proyección CNE'!R284</f>
        <v>1.2406889176632463E-2</v>
      </c>
      <c r="S9" s="16">
        <f>+'1.2b Proyección CNE'!S284</f>
        <v>1.2512181210266426E-2</v>
      </c>
      <c r="T9" s="16">
        <f>+'1.2b Proyección CNE'!T284</f>
        <v>1.2617128575517444E-2</v>
      </c>
      <c r="U9" s="16">
        <f>+'1.2b Proyección CNE'!U284</f>
        <v>1.2721352450431267E-2</v>
      </c>
      <c r="V9" s="16">
        <f>+'1.2b Proyección CNE'!V284</f>
        <v>1.2826216684735936E-2</v>
      </c>
      <c r="W9" s="16">
        <f>+'1.2b Proyección CNE'!W284</f>
        <v>1.2926365486819469E-2</v>
      </c>
      <c r="X9" s="33">
        <f>+'1.2b Proyección CNE'!X284</f>
        <v>1.3042648159022674E-2</v>
      </c>
    </row>
    <row r="10" spans="1:24" x14ac:dyDescent="0.2">
      <c r="A10" s="215"/>
      <c r="B10" s="11"/>
      <c r="C10" s="18">
        <v>13</v>
      </c>
      <c r="D10" s="29" t="s">
        <v>52</v>
      </c>
      <c r="E10" s="16">
        <f>+'1.2b Proyección CNE'!E285</f>
        <v>2.8621064642312177E-2</v>
      </c>
      <c r="F10" s="16">
        <f>+'1.2b Proyección CNE'!F285</f>
        <v>2.0609222285968398E-2</v>
      </c>
      <c r="G10" s="16">
        <f>+'1.2b Proyección CNE'!G285</f>
        <v>2.0217773812844619E-2</v>
      </c>
      <c r="H10" s="16">
        <f>+'1.2b Proyección CNE'!H285</f>
        <v>1.9817154554770733E-2</v>
      </c>
      <c r="I10" s="16">
        <f>+'1.2b Proyección CNE'!I285</f>
        <v>1.9432066354357902E-2</v>
      </c>
      <c r="J10" s="16">
        <f>+'1.2b Proyección CNE'!J285</f>
        <v>1.9061658933239967E-2</v>
      </c>
      <c r="K10" s="16">
        <f>+'1.2b Proyección CNE'!K285</f>
        <v>1.8705108534054604E-2</v>
      </c>
      <c r="L10" s="16">
        <f>+'1.2b Proyección CNE'!L285</f>
        <v>1.8361651843457283E-2</v>
      </c>
      <c r="M10" s="16">
        <f>+'1.2b Proyección CNE'!M285</f>
        <v>1.8030580599946999E-2</v>
      </c>
      <c r="N10" s="16">
        <f>+'1.2b Proyección CNE'!N285</f>
        <v>1.7711236718764622E-2</v>
      </c>
      <c r="O10" s="16">
        <f>+'1.2b Proyección CNE'!O285</f>
        <v>1.7403007925771874E-2</v>
      </c>
      <c r="P10" s="16">
        <f>+'1.2b Proyección CNE'!P285</f>
        <v>1.7105323839421427E-2</v>
      </c>
      <c r="Q10" s="16">
        <f>+'1.2b Proyección CNE'!Q285</f>
        <v>1.6817652448078979E-2</v>
      </c>
      <c r="R10" s="16">
        <f>+'1.2b Proyección CNE'!R285</f>
        <v>1.6539496936926579E-2</v>
      </c>
      <c r="S10" s="16">
        <f>+'1.2b Proyección CNE'!S285</f>
        <v>1.6270392824641933E-2</v>
      </c>
      <c r="T10" s="16">
        <f>+'1.2b Proyección CNE'!T285</f>
        <v>1.6009905375103717E-2</v>
      </c>
      <c r="U10" s="16">
        <f>+'1.2b Proyección CNE'!U285</f>
        <v>1.5757627253832451E-2</v>
      </c>
      <c r="V10" s="16">
        <f>+'1.2b Proyección CNE'!V285</f>
        <v>1.5513176402559115E-2</v>
      </c>
      <c r="W10" s="16">
        <f>+'1.2b Proyección CNE'!W285</f>
        <v>1.5276194108592378E-2</v>
      </c>
      <c r="X10" s="33">
        <f>+'1.2b Proyección CNE'!X285</f>
        <v>1.5046343248503513E-2</v>
      </c>
    </row>
    <row r="11" spans="1:24" x14ac:dyDescent="0.2">
      <c r="A11" s="215"/>
      <c r="B11" s="11"/>
      <c r="C11" s="18">
        <v>14</v>
      </c>
      <c r="D11" s="29" t="s">
        <v>53</v>
      </c>
      <c r="E11" s="16">
        <f>+'1.2b Proyección CNE'!E286</f>
        <v>5.199718695528821E-3</v>
      </c>
      <c r="F11" s="16">
        <f>+'1.2b Proyección CNE'!F286</f>
        <v>9.5090171060983053E-3</v>
      </c>
      <c r="G11" s="16">
        <f>+'1.2b Proyección CNE'!G286</f>
        <v>1.0845231209289263E-2</v>
      </c>
      <c r="H11" s="16">
        <f>+'1.2b Proyección CNE'!H286</f>
        <v>1.0944628356467367E-2</v>
      </c>
      <c r="I11" s="16">
        <f>+'1.2b Proyección CNE'!I286</f>
        <v>1.1055789284261319E-2</v>
      </c>
      <c r="J11" s="16">
        <f>+'1.2b Proyección CNE'!J286</f>
        <v>1.1163947118606909E-2</v>
      </c>
      <c r="K11" s="16">
        <f>+'1.2b Proyección CNE'!K286</f>
        <v>1.1272690848536548E-2</v>
      </c>
      <c r="L11" s="16">
        <f>+'1.2b Proyección CNE'!L286</f>
        <v>1.1381084341846703E-2</v>
      </c>
      <c r="M11" s="16">
        <f>+'1.2b Proyección CNE'!M286</f>
        <v>1.1489335513297672E-2</v>
      </c>
      <c r="N11" s="16">
        <f>+'1.2b Proyección CNE'!N286</f>
        <v>1.1597363177082265E-2</v>
      </c>
      <c r="O11" s="16">
        <f>+'1.2b Proyección CNE'!O286</f>
        <v>1.1705159359859607E-2</v>
      </c>
      <c r="P11" s="16">
        <f>+'1.2b Proyección CNE'!P286</f>
        <v>1.181269829696685E-2</v>
      </c>
      <c r="Q11" s="16">
        <f>+'1.2b Proyección CNE'!Q286</f>
        <v>1.191995713910865E-2</v>
      </c>
      <c r="R11" s="16">
        <f>+'1.2b Proyección CNE'!R286</f>
        <v>1.202691973133474E-2</v>
      </c>
      <c r="S11" s="16">
        <f>+'1.2b Proyección CNE'!S286</f>
        <v>1.2133541000302506E-2</v>
      </c>
      <c r="T11" s="16">
        <f>+'1.2b Proyección CNE'!T286</f>
        <v>1.223988971908696E-2</v>
      </c>
      <c r="U11" s="16">
        <f>+'1.2b Proyección CNE'!U286</f>
        <v>1.2345596624029564E-2</v>
      </c>
      <c r="V11" s="16">
        <f>+'1.2b Proyección CNE'!V286</f>
        <v>1.2451983555124668E-2</v>
      </c>
      <c r="W11" s="16">
        <f>+'1.2b Proyección CNE'!W286</f>
        <v>1.2553848928580358E-2</v>
      </c>
      <c r="X11" s="33">
        <f>+'1.2b Proyección CNE'!X286</f>
        <v>1.2671440370945808E-2</v>
      </c>
    </row>
    <row r="12" spans="1:24" x14ac:dyDescent="0.2">
      <c r="A12" s="215"/>
      <c r="B12" s="11"/>
      <c r="C12" s="18">
        <v>18</v>
      </c>
      <c r="D12" s="29" t="s">
        <v>55</v>
      </c>
      <c r="E12" s="16">
        <f>+'1.2b Proyección CNE'!E287</f>
        <v>2.9872155915081189E-2</v>
      </c>
      <c r="F12" s="16">
        <f>+'1.2b Proyección CNE'!F287</f>
        <v>2.8879980779588532E-2</v>
      </c>
      <c r="G12" s="16">
        <f>+'1.2b Proyección CNE'!G287</f>
        <v>2.9847440345120324E-2</v>
      </c>
      <c r="H12" s="16">
        <f>+'1.2b Proyección CNE'!H287</f>
        <v>2.8412132331079309E-2</v>
      </c>
      <c r="I12" s="16">
        <f>+'1.2b Proyección CNE'!I287</f>
        <v>2.8030275636602653E-2</v>
      </c>
      <c r="J12" s="16">
        <f>+'1.2b Proyección CNE'!J287</f>
        <v>2.7410594813882971E-2</v>
      </c>
      <c r="K12" s="16">
        <f>+'1.2b Proyección CNE'!K287</f>
        <v>2.6828657122504262E-2</v>
      </c>
      <c r="L12" s="16">
        <f>+'1.2b Proyección CNE'!L287</f>
        <v>2.632089413869676E-2</v>
      </c>
      <c r="M12" s="16">
        <f>+'1.2b Proyección CNE'!M287</f>
        <v>2.5803494771083901E-2</v>
      </c>
      <c r="N12" s="16">
        <f>+'1.2b Proyección CNE'!N287</f>
        <v>2.5328466720153653E-2</v>
      </c>
      <c r="O12" s="16">
        <f>+'1.2b Proyección CNE'!O287</f>
        <v>2.4869970542311881E-2</v>
      </c>
      <c r="P12" s="16">
        <f>+'1.2b Proyección CNE'!P287</f>
        <v>2.4434265018955292E-2</v>
      </c>
      <c r="Q12" s="16">
        <f>+'1.2b Proyección CNE'!Q287</f>
        <v>2.4018968911210692E-2</v>
      </c>
      <c r="R12" s="16">
        <f>+'1.2b Proyección CNE'!R287</f>
        <v>2.3622159239790275E-2</v>
      </c>
      <c r="S12" s="16">
        <f>+'1.2b Proyección CNE'!S287</f>
        <v>2.3243437327795213E-2</v>
      </c>
      <c r="T12" s="16">
        <f>+'1.2b Proyección CNE'!T287</f>
        <v>2.2881419346148846E-2</v>
      </c>
      <c r="U12" s="16">
        <f>+'1.2b Proyección CNE'!U287</f>
        <v>2.2535091709820154E-2</v>
      </c>
      <c r="V12" s="16">
        <f>+'1.2b Proyección CNE'!V287</f>
        <v>2.220440661574874E-2</v>
      </c>
      <c r="W12" s="16">
        <f>+'1.2b Proyección CNE'!W287</f>
        <v>2.188521109315622E-2</v>
      </c>
      <c r="X12" s="33">
        <f>+'1.2b Proyección CNE'!X287</f>
        <v>2.1589704091723005E-2</v>
      </c>
    </row>
    <row r="13" spans="1:24" x14ac:dyDescent="0.2">
      <c r="A13" s="215"/>
      <c r="B13" s="11"/>
      <c r="C13" s="18">
        <v>20</v>
      </c>
      <c r="D13" s="29" t="s">
        <v>56</v>
      </c>
      <c r="E13" s="16">
        <f>+'1.2b Proyección CNE'!E288</f>
        <v>3.6999999999999922E-2</v>
      </c>
      <c r="F13" s="16">
        <f>+'1.2b Proyección CNE'!F288</f>
        <v>3.6999999999999922E-2</v>
      </c>
      <c r="G13" s="16">
        <f>+'1.2b Proyección CNE'!G288</f>
        <v>3.6999999999999922E-2</v>
      </c>
      <c r="H13" s="16">
        <f>+'1.2b Proyección CNE'!H288</f>
        <v>3.69999999999997E-2</v>
      </c>
      <c r="I13" s="16">
        <f>+'1.2b Proyección CNE'!I288</f>
        <v>3.6999999999999922E-2</v>
      </c>
      <c r="J13" s="16">
        <f>+'1.2b Proyección CNE'!J288</f>
        <v>3.6999999999999922E-2</v>
      </c>
      <c r="K13" s="16">
        <f>+'1.2b Proyección CNE'!K288</f>
        <v>3.69999999999997E-2</v>
      </c>
      <c r="L13" s="16">
        <f>+'1.2b Proyección CNE'!L288</f>
        <v>3.7000000000000144E-2</v>
      </c>
      <c r="M13" s="16">
        <f>+'1.2b Proyección CNE'!M288</f>
        <v>3.69999999999997E-2</v>
      </c>
      <c r="N13" s="16">
        <f>+'1.2b Proyección CNE'!N288</f>
        <v>3.6999999999999922E-2</v>
      </c>
      <c r="O13" s="16">
        <f>+'1.2b Proyección CNE'!O288</f>
        <v>3.6999999999999922E-2</v>
      </c>
      <c r="P13" s="16">
        <f>+'1.2b Proyección CNE'!P288</f>
        <v>3.6999999999999922E-2</v>
      </c>
      <c r="Q13" s="16">
        <f>+'1.2b Proyección CNE'!Q288</f>
        <v>3.6999999999999922E-2</v>
      </c>
      <c r="R13" s="16">
        <f>+'1.2b Proyección CNE'!R288</f>
        <v>3.6999999999999922E-2</v>
      </c>
      <c r="S13" s="16">
        <f>+'1.2b Proyección CNE'!S288</f>
        <v>3.6999999999999922E-2</v>
      </c>
      <c r="T13" s="16">
        <f>+'1.2b Proyección CNE'!T288</f>
        <v>3.6999999999999922E-2</v>
      </c>
      <c r="U13" s="16">
        <f>+'1.2b Proyección CNE'!U288</f>
        <v>3.6999999999999922E-2</v>
      </c>
      <c r="V13" s="16">
        <f>+'1.2b Proyección CNE'!V288</f>
        <v>3.6999999999999922E-2</v>
      </c>
      <c r="W13" s="16">
        <f>+'1.2b Proyección CNE'!W288</f>
        <v>3.6999999999999922E-2</v>
      </c>
      <c r="X13" s="33">
        <f>+'1.2b Proyección CNE'!X288</f>
        <v>3.6999999999999922E-2</v>
      </c>
    </row>
    <row r="14" spans="1:24" x14ac:dyDescent="0.2">
      <c r="A14" s="215"/>
      <c r="B14" s="11"/>
      <c r="C14" s="18">
        <v>21</v>
      </c>
      <c r="D14" s="29" t="s">
        <v>57</v>
      </c>
      <c r="E14" s="16">
        <f>+'1.2b Proyección CNE'!E289</f>
        <v>4.6742575267905373E-2</v>
      </c>
      <c r="F14" s="16">
        <f>+'1.2b Proyección CNE'!F289</f>
        <v>4.3290269351110355E-2</v>
      </c>
      <c r="G14" s="16">
        <f>+'1.2b Proyección CNE'!G289</f>
        <v>4.1561927374923258E-2</v>
      </c>
      <c r="H14" s="16">
        <f>+'1.2b Proyección CNE'!H289</f>
        <v>3.991403039712238E-2</v>
      </c>
      <c r="I14" s="16">
        <f>+'1.2b Proyección CNE'!I289</f>
        <v>3.8383156411845754E-2</v>
      </c>
      <c r="J14" s="16">
        <f>+'1.2b Proyección CNE'!J289</f>
        <v>3.7013473453755052E-2</v>
      </c>
      <c r="K14" s="16">
        <f>+'1.2b Proyección CNE'!K289</f>
        <v>3.5765684922099972E-2</v>
      </c>
      <c r="L14" s="16">
        <f>+'1.2b Proyección CNE'!L289</f>
        <v>3.4546106624003592E-2</v>
      </c>
      <c r="M14" s="16">
        <f>+'1.2b Proyección CNE'!M289</f>
        <v>3.339252489841793E-2</v>
      </c>
      <c r="N14" s="16">
        <f>+'1.2b Proyección CNE'!N289</f>
        <v>3.2313495689064498E-2</v>
      </c>
      <c r="O14" s="16">
        <f>+'1.2b Proyección CNE'!O289</f>
        <v>3.1302018063315895E-2</v>
      </c>
      <c r="P14" s="16">
        <f>+'1.2b Proyección CNE'!P289</f>
        <v>3.0351941056122156E-2</v>
      </c>
      <c r="Q14" s="16">
        <f>+'1.2b Proyección CNE'!Q289</f>
        <v>2.9457838478968545E-2</v>
      </c>
      <c r="R14" s="16">
        <f>+'1.2b Proyección CNE'!R289</f>
        <v>2.8614905222823728E-2</v>
      </c>
      <c r="S14" s="16">
        <f>+'1.2b Proyección CNE'!S289</f>
        <v>2.7818870869486423E-2</v>
      </c>
      <c r="T14" s="16">
        <f>+'1.2b Proyección CNE'!T289</f>
        <v>2.7065927332071027E-2</v>
      </c>
      <c r="U14" s="16">
        <f>+'1.2b Proyección CNE'!U289</f>
        <v>2.6352667936691443E-2</v>
      </c>
      <c r="V14" s="16">
        <f>+'1.2b Proyección CNE'!V289</f>
        <v>2.567603588897871E-2</v>
      </c>
      <c r="W14" s="16">
        <f>+'1.2b Proyección CNE'!W289</f>
        <v>2.5033280480932563E-2</v>
      </c>
      <c r="X14" s="33">
        <f>+'1.2b Proyección CNE'!X289</f>
        <v>2.4421919714828322E-2</v>
      </c>
    </row>
    <row r="15" spans="1:24" x14ac:dyDescent="0.2">
      <c r="A15" s="215"/>
      <c r="B15" s="11"/>
      <c r="C15" s="18">
        <v>22</v>
      </c>
      <c r="D15" s="29" t="s">
        <v>58</v>
      </c>
      <c r="E15" s="16">
        <f>+'1.2b Proyección CNE'!E290</f>
        <v>3.2513868560313908E-2</v>
      </c>
      <c r="F15" s="16">
        <f>+'1.2b Proyección CNE'!F290</f>
        <v>3.3201749654235169E-2</v>
      </c>
      <c r="G15" s="16">
        <f>+'1.2b Proyección CNE'!G290</f>
        <v>3.2488413766835089E-2</v>
      </c>
      <c r="H15" s="16">
        <f>+'1.2b Proyección CNE'!H290</f>
        <v>3.1668696000262786E-2</v>
      </c>
      <c r="I15" s="16">
        <f>+'1.2b Proyección CNE'!I290</f>
        <v>3.0907776659057529E-2</v>
      </c>
      <c r="J15" s="16">
        <f>+'1.2b Proyección CNE'!J290</f>
        <v>3.0187721324093975E-2</v>
      </c>
      <c r="K15" s="16">
        <f>+'1.2b Proyección CNE'!K290</f>
        <v>2.9508517627512054E-2</v>
      </c>
      <c r="L15" s="16">
        <f>+'1.2b Proyección CNE'!L290</f>
        <v>2.886625794903086E-2</v>
      </c>
      <c r="M15" s="16">
        <f>+'1.2b Proyección CNE'!M290</f>
        <v>2.8258393463069353E-2</v>
      </c>
      <c r="N15" s="16">
        <f>+'1.2b Proyección CNE'!N290</f>
        <v>2.7682384156203277E-2</v>
      </c>
      <c r="O15" s="16">
        <f>+'1.2b Proyección CNE'!O290</f>
        <v>2.7135992126651409E-2</v>
      </c>
      <c r="P15" s="16">
        <f>+'1.2b Proyección CNE'!P290</f>
        <v>2.661717362002447E-2</v>
      </c>
      <c r="Q15" s="16">
        <f>+'1.2b Proyección CNE'!Q290</f>
        <v>2.6124073187163477E-2</v>
      </c>
      <c r="R15" s="16">
        <f>+'1.2b Proyección CNE'!R290</f>
        <v>2.5655005755409466E-2</v>
      </c>
      <c r="S15" s="16">
        <f>+'1.2b Proyección CNE'!S290</f>
        <v>2.5208410365902267E-2</v>
      </c>
      <c r="T15" s="16">
        <f>+'1.2b Proyección CNE'!T290</f>
        <v>2.4782946452668764E-2</v>
      </c>
      <c r="U15" s="16">
        <f>+'1.2b Proyección CNE'!U290</f>
        <v>2.4377052725881532E-2</v>
      </c>
      <c r="V15" s="16">
        <f>+'1.2b Proyección CNE'!V290</f>
        <v>2.3990563520052133E-2</v>
      </c>
      <c r="W15" s="16">
        <f>+'1.2b Proyección CNE'!W290</f>
        <v>2.3618490156657623E-2</v>
      </c>
      <c r="X15" s="33">
        <f>+'1.2b Proyección CNE'!X290</f>
        <v>2.3274896474630324E-2</v>
      </c>
    </row>
    <row r="16" spans="1:24" x14ac:dyDescent="0.2">
      <c r="A16" s="215"/>
      <c r="B16" s="11"/>
      <c r="C16" s="18">
        <v>23</v>
      </c>
      <c r="D16" s="29" t="s">
        <v>59</v>
      </c>
      <c r="E16" s="16">
        <f>+'1.2b Proyección CNE'!E291</f>
        <v>5.294609130339456E-2</v>
      </c>
      <c r="F16" s="16">
        <f>+'1.2b Proyección CNE'!F291</f>
        <v>5.0647840710486669E-2</v>
      </c>
      <c r="G16" s="16">
        <f>+'1.2b Proyección CNE'!G291</f>
        <v>4.8327440232425634E-2</v>
      </c>
      <c r="H16" s="16">
        <f>+'1.2b Proyección CNE'!H291</f>
        <v>4.6197083226598767E-2</v>
      </c>
      <c r="I16" s="16">
        <f>+'1.2b Proyección CNE'!I291</f>
        <v>4.4290224255691957E-2</v>
      </c>
      <c r="J16" s="16">
        <f>+'1.2b Proyección CNE'!J291</f>
        <v>4.255129161611837E-2</v>
      </c>
      <c r="K16" s="16">
        <f>+'1.2b Proyección CNE'!K291</f>
        <v>4.0955816922344068E-2</v>
      </c>
      <c r="L16" s="16">
        <f>+'1.2b Proyección CNE'!L291</f>
        <v>3.9484414101309095E-2</v>
      </c>
      <c r="M16" s="16">
        <f>+'1.2b Proyección CNE'!M291</f>
        <v>3.8122715244288452E-2</v>
      </c>
      <c r="N16" s="16">
        <f>+'1.2b Proyección CNE'!N291</f>
        <v>3.6858779543254228E-2</v>
      </c>
      <c r="O16" s="16">
        <f>+'1.2b Proyección CNE'!O291</f>
        <v>3.5682542734254641E-2</v>
      </c>
      <c r="P16" s="16">
        <f>+'1.2b Proyección CNE'!P291</f>
        <v>3.4585334080136976E-2</v>
      </c>
      <c r="Q16" s="16">
        <f>+'1.2b Proyección CNE'!Q291</f>
        <v>3.355961824579734E-2</v>
      </c>
      <c r="R16" s="16">
        <f>+'1.2b Proyección CNE'!R291</f>
        <v>3.2598804502782297E-2</v>
      </c>
      <c r="S16" s="16">
        <f>+'1.2b Proyección CNE'!S291</f>
        <v>3.1697080682618228E-2</v>
      </c>
      <c r="T16" s="16">
        <f>+'1.2b Proyección CNE'!T291</f>
        <v>3.084936862161225E-2</v>
      </c>
      <c r="U16" s="16">
        <f>+'1.2b Proyección CNE'!U291</f>
        <v>3.0050950019579581E-2</v>
      </c>
      <c r="V16" s="16">
        <f>+'1.2b Proyección CNE'!V291</f>
        <v>2.9298438559595574E-2</v>
      </c>
      <c r="W16" s="16">
        <f>+'1.2b Proyección CNE'!W291</f>
        <v>2.8585724741529761E-2</v>
      </c>
      <c r="X16" s="33">
        <f>+'1.2b Proyección CNE'!X291</f>
        <v>2.7919182606602755E-2</v>
      </c>
    </row>
    <row r="17" spans="1:27" x14ac:dyDescent="0.2">
      <c r="A17" s="215"/>
      <c r="B17" s="11"/>
      <c r="C17" s="18">
        <v>26</v>
      </c>
      <c r="D17" s="29" t="s">
        <v>60</v>
      </c>
      <c r="E17" s="16">
        <f>+'1.2b Proyección CNE'!E292</f>
        <v>1.8770447430978887E-2</v>
      </c>
      <c r="F17" s="16">
        <f>+'1.2b Proyección CNE'!F292</f>
        <v>1.8423886708532011E-2</v>
      </c>
      <c r="G17" s="16">
        <f>+'1.2b Proyección CNE'!G292</f>
        <v>1.8101930323954019E-2</v>
      </c>
      <c r="H17" s="16">
        <f>+'1.2b Proyección CNE'!H292</f>
        <v>8.6222704015761487E-3</v>
      </c>
      <c r="I17" s="16">
        <f>+'1.2b Proyección CNE'!I292</f>
        <v>3.1899055777784291E-2</v>
      </c>
      <c r="J17" s="16">
        <f>+'1.2b Proyección CNE'!J292</f>
        <v>1.2790765558790662E-2</v>
      </c>
      <c r="K17" s="16">
        <f>+'1.2b Proyección CNE'!K292</f>
        <v>2.0069808051470739E-2</v>
      </c>
      <c r="L17" s="16">
        <f>+'1.2b Proyección CNE'!L292</f>
        <v>1.263977534017191E-2</v>
      </c>
      <c r="M17" s="16">
        <f>+'1.2b Proyección CNE'!M292</f>
        <v>1.6308674234174036E-2</v>
      </c>
      <c r="N17" s="16">
        <f>+'1.2b Proyección CNE'!N292</f>
        <v>1.6057036983182504E-2</v>
      </c>
      <c r="O17" s="16">
        <f>+'1.2b Proyección CNE'!O292</f>
        <v>1.5813191527999759E-2</v>
      </c>
      <c r="P17" s="16">
        <f>+'1.2b Proyección CNE'!P292</f>
        <v>1.651318461234208E-2</v>
      </c>
      <c r="Q17" s="16">
        <f>+'1.2b Proyección CNE'!Q292</f>
        <v>1.5995439745150053E-2</v>
      </c>
      <c r="R17" s="16">
        <f>+'1.2b Proyección CNE'!R292</f>
        <v>2.2228313114515341E-2</v>
      </c>
      <c r="S17" s="16">
        <f>+'1.2b Proyección CNE'!S292</f>
        <v>2.2237755251634406E-2</v>
      </c>
      <c r="T17" s="16">
        <f>+'1.2b Proyección CNE'!T292</f>
        <v>2.1863348990818432E-2</v>
      </c>
      <c r="U17" s="16">
        <f>+'1.2b Proyección CNE'!U292</f>
        <v>2.1855646235139581E-2</v>
      </c>
      <c r="V17" s="16">
        <f>+'1.2b Proyección CNE'!V292</f>
        <v>6.8455751458051939E-3</v>
      </c>
      <c r="W17" s="16">
        <f>+'1.2b Proyección CNE'!W292</f>
        <v>8.3372417958205158E-3</v>
      </c>
      <c r="X17" s="33">
        <f>+'1.2b Proyección CNE'!X292</f>
        <v>8.3396500681269803E-3</v>
      </c>
    </row>
    <row r="18" spans="1:27" x14ac:dyDescent="0.2">
      <c r="A18" s="215"/>
      <c r="B18" s="11"/>
      <c r="C18" s="18">
        <v>28</v>
      </c>
      <c r="D18" s="29" t="s">
        <v>61</v>
      </c>
      <c r="E18" s="16">
        <f>+'1.2b Proyección CNE'!E293</f>
        <v>1.7518647626700856E-2</v>
      </c>
      <c r="F18" s="16">
        <f>+'1.2b Proyección CNE'!F293</f>
        <v>2.0917037171797048E-4</v>
      </c>
      <c r="G18" s="16">
        <f>+'1.2b Proyección CNE'!G293</f>
        <v>2.5406878121359E-6</v>
      </c>
      <c r="H18" s="16">
        <f>+'1.2b Proyección CNE'!H293</f>
        <v>3.0866839750842701E-8</v>
      </c>
      <c r="I18" s="16">
        <f>+'1.2b Proyección CNE'!I293</f>
        <v>3.750024735182933E-10</v>
      </c>
      <c r="J18" s="16">
        <f>+'1.2b Proyección CNE'!J293</f>
        <v>4.5556891592468673E-12</v>
      </c>
      <c r="K18" s="16">
        <f>+'1.2b Proyección CNE'!K293</f>
        <v>5.5733195836182858E-14</v>
      </c>
      <c r="L18" s="16">
        <f>+'1.2b Proyección CNE'!L293</f>
        <v>0</v>
      </c>
      <c r="M18" s="16">
        <f>+'1.2b Proyección CNE'!M293</f>
        <v>0</v>
      </c>
      <c r="N18" s="16">
        <f>+'1.2b Proyección CNE'!N293</f>
        <v>0</v>
      </c>
      <c r="O18" s="16">
        <f>+'1.2b Proyección CNE'!O293</f>
        <v>0</v>
      </c>
      <c r="P18" s="16">
        <f>+'1.2b Proyección CNE'!P293</f>
        <v>0</v>
      </c>
      <c r="Q18" s="16">
        <f>+'1.2b Proyección CNE'!Q293</f>
        <v>0</v>
      </c>
      <c r="R18" s="16">
        <f>+'1.2b Proyección CNE'!R293</f>
        <v>0</v>
      </c>
      <c r="S18" s="16">
        <f>+'1.2b Proyección CNE'!S293</f>
        <v>0</v>
      </c>
      <c r="T18" s="16">
        <f>+'1.2b Proyección CNE'!T293</f>
        <v>0</v>
      </c>
      <c r="U18" s="16">
        <f>+'1.2b Proyección CNE'!U293</f>
        <v>0</v>
      </c>
      <c r="V18" s="16">
        <f>+'1.2b Proyección CNE'!V293</f>
        <v>0</v>
      </c>
      <c r="W18" s="16">
        <f>+'1.2b Proyección CNE'!W293</f>
        <v>0</v>
      </c>
      <c r="X18" s="33">
        <f>+'1.2b Proyección CNE'!X293</f>
        <v>0</v>
      </c>
    </row>
    <row r="19" spans="1:27" x14ac:dyDescent="0.2">
      <c r="A19" s="215"/>
      <c r="B19" s="11"/>
      <c r="C19" s="18">
        <v>29</v>
      </c>
      <c r="D19" s="29" t="s">
        <v>62</v>
      </c>
      <c r="E19" s="16">
        <f>+'1.2b Proyección CNE'!E294</f>
        <v>1.0192718900010167E-2</v>
      </c>
      <c r="F19" s="16">
        <f>+'1.2b Proyección CNE'!F294</f>
        <v>2.3029930319450553E-2</v>
      </c>
      <c r="G19" s="16">
        <f>+'1.2b Proyección CNE'!G294</f>
        <v>1.9407616852578524E-2</v>
      </c>
      <c r="H19" s="16">
        <f>+'1.2b Proyección CNE'!H294</f>
        <v>2.0240991695229305E-2</v>
      </c>
      <c r="I19" s="16">
        <f>+'1.2b Proyección CNE'!I294</f>
        <v>1.9373653034509442E-2</v>
      </c>
      <c r="J19" s="16">
        <f>+'1.2b Proyección CNE'!J294</f>
        <v>1.9185955778203923E-2</v>
      </c>
      <c r="K19" s="16">
        <f>+'1.2b Proyección CNE'!K294</f>
        <v>1.8754816085686299E-2</v>
      </c>
      <c r="L19" s="16">
        <f>+'1.2b Proyección CNE'!L294</f>
        <v>1.8436680877617961E-2</v>
      </c>
      <c r="M19" s="16">
        <f>+'1.2b Proyección CNE'!M294</f>
        <v>1.8092398257609554E-2</v>
      </c>
      <c r="N19" s="16">
        <f>+'1.2b Proyección CNE'!N294</f>
        <v>1.7774964407986538E-2</v>
      </c>
      <c r="O19" s="16">
        <f>+'1.2b Proyección CNE'!O294</f>
        <v>1.7462947727154621E-2</v>
      </c>
      <c r="P19" s="16">
        <f>+'1.2b Proyección CNE'!P294</f>
        <v>1.7163842693421305E-2</v>
      </c>
      <c r="Q19" s="16">
        <f>+'1.2b Proyección CNE'!Q294</f>
        <v>1.6873977243373695E-2</v>
      </c>
      <c r="R19" s="16">
        <f>+'1.2b Proyección CNE'!R294</f>
        <v>1.659406382838946E-2</v>
      </c>
      <c r="S19" s="16">
        <f>+'1.2b Proyección CNE'!S294</f>
        <v>1.632315958620234E-2</v>
      </c>
      <c r="T19" s="16">
        <f>+'1.2b Proyección CNE'!T294</f>
        <v>1.6061007456425802E-2</v>
      </c>
      <c r="U19" s="16">
        <f>+'1.2b Proyección CNE'!U294</f>
        <v>1.5807123584414162E-2</v>
      </c>
      <c r="V19" s="16">
        <f>+'1.2b Proyección CNE'!V294</f>
        <v>1.5561148738088448E-2</v>
      </c>
      <c r="W19" s="16">
        <f>+'1.2b Proyección CNE'!W294</f>
        <v>1.5322708947037356E-2</v>
      </c>
      <c r="X19" s="33">
        <f>+'1.2b Proyección CNE'!X294</f>
        <v>1.5091467114856538E-2</v>
      </c>
    </row>
    <row r="20" spans="1:27" x14ac:dyDescent="0.2">
      <c r="A20" s="215"/>
      <c r="B20" s="11"/>
      <c r="C20" s="18">
        <v>31</v>
      </c>
      <c r="D20" s="29" t="s">
        <v>63</v>
      </c>
      <c r="E20" s="16">
        <f>+'1.2b Proyección CNE'!E295</f>
        <v>2.7957069798753675E-2</v>
      </c>
      <c r="F20" s="16">
        <f>+'1.2b Proyección CNE'!F295</f>
        <v>2.3576566735588722E-2</v>
      </c>
      <c r="G20" s="16">
        <f>+'1.2b Proyección CNE'!G295</f>
        <v>2.1806322809072354E-2</v>
      </c>
      <c r="H20" s="16">
        <f>+'1.2b Proyección CNE'!H295</f>
        <v>2.1121166205738007E-2</v>
      </c>
      <c r="I20" s="16">
        <f>+'1.2b Proyección CNE'!I295</f>
        <v>2.0910038478930693E-2</v>
      </c>
      <c r="J20" s="16">
        <f>+'1.2b Proyección CNE'!J295</f>
        <v>2.0840997936897088E-2</v>
      </c>
      <c r="K20" s="16">
        <f>+'1.2b Proyección CNE'!K295</f>
        <v>2.0821634857427274E-2</v>
      </c>
      <c r="L20" s="16">
        <f>+'1.2b Proyección CNE'!L295</f>
        <v>2.0817704695661243E-2</v>
      </c>
      <c r="M20" s="16">
        <f>+'1.2b Proyección CNE'!M295</f>
        <v>2.0818980632582029E-2</v>
      </c>
      <c r="N20" s="16">
        <f>+'1.2b Proyección CNE'!N295</f>
        <v>2.0821862216073184E-2</v>
      </c>
      <c r="O20" s="16">
        <f>+'1.2b Proyección CNE'!O295</f>
        <v>2.0825232471612276E-2</v>
      </c>
      <c r="P20" s="16">
        <f>+'1.2b Proyección CNE'!P295</f>
        <v>2.0828711377648634E-2</v>
      </c>
      <c r="Q20" s="16">
        <f>+'1.2b Proyección CNE'!Q295</f>
        <v>2.0832176248357204E-2</v>
      </c>
      <c r="R20" s="16">
        <f>+'1.2b Proyección CNE'!R295</f>
        <v>2.0835598338610817E-2</v>
      </c>
      <c r="S20" s="16">
        <f>+'1.2b Proyección CNE'!S295</f>
        <v>2.0838925459001123E-2</v>
      </c>
      <c r="T20" s="16">
        <f>+'1.2b Proyección CNE'!T295</f>
        <v>2.0842309398238612E-2</v>
      </c>
      <c r="U20" s="16">
        <f>+'1.2b Proyección CNE'!U295</f>
        <v>2.0845158242717821E-2</v>
      </c>
      <c r="V20" s="16">
        <f>+'1.2b Proyección CNE'!V295</f>
        <v>2.0849736648407502E-2</v>
      </c>
      <c r="W20" s="16">
        <f>+'1.2b Proyección CNE'!W295</f>
        <v>2.0847383235758299E-2</v>
      </c>
      <c r="X20" s="33">
        <f>+'1.2b Proyección CNE'!X295</f>
        <v>2.0871705297538679E-2</v>
      </c>
    </row>
    <row r="21" spans="1:27" x14ac:dyDescent="0.2">
      <c r="A21" s="215"/>
      <c r="B21" s="11"/>
      <c r="C21" s="18">
        <v>32</v>
      </c>
      <c r="D21" s="29" t="s">
        <v>64</v>
      </c>
      <c r="E21" s="16">
        <f>+'1.2b Proyección CNE'!E296</f>
        <v>3.3553179066692307E-2</v>
      </c>
      <c r="F21" s="16">
        <f>+'1.2b Proyección CNE'!F296</f>
        <v>2.5861756656568202E-2</v>
      </c>
      <c r="G21" s="16">
        <f>+'1.2b Proyección CNE'!G296</f>
        <v>2.6077697507313813E-2</v>
      </c>
      <c r="H21" s="16">
        <f>+'1.2b Proyección CNE'!H296</f>
        <v>2.5926020828682894E-2</v>
      </c>
      <c r="I21" s="16">
        <f>+'1.2b Proyección CNE'!I296</f>
        <v>2.5806905012935921E-2</v>
      </c>
      <c r="J21" s="16">
        <f>+'1.2b Proyección CNE'!J296</f>
        <v>2.5684637660424503E-2</v>
      </c>
      <c r="K21" s="16">
        <f>+'1.2b Proyección CNE'!K296</f>
        <v>2.5567660749122867E-2</v>
      </c>
      <c r="L21" s="16">
        <f>+'1.2b Proyección CNE'!L296</f>
        <v>2.5453704726650317E-2</v>
      </c>
      <c r="M21" s="16">
        <f>+'1.2b Proyección CNE'!M296</f>
        <v>2.5343176045490523E-2</v>
      </c>
      <c r="N21" s="16">
        <f>+'1.2b Proyección CNE'!N296</f>
        <v>2.5235821611023779E-2</v>
      </c>
      <c r="O21" s="16">
        <f>+'1.2b Proyección CNE'!O296</f>
        <v>2.5131559488275279E-2</v>
      </c>
      <c r="P21" s="16">
        <f>+'1.2b Proyección CNE'!P296</f>
        <v>2.5030272679523735E-2</v>
      </c>
      <c r="Q21" s="16">
        <f>+'1.2b Proyección CNE'!Q296</f>
        <v>2.4931855226930866E-2</v>
      </c>
      <c r="R21" s="16">
        <f>+'1.2b Proyección CNE'!R296</f>
        <v>2.4836219237909019E-2</v>
      </c>
      <c r="S21" s="16">
        <f>+'1.2b Proyección CNE'!S296</f>
        <v>2.4743220967175406E-2</v>
      </c>
      <c r="T21" s="16">
        <f>+'1.2b Proyección CNE'!T296</f>
        <v>2.4652952537214778E-2</v>
      </c>
      <c r="U21" s="16">
        <f>+'1.2b Proyección CNE'!U296</f>
        <v>2.4564626745857909E-2</v>
      </c>
      <c r="V21" s="16">
        <f>+'1.2b Proyección CNE'!V296</f>
        <v>2.4480825911340931E-2</v>
      </c>
      <c r="W21" s="16">
        <f>+'1.2b Proyección CNE'!W296</f>
        <v>2.4391304399742131E-2</v>
      </c>
      <c r="X21" s="33">
        <f>+'1.2b Proyección CNE'!X296</f>
        <v>2.4335280576316176E-2</v>
      </c>
    </row>
    <row r="22" spans="1:27" x14ac:dyDescent="0.2">
      <c r="A22" s="215"/>
      <c r="B22" s="11"/>
      <c r="C22" s="18">
        <v>33</v>
      </c>
      <c r="D22" s="28" t="s">
        <v>65</v>
      </c>
      <c r="E22" s="16">
        <f>+'1.2b Proyección CNE'!E297</f>
        <v>7.3771349438384481E-2</v>
      </c>
      <c r="F22" s="16">
        <f>+'1.2b Proyección CNE'!F297</f>
        <v>6.5699711344473277E-2</v>
      </c>
      <c r="G22" s="16">
        <f>+'1.2b Proyección CNE'!G297</f>
        <v>6.1190803380771763E-2</v>
      </c>
      <c r="H22" s="16">
        <f>+'1.2b Proyección CNE'!H297</f>
        <v>7.6328557287323795E-2</v>
      </c>
      <c r="I22" s="16">
        <f>+'1.2b Proyección CNE'!I297</f>
        <v>7.0187927752942469E-2</v>
      </c>
      <c r="J22" s="16">
        <f>+'1.2b Proyección CNE'!J297</f>
        <v>5.4668467873881799E-2</v>
      </c>
      <c r="K22" s="16">
        <f>+'1.2b Proyección CNE'!K297</f>
        <v>5.1885288779730532E-2</v>
      </c>
      <c r="L22" s="16">
        <f>+'1.2b Proyección CNE'!L297</f>
        <v>4.9375385395981741E-2</v>
      </c>
      <c r="M22" s="16">
        <f>+'1.2b Proyección CNE'!M297</f>
        <v>3.315142979017649E-2</v>
      </c>
      <c r="N22" s="16">
        <f>+'1.2b Proyección CNE'!N297</f>
        <v>3.2135246983420407E-2</v>
      </c>
      <c r="O22" s="16">
        <f>+'1.2b Proyección CNE'!O297</f>
        <v>3.118178376270464E-2</v>
      </c>
      <c r="P22" s="16">
        <f>+'1.2b Proyección CNE'!P297</f>
        <v>3.0285475953808039E-2</v>
      </c>
      <c r="Q22" s="16">
        <f>+'1.2b Proyección CNE'!Q297</f>
        <v>2.9441401879459539E-2</v>
      </c>
      <c r="R22" s="16">
        <f>+'1.2b Proyección CNE'!R297</f>
        <v>2.8645192223688776E-2</v>
      </c>
      <c r="S22" s="16">
        <f>+'1.2b Proyección CNE'!S297</f>
        <v>2.7892948264695461E-2</v>
      </c>
      <c r="T22" s="16">
        <f>+'1.2b Proyección CNE'!T297</f>
        <v>2.7181204902305023E-2</v>
      </c>
      <c r="U22" s="16">
        <f>+'1.2b Proyección CNE'!U297</f>
        <v>2.6506778004309561E-2</v>
      </c>
      <c r="V22" s="16">
        <f>+'1.2b Proyección CNE'!V297</f>
        <v>2.5867096865362704E-2</v>
      </c>
      <c r="W22" s="16">
        <f>+'1.2b Proyección CNE'!W297</f>
        <v>2.5258728803547292E-2</v>
      </c>
      <c r="X22" s="33">
        <f>+'1.2b Proyección CNE'!X297</f>
        <v>2.4682863626724005E-2</v>
      </c>
    </row>
    <row r="23" spans="1:27" x14ac:dyDescent="0.2">
      <c r="A23" s="215"/>
      <c r="B23" s="11"/>
      <c r="C23" s="18">
        <v>34</v>
      </c>
      <c r="D23" s="29" t="s">
        <v>66</v>
      </c>
      <c r="E23" s="16">
        <f>+'1.2b Proyección CNE'!E298</f>
        <v>5.0422662339208779E-2</v>
      </c>
      <c r="F23" s="16">
        <f>+'1.2b Proyección CNE'!F298</f>
        <v>5.3895003919663287E-2</v>
      </c>
      <c r="G23" s="16">
        <f>+'1.2b Proyección CNE'!G298</f>
        <v>5.211042739401095E-2</v>
      </c>
      <c r="H23" s="16">
        <f>+'1.2b Proyección CNE'!H298</f>
        <v>5.0234309542583455E-2</v>
      </c>
      <c r="I23" s="16">
        <f>+'1.2b Proyección CNE'!I298</f>
        <v>4.8499515229388779E-2</v>
      </c>
      <c r="J23" s="16">
        <f>+'1.2b Proyección CNE'!J298</f>
        <v>4.6886776981805989E-2</v>
      </c>
      <c r="K23" s="16">
        <f>+'1.2b Proyección CNE'!K298</f>
        <v>4.5387512639341043E-2</v>
      </c>
      <c r="L23" s="16">
        <f>+'1.2b Proyección CNE'!L298</f>
        <v>4.3989842307168736E-2</v>
      </c>
      <c r="M23" s="16">
        <f>+'1.2b Proyección CNE'!M298</f>
        <v>4.2684226956700266E-2</v>
      </c>
      <c r="N23" s="16">
        <f>+'1.2b Proyección CNE'!N298</f>
        <v>4.1462080628439368E-2</v>
      </c>
      <c r="O23" s="16">
        <f>+'1.2b Proyección CNE'!O298</f>
        <v>4.0315906061452189E-2</v>
      </c>
      <c r="P23" s="16">
        <f>+'1.2b Proyección CNE'!P298</f>
        <v>3.9239069837284424E-2</v>
      </c>
      <c r="Q23" s="16">
        <f>+'1.2b Proyección CNE'!Q298</f>
        <v>3.8225694688160505E-2</v>
      </c>
      <c r="R23" s="16">
        <f>+'1.2b Proyección CNE'!R298</f>
        <v>3.7270557862750353E-2</v>
      </c>
      <c r="S23" s="16">
        <f>+'1.2b Proyección CNE'!S298</f>
        <v>3.6368978219846859E-2</v>
      </c>
      <c r="T23" s="16">
        <f>+'1.2b Proyección CNE'!T298</f>
        <v>3.5516843708140344E-2</v>
      </c>
      <c r="U23" s="16">
        <f>+'1.2b Proyección CNE'!U298</f>
        <v>3.4710164612565819E-2</v>
      </c>
      <c r="V23" s="16">
        <f>+'1.2b Proyección CNE'!V298</f>
        <v>3.3946479997506662E-2</v>
      </c>
      <c r="W23" s="16">
        <f>+'1.2b Proyección CNE'!W298</f>
        <v>3.3219266452723994E-2</v>
      </c>
      <c r="X23" s="33">
        <f>+'1.2b Proyección CNE'!X298</f>
        <v>3.2539171776928555E-2</v>
      </c>
    </row>
    <row r="24" spans="1:27" x14ac:dyDescent="0.2">
      <c r="A24" s="215"/>
      <c r="B24" s="11"/>
      <c r="C24" s="18">
        <v>35</v>
      </c>
      <c r="D24" s="29" t="s">
        <v>67</v>
      </c>
      <c r="E24" s="16">
        <f>+'1.2b Proyección CNE'!E299</f>
        <v>3.5857701809405507E-2</v>
      </c>
      <c r="F24" s="16">
        <f>+'1.2b Proyección CNE'!F299</f>
        <v>3.1569389986289664E-2</v>
      </c>
      <c r="G24" s="16">
        <f>+'1.2b Proyección CNE'!G299</f>
        <v>3.5310452066358966E-2</v>
      </c>
      <c r="H24" s="16">
        <f>+'1.2b Proyección CNE'!H299</f>
        <v>3.5422108664165952E-2</v>
      </c>
      <c r="I24" s="16">
        <f>+'1.2b Proyección CNE'!I299</f>
        <v>3.5028557808447047E-2</v>
      </c>
      <c r="J24" s="16">
        <f>+'1.2b Proyección CNE'!J299</f>
        <v>3.4688224400339696E-2</v>
      </c>
      <c r="K24" s="16">
        <f>+'1.2b Proyección CNE'!K299</f>
        <v>3.4352029058539957E-2</v>
      </c>
      <c r="L24" s="16">
        <f>+'1.2b Proyección CNE'!L299</f>
        <v>3.4030884351241353E-2</v>
      </c>
      <c r="M24" s="16">
        <f>+'1.2b Proyección CNE'!M299</f>
        <v>3.3721269933834508E-2</v>
      </c>
      <c r="N24" s="16">
        <f>+'1.2b Proyección CNE'!N299</f>
        <v>3.3423295230952554E-2</v>
      </c>
      <c r="O24" s="16">
        <f>+'1.2b Proyección CNE'!O299</f>
        <v>3.3136218437001208E-2</v>
      </c>
      <c r="P24" s="16">
        <f>+'1.2b Proyección CNE'!P299</f>
        <v>3.2859553773191719E-2</v>
      </c>
      <c r="Q24" s="16">
        <f>+'1.2b Proyección CNE'!Q299</f>
        <v>3.2592794948643977E-2</v>
      </c>
      <c r="R24" s="16">
        <f>+'1.2b Proyección CNE'!R299</f>
        <v>3.2335474201361292E-2</v>
      </c>
      <c r="S24" s="16">
        <f>+'1.2b Proyección CNE'!S299</f>
        <v>3.2087169207626998E-2</v>
      </c>
      <c r="T24" s="16">
        <f>+'1.2b Proyección CNE'!T299</f>
        <v>3.1847406001249245E-2</v>
      </c>
      <c r="U24" s="16">
        <f>+'1.2b Proyección CNE'!U299</f>
        <v>3.1616032526998294E-2</v>
      </c>
      <c r="V24" s="16">
        <f>+'1.2b Proyección CNE'!V299</f>
        <v>3.1391788192975056E-2</v>
      </c>
      <c r="W24" s="16">
        <f>+'1.2b Proyección CNE'!W299</f>
        <v>3.1177728117120607E-2</v>
      </c>
      <c r="X24" s="33">
        <f>+'1.2b Proyección CNE'!X299</f>
        <v>3.0960608274860135E-2</v>
      </c>
    </row>
    <row r="25" spans="1:27" x14ac:dyDescent="0.2">
      <c r="A25" s="215"/>
      <c r="B25" s="11"/>
      <c r="C25" s="18">
        <v>36</v>
      </c>
      <c r="D25" s="29" t="s">
        <v>68</v>
      </c>
      <c r="E25" s="16">
        <f>+'1.2b Proyección CNE'!E300</f>
        <v>6.5753857485776335E-2</v>
      </c>
      <c r="F25" s="16">
        <f>+'1.2b Proyección CNE'!F300</f>
        <v>5.976651211412487E-2</v>
      </c>
      <c r="G25" s="16">
        <f>+'1.2b Proyección CNE'!G300</f>
        <v>5.5722884498485392E-2</v>
      </c>
      <c r="H25" s="16">
        <f>+'1.2b Proyección CNE'!H300</f>
        <v>5.2396530231325844E-2</v>
      </c>
      <c r="I25" s="16">
        <f>+'1.2b Proyección CNE'!I300</f>
        <v>4.9393959492938233E-2</v>
      </c>
      <c r="J25" s="16">
        <f>+'1.2b Proyección CNE'!J300</f>
        <v>4.6690548030203782E-2</v>
      </c>
      <c r="K25" s="16">
        <f>+'1.2b Proyección CNE'!K300</f>
        <v>4.4237438415771768E-2</v>
      </c>
      <c r="L25" s="16">
        <f>+'1.2b Proyección CNE'!L300</f>
        <v>4.2001566286837821E-2</v>
      </c>
      <c r="M25" s="16">
        <f>+'1.2b Proyección CNE'!M300</f>
        <v>3.9953943412911697E-2</v>
      </c>
      <c r="N25" s="16">
        <f>+'1.2b Proyección CNE'!N300</f>
        <v>3.8070833650927893E-2</v>
      </c>
      <c r="O25" s="16">
        <f>+'1.2b Proyección CNE'!O300</f>
        <v>3.6332200689693561E-2</v>
      </c>
      <c r="P25" s="16">
        <f>+'1.2b Proyección CNE'!P300</f>
        <v>3.4721116008976427E-2</v>
      </c>
      <c r="Q25" s="16">
        <f>+'1.2b Proyección CNE'!Q300</f>
        <v>3.3223154442523661E-2</v>
      </c>
      <c r="R25" s="16">
        <f>+'1.2b Proyección CNE'!R300</f>
        <v>3.1825940408444886E-2</v>
      </c>
      <c r="S25" s="16">
        <f>+'1.2b Proyección CNE'!S300</f>
        <v>3.0518839199588754E-2</v>
      </c>
      <c r="T25" s="16">
        <f>+'1.2b Proyección CNE'!T300</f>
        <v>2.9292485136728663E-2</v>
      </c>
      <c r="U25" s="16">
        <f>+'1.2b Proyección CNE'!U300</f>
        <v>2.8139262237230289E-2</v>
      </c>
      <c r="V25" s="16">
        <f>+'1.2b Proyección CNE'!V300</f>
        <v>2.7050424183006294E-2</v>
      </c>
      <c r="W25" s="16">
        <f>+'1.2b Proyección CNE'!W300</f>
        <v>2.6026171284836863E-2</v>
      </c>
      <c r="X25" s="33">
        <f>+'1.2b Proyección CNE'!X300</f>
        <v>2.5036293554852707E-2</v>
      </c>
    </row>
    <row r="26" spans="1:27" x14ac:dyDescent="0.2">
      <c r="A26" s="215"/>
      <c r="B26" s="11"/>
      <c r="C26" s="18">
        <v>39</v>
      </c>
      <c r="D26" s="29" t="s">
        <v>69</v>
      </c>
      <c r="E26" s="16">
        <f>+'1.2b Proyección CNE'!E301</f>
        <v>5.9148688936919269E-2</v>
      </c>
      <c r="F26" s="16">
        <f>+'1.2b Proyección CNE'!F301</f>
        <v>5.3946044248837755E-2</v>
      </c>
      <c r="G26" s="16">
        <f>+'1.2b Proyección CNE'!G301</f>
        <v>5.0771719916393732E-2</v>
      </c>
      <c r="H26" s="16">
        <f>+'1.2b Proyección CNE'!H301</f>
        <v>4.8181206552518896E-2</v>
      </c>
      <c r="I26" s="16">
        <f>+'1.2b Proyección CNE'!I301</f>
        <v>4.5825535582018739E-2</v>
      </c>
      <c r="J26" s="16">
        <f>+'1.2b Proyección CNE'!J301</f>
        <v>4.3681662120130582E-2</v>
      </c>
      <c r="K26" s="16">
        <f>+'1.2b Proyección CNE'!K301</f>
        <v>4.1720063596291546E-2</v>
      </c>
      <c r="L26" s="16">
        <f>+'1.2b Proyección CNE'!L301</f>
        <v>3.9918591742706067E-2</v>
      </c>
      <c r="M26" s="16">
        <f>+'1.2b Proyección CNE'!M301</f>
        <v>3.8258000902989808E-2</v>
      </c>
      <c r="N26" s="16">
        <f>+'1.2b Proyección CNE'!N301</f>
        <v>3.6722133165623783E-2</v>
      </c>
      <c r="O26" s="16">
        <f>+'1.2b Proyección CNE'!O301</f>
        <v>3.5297168670499035E-2</v>
      </c>
      <c r="P26" s="16">
        <f>+'1.2b Proyección CNE'!P301</f>
        <v>3.3971255523811195E-2</v>
      </c>
      <c r="Q26" s="16">
        <f>+'1.2b Proyección CNE'!Q301</f>
        <v>3.2734162847013915E-2</v>
      </c>
      <c r="R26" s="16">
        <f>+'1.2b Proyección CNE'!R301</f>
        <v>3.1577010443193387E-2</v>
      </c>
      <c r="S26" s="16">
        <f>+'1.2b Proyección CNE'!S301</f>
        <v>3.0492069014360412E-2</v>
      </c>
      <c r="T26" s="16">
        <f>+'1.2b Proyección CNE'!T301</f>
        <v>2.947251554581154E-2</v>
      </c>
      <c r="U26" s="16">
        <f>+'1.2b Proyección CNE'!U301</f>
        <v>2.8512546905835379E-2</v>
      </c>
      <c r="V26" s="16">
        <f>+'1.2b Proyección CNE'!V301</f>
        <v>2.7606281124377796E-2</v>
      </c>
      <c r="W26" s="16">
        <f>+'1.2b Proyección CNE'!W301</f>
        <v>2.6751376824733386E-2</v>
      </c>
      <c r="X26" s="33">
        <f>+'1.2b Proyección CNE'!X301</f>
        <v>2.5934697250807881E-2</v>
      </c>
    </row>
    <row r="27" spans="1:27" x14ac:dyDescent="0.2">
      <c r="A27" s="215"/>
      <c r="B27" s="11"/>
      <c r="C27" s="18">
        <v>40</v>
      </c>
      <c r="D27" s="29" t="s">
        <v>70</v>
      </c>
      <c r="E27" s="16">
        <f>+'1.2b Proyección CNE'!E302</f>
        <v>6.4723075889616677E-2</v>
      </c>
      <c r="F27" s="16">
        <f>+'1.2b Proyección CNE'!F302</f>
        <v>7.7329532995691341E-2</v>
      </c>
      <c r="G27" s="16">
        <f>+'1.2b Proyección CNE'!G302</f>
        <v>6.4309362824661154E-2</v>
      </c>
      <c r="H27" s="16">
        <f>+'1.2b Proyección CNE'!H302</f>
        <v>5.136108902017833E-2</v>
      </c>
      <c r="I27" s="16">
        <f>+'1.2b Proyección CNE'!I302</f>
        <v>4.8867507737382132E-2</v>
      </c>
      <c r="J27" s="16">
        <f>+'1.2b Proyección CNE'!J302</f>
        <v>4.6606647122096723E-2</v>
      </c>
      <c r="K27" s="16">
        <f>+'1.2b Proyección CNE'!K302</f>
        <v>4.4546529303013838E-2</v>
      </c>
      <c r="L27" s="16">
        <f>+'1.2b Proyección CNE'!L302</f>
        <v>4.2661797099800003E-2</v>
      </c>
      <c r="M27" s="16">
        <f>+'1.2b Proyección CNE'!M302</f>
        <v>4.0930946235309795E-2</v>
      </c>
      <c r="N27" s="16">
        <f>+'1.2b Proyección CNE'!N302</f>
        <v>3.9335911323759909E-2</v>
      </c>
      <c r="O27" s="16">
        <f>+'1.2b Proyección CNE'!O302</f>
        <v>3.7861334071421338E-2</v>
      </c>
      <c r="P27" s="16">
        <f>+'1.2b Proyección CNE'!P302</f>
        <v>3.6494092140988865E-2</v>
      </c>
      <c r="Q27" s="16">
        <f>+'1.2b Proyección CNE'!Q302</f>
        <v>3.5222902227567632E-2</v>
      </c>
      <c r="R27" s="16">
        <f>+'1.2b Proyección CNE'!R302</f>
        <v>3.4038009766525823E-2</v>
      </c>
      <c r="S27" s="16">
        <f>+'1.2b Proyección CNE'!S302</f>
        <v>3.2930938756932537E-2</v>
      </c>
      <c r="T27" s="16">
        <f>+'1.2b Proyección CNE'!T302</f>
        <v>3.1894287120340037E-2</v>
      </c>
      <c r="U27" s="16">
        <f>+'1.2b Proyección CNE'!U302</f>
        <v>3.0921568983031777E-2</v>
      </c>
      <c r="V27" s="16">
        <f>+'1.2b Proyección CNE'!V302</f>
        <v>3.0007050118957768E-2</v>
      </c>
      <c r="W27" s="16">
        <f>+'1.2b Proyección CNE'!W302</f>
        <v>2.9145744952239871E-2</v>
      </c>
      <c r="X27" s="33">
        <f>+'1.2b Proyección CNE'!X302</f>
        <v>2.8332909561801012E-2</v>
      </c>
    </row>
    <row r="28" spans="1:27" x14ac:dyDescent="0.2">
      <c r="A28" s="215"/>
      <c r="B28" s="11"/>
      <c r="C28" s="18">
        <v>45</v>
      </c>
      <c r="D28" s="29" t="s">
        <v>71</v>
      </c>
      <c r="E28" s="16">
        <f>+'1.2b Proyección CNE'!E303</f>
        <v>1.2716926084196611E-2</v>
      </c>
      <c r="F28" s="16">
        <f>+'1.2b Proyección CNE'!F303</f>
        <v>1.2609194563652837E-2</v>
      </c>
      <c r="G28" s="16">
        <f>+'1.2b Proyección CNE'!G303</f>
        <v>1.3597399081206829E-2</v>
      </c>
      <c r="H28" s="16">
        <f>+'1.2b Proyección CNE'!H303</f>
        <v>1.2390690179968633E-2</v>
      </c>
      <c r="I28" s="16">
        <f>+'1.2b Proyección CNE'!I303</f>
        <v>1.3355065147567347E-2</v>
      </c>
      <c r="J28" s="16">
        <f>+'1.2b Proyección CNE'!J303</f>
        <v>1.323260150173855E-2</v>
      </c>
      <c r="K28" s="16">
        <f>+'1.2b Proyección CNE'!K303</f>
        <v>1.3111594653403724E-2</v>
      </c>
      <c r="L28" s="16">
        <f>+'1.2b Proyección CNE'!L303</f>
        <v>1.2994065992059545E-2</v>
      </c>
      <c r="M28" s="16">
        <f>+'1.2b Proyección CNE'!M303</f>
        <v>1.2879887001884693E-2</v>
      </c>
      <c r="N28" s="16">
        <f>+'1.2b Proyección CNE'!N303</f>
        <v>1.27679383103938E-2</v>
      </c>
      <c r="O28" s="16">
        <f>+'1.2b Proyección CNE'!O303</f>
        <v>1.3644349302428527E-2</v>
      </c>
      <c r="P28" s="16">
        <f>+'1.2b Proyección CNE'!P303</f>
        <v>1.2541169525229989E-2</v>
      </c>
      <c r="Q28" s="16">
        <f>+'1.2b Proyección CNE'!Q303</f>
        <v>1.3395614132665434E-2</v>
      </c>
      <c r="R28" s="16">
        <f>+'1.2b Proyección CNE'!R303</f>
        <v>1.2325258120712723E-2</v>
      </c>
      <c r="S28" s="16">
        <f>+'1.2b Proyección CNE'!S303</f>
        <v>1.3161363173234575E-2</v>
      </c>
      <c r="T28" s="16">
        <f>+'1.2b Proyección CNE'!T303</f>
        <v>1.3041135625965206E-2</v>
      </c>
      <c r="U28" s="16">
        <f>+'1.2b Proyección CNE'!U303</f>
        <v>1.292516573118907E-2</v>
      </c>
      <c r="V28" s="16">
        <f>+'1.2b Proyección CNE'!V303</f>
        <v>1.3711501027238615E-2</v>
      </c>
      <c r="W28" s="16">
        <f>+'1.2b Proyección CNE'!W303</f>
        <v>1.2689641715190492E-2</v>
      </c>
      <c r="X28" s="33">
        <f>+'1.2b Proyección CNE'!X303</f>
        <v>1.3457270429388712E-2</v>
      </c>
    </row>
    <row r="29" spans="1:27" ht="13.5" thickBot="1" x14ac:dyDescent="0.25">
      <c r="A29" s="215"/>
      <c r="B29" s="215"/>
      <c r="C29" s="20">
        <v>46</v>
      </c>
      <c r="D29" s="200" t="s">
        <v>72</v>
      </c>
      <c r="E29" s="25">
        <f>+'1.2b Proyección CNE'!E304</f>
        <v>0.80881494454173963</v>
      </c>
      <c r="F29" s="25">
        <f>+'1.2b Proyección CNE'!F304</f>
        <v>0.13165852523842725</v>
      </c>
      <c r="G29" s="25">
        <f>+'1.2b Proyección CNE'!G304</f>
        <v>6.4302843439534296E-2</v>
      </c>
      <c r="H29" s="25">
        <f>+'1.2b Proyección CNE'!H304</f>
        <v>6.7241767792191043E-2</v>
      </c>
      <c r="I29" s="25">
        <f>+'1.2b Proyección CNE'!I304</f>
        <v>6.6926046567740372E-2</v>
      </c>
      <c r="J29" s="25">
        <f>+'1.2b Proyección CNE'!J304</f>
        <v>0.10668551236749146</v>
      </c>
      <c r="K29" s="25">
        <f>+'1.2b Proyección CNE'!K304</f>
        <v>0.13806227489846501</v>
      </c>
      <c r="L29" s="25">
        <f>+'1.2b Proyección CNE'!L304</f>
        <v>0.2608744444943214</v>
      </c>
      <c r="M29" s="25">
        <f>+'1.2b Proyección CNE'!M304</f>
        <v>3.9083101131259124E-2</v>
      </c>
      <c r="N29" s="25">
        <f>+'1.2b Proyección CNE'!N304</f>
        <v>3.9083101131259124E-2</v>
      </c>
      <c r="O29" s="25">
        <f>+'1.2b Proyección CNE'!O304</f>
        <v>3.9083101131259124E-2</v>
      </c>
      <c r="P29" s="25">
        <f>+'1.2b Proyección CNE'!P304</f>
        <v>3.9083101131259124E-2</v>
      </c>
      <c r="Q29" s="25">
        <f>+'1.2b Proyección CNE'!Q304</f>
        <v>3.9083101131259124E-2</v>
      </c>
      <c r="R29" s="25">
        <f>+'1.2b Proyección CNE'!R304</f>
        <v>3.9083101131259124E-2</v>
      </c>
      <c r="S29" s="25">
        <f>+'1.2b Proyección CNE'!S304</f>
        <v>3.9083101131259124E-2</v>
      </c>
      <c r="T29" s="25">
        <f>+'1.2b Proyección CNE'!T304</f>
        <v>3.9083101131259124E-2</v>
      </c>
      <c r="U29" s="25">
        <f>+'1.2b Proyección CNE'!U304</f>
        <v>3.9083101131259124E-2</v>
      </c>
      <c r="V29" s="25">
        <f>+'1.2b Proyección CNE'!V304</f>
        <v>3.9083101131259124E-2</v>
      </c>
      <c r="W29" s="25">
        <f>+'1.2b Proyección CNE'!W304</f>
        <v>3.9083101131259124E-2</v>
      </c>
      <c r="X29" s="34">
        <f>+'1.2b Proyección CNE'!X304</f>
        <v>3.9083101131259124E-2</v>
      </c>
    </row>
    <row r="30" spans="1:27" x14ac:dyDescent="0.2">
      <c r="B30" s="12"/>
      <c r="D30" s="12"/>
      <c r="E30" s="12"/>
      <c r="G30" s="12"/>
      <c r="I30" s="12"/>
      <c r="K30" s="12"/>
      <c r="M30" s="12"/>
      <c r="O30" s="12"/>
      <c r="Q30" s="12"/>
      <c r="S30" s="12"/>
      <c r="U30" s="12"/>
      <c r="W30" s="12"/>
      <c r="Y30" s="12"/>
      <c r="AA30" s="12"/>
    </row>
    <row r="31" spans="1:27" x14ac:dyDescent="0.2">
      <c r="B31" s="12"/>
      <c r="D31" s="12"/>
      <c r="E31" s="12"/>
      <c r="G31" s="12"/>
      <c r="I31" s="12"/>
      <c r="K31" s="12"/>
      <c r="M31" s="12"/>
      <c r="O31" s="12"/>
      <c r="Q31" s="12"/>
      <c r="S31" s="12"/>
      <c r="U31" s="12"/>
      <c r="W31" s="12"/>
      <c r="Y31" s="12"/>
      <c r="AA31" s="12"/>
    </row>
  </sheetData>
  <hyperlinks>
    <hyperlink ref="A1" location="Indice!A1" display="Índice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Z29"/>
  <sheetViews>
    <sheetView showGridLines="0" zoomScale="85" zoomScaleNormal="85" workbookViewId="0"/>
  </sheetViews>
  <sheetFormatPr baseColWidth="10" defaultColWidth="11.42578125" defaultRowHeight="12.75" x14ac:dyDescent="0.2"/>
  <cols>
    <col min="1" max="1" width="10.140625" style="10" customWidth="1"/>
    <col min="2" max="2" width="11.42578125" style="10"/>
    <col min="3" max="3" width="24.7109375" style="10" customWidth="1"/>
    <col min="4" max="4" width="11.42578125" style="10" customWidth="1"/>
    <col min="5" max="16384" width="11.42578125" style="10"/>
  </cols>
  <sheetData>
    <row r="1" spans="1:26" ht="15.75" thickBot="1" x14ac:dyDescent="0.3">
      <c r="A1" s="67" t="s">
        <v>34</v>
      </c>
    </row>
    <row r="3" spans="1:26" x14ac:dyDescent="0.2">
      <c r="B3" s="12" t="s">
        <v>123</v>
      </c>
    </row>
    <row r="4" spans="1:26" ht="13.5" thickBot="1" x14ac:dyDescent="0.25"/>
    <row r="5" spans="1:26" ht="13.5" thickBot="1" x14ac:dyDescent="0.25">
      <c r="B5" s="4" t="s">
        <v>37</v>
      </c>
      <c r="C5" s="5" t="s">
        <v>38</v>
      </c>
      <c r="D5" s="212">
        <v>2024</v>
      </c>
      <c r="E5" s="87">
        <v>2024</v>
      </c>
      <c r="F5" s="2">
        <f t="shared" ref="F5:Y5" si="0">+E5+1</f>
        <v>2025</v>
      </c>
      <c r="G5" s="2">
        <f t="shared" si="0"/>
        <v>2026</v>
      </c>
      <c r="H5" s="2">
        <f t="shared" si="0"/>
        <v>2027</v>
      </c>
      <c r="I5" s="2">
        <f t="shared" si="0"/>
        <v>2028</v>
      </c>
      <c r="J5" s="2">
        <f t="shared" si="0"/>
        <v>2029</v>
      </c>
      <c r="K5" s="2">
        <f t="shared" si="0"/>
        <v>2030</v>
      </c>
      <c r="L5" s="2">
        <f t="shared" si="0"/>
        <v>2031</v>
      </c>
      <c r="M5" s="2">
        <f t="shared" si="0"/>
        <v>2032</v>
      </c>
      <c r="N5" s="2">
        <f t="shared" si="0"/>
        <v>2033</v>
      </c>
      <c r="O5" s="2">
        <f t="shared" si="0"/>
        <v>2034</v>
      </c>
      <c r="P5" s="2">
        <f t="shared" si="0"/>
        <v>2035</v>
      </c>
      <c r="Q5" s="2">
        <f t="shared" si="0"/>
        <v>2036</v>
      </c>
      <c r="R5" s="2">
        <f t="shared" si="0"/>
        <v>2037</v>
      </c>
      <c r="S5" s="2">
        <f t="shared" si="0"/>
        <v>2038</v>
      </c>
      <c r="T5" s="2">
        <f t="shared" si="0"/>
        <v>2039</v>
      </c>
      <c r="U5" s="2">
        <f t="shared" si="0"/>
        <v>2040</v>
      </c>
      <c r="V5" s="2">
        <f t="shared" si="0"/>
        <v>2041</v>
      </c>
      <c r="W5" s="2">
        <f t="shared" si="0"/>
        <v>2042</v>
      </c>
      <c r="X5" s="2">
        <f t="shared" si="0"/>
        <v>2043</v>
      </c>
      <c r="Y5" s="31">
        <f t="shared" si="0"/>
        <v>2044</v>
      </c>
    </row>
    <row r="6" spans="1:26" x14ac:dyDescent="0.2">
      <c r="B6" s="177">
        <v>6</v>
      </c>
      <c r="C6" s="178" t="s">
        <v>46</v>
      </c>
      <c r="D6" s="252">
        <v>1.01617</v>
      </c>
      <c r="E6" s="253">
        <v>1.01617</v>
      </c>
      <c r="F6" s="253">
        <v>1.01617</v>
      </c>
      <c r="G6" s="253">
        <v>1.01617</v>
      </c>
      <c r="H6" s="253">
        <v>1.01617</v>
      </c>
      <c r="I6" s="253">
        <v>1.01617</v>
      </c>
      <c r="J6" s="253">
        <v>1.01617</v>
      </c>
      <c r="K6" s="253">
        <v>1.01617</v>
      </c>
      <c r="L6" s="253">
        <v>1.01617</v>
      </c>
      <c r="M6" s="253">
        <v>1.01617</v>
      </c>
      <c r="N6" s="253">
        <v>1.01617</v>
      </c>
      <c r="O6" s="253">
        <v>1.01617</v>
      </c>
      <c r="P6" s="253">
        <v>1.01617</v>
      </c>
      <c r="Q6" s="253">
        <v>1.01617</v>
      </c>
      <c r="R6" s="253">
        <v>1.01617</v>
      </c>
      <c r="S6" s="253">
        <v>1.01617</v>
      </c>
      <c r="T6" s="253">
        <v>1.01617</v>
      </c>
      <c r="U6" s="253">
        <v>1.01617</v>
      </c>
      <c r="V6" s="253">
        <v>1.01617</v>
      </c>
      <c r="W6" s="253">
        <v>1.01617</v>
      </c>
      <c r="X6" s="253">
        <v>1.01617</v>
      </c>
      <c r="Y6" s="254">
        <v>1.01617</v>
      </c>
      <c r="Z6" s="73"/>
    </row>
    <row r="7" spans="1:26" x14ac:dyDescent="0.2">
      <c r="B7" s="18">
        <v>8</v>
      </c>
      <c r="C7" s="28" t="s">
        <v>48</v>
      </c>
      <c r="D7" s="211">
        <v>1.01617</v>
      </c>
      <c r="E7" s="216">
        <v>1.01617</v>
      </c>
      <c r="F7" s="216">
        <v>1.01617</v>
      </c>
      <c r="G7" s="216">
        <v>1.01617</v>
      </c>
      <c r="H7" s="216">
        <v>1.01617</v>
      </c>
      <c r="I7" s="216">
        <v>1.01617</v>
      </c>
      <c r="J7" s="216">
        <v>1.01617</v>
      </c>
      <c r="K7" s="216">
        <v>1.01617</v>
      </c>
      <c r="L7" s="216">
        <v>1.01617</v>
      </c>
      <c r="M7" s="216">
        <v>1.01617</v>
      </c>
      <c r="N7" s="216">
        <v>1.01617</v>
      </c>
      <c r="O7" s="216">
        <v>1.01617</v>
      </c>
      <c r="P7" s="216">
        <v>1.01617</v>
      </c>
      <c r="Q7" s="216">
        <v>1.01617</v>
      </c>
      <c r="R7" s="216">
        <v>1.01617</v>
      </c>
      <c r="S7" s="216">
        <v>1.01617</v>
      </c>
      <c r="T7" s="216">
        <v>1.01617</v>
      </c>
      <c r="U7" s="216">
        <v>1.01617</v>
      </c>
      <c r="V7" s="216">
        <v>1.01617</v>
      </c>
      <c r="W7" s="216">
        <v>1.01617</v>
      </c>
      <c r="X7" s="216">
        <v>1.01617</v>
      </c>
      <c r="Y7" s="217">
        <v>1.01617</v>
      </c>
      <c r="Z7" s="73"/>
    </row>
    <row r="8" spans="1:26" x14ac:dyDescent="0.2">
      <c r="B8" s="18">
        <v>9</v>
      </c>
      <c r="C8" s="29" t="s">
        <v>49</v>
      </c>
      <c r="D8" s="255">
        <v>1.01617</v>
      </c>
      <c r="E8" s="256">
        <v>1.01617</v>
      </c>
      <c r="F8" s="256">
        <v>1.01617</v>
      </c>
      <c r="G8" s="256">
        <v>1.01617</v>
      </c>
      <c r="H8" s="256">
        <v>1.01617</v>
      </c>
      <c r="I8" s="256">
        <v>1.01617</v>
      </c>
      <c r="J8" s="256">
        <v>1.01617</v>
      </c>
      <c r="K8" s="256">
        <v>1.01617</v>
      </c>
      <c r="L8" s="256">
        <v>1.01617</v>
      </c>
      <c r="M8" s="256">
        <v>1.01617</v>
      </c>
      <c r="N8" s="256">
        <v>1.01617</v>
      </c>
      <c r="O8" s="256">
        <v>1.01617</v>
      </c>
      <c r="P8" s="256">
        <v>1.01617</v>
      </c>
      <c r="Q8" s="256">
        <v>1.01617</v>
      </c>
      <c r="R8" s="256">
        <v>1.01617</v>
      </c>
      <c r="S8" s="256">
        <v>1.01617</v>
      </c>
      <c r="T8" s="256">
        <v>1.01617</v>
      </c>
      <c r="U8" s="256">
        <v>1.01617</v>
      </c>
      <c r="V8" s="256">
        <v>1.01617</v>
      </c>
      <c r="W8" s="256">
        <v>1.01617</v>
      </c>
      <c r="X8" s="256">
        <v>1.01617</v>
      </c>
      <c r="Y8" s="257">
        <v>1.01617</v>
      </c>
      <c r="Z8" s="73"/>
    </row>
    <row r="9" spans="1:26" x14ac:dyDescent="0.2">
      <c r="B9" s="18">
        <v>10</v>
      </c>
      <c r="C9" s="28" t="s">
        <v>50</v>
      </c>
      <c r="D9" s="255">
        <v>1.0146410758138606</v>
      </c>
      <c r="E9" s="256">
        <v>1.0146410758138606</v>
      </c>
      <c r="F9" s="256">
        <v>1.0146410758138606</v>
      </c>
      <c r="G9" s="256">
        <v>1.0146410758138606</v>
      </c>
      <c r="H9" s="256">
        <v>1.0146410758138606</v>
      </c>
      <c r="I9" s="256">
        <v>1.0146410758138606</v>
      </c>
      <c r="J9" s="256">
        <v>1.0146410758138606</v>
      </c>
      <c r="K9" s="256">
        <v>1.0146410758138606</v>
      </c>
      <c r="L9" s="256">
        <v>1.0146410758138606</v>
      </c>
      <c r="M9" s="256">
        <v>1.0146410758138606</v>
      </c>
      <c r="N9" s="256">
        <v>1.0146410758138606</v>
      </c>
      <c r="O9" s="256">
        <v>1.0146410758138606</v>
      </c>
      <c r="P9" s="256">
        <v>1.0146410758138606</v>
      </c>
      <c r="Q9" s="256">
        <v>1.0146410758138606</v>
      </c>
      <c r="R9" s="256">
        <v>1.0146410758138606</v>
      </c>
      <c r="S9" s="256">
        <v>1.0146410758138606</v>
      </c>
      <c r="T9" s="256">
        <v>1.0146410758138606</v>
      </c>
      <c r="U9" s="256">
        <v>1.0146410758138606</v>
      </c>
      <c r="V9" s="256">
        <v>1.0146410758138606</v>
      </c>
      <c r="W9" s="256">
        <v>1.0146410758138606</v>
      </c>
      <c r="X9" s="256">
        <v>1.0146410758138606</v>
      </c>
      <c r="Y9" s="257">
        <v>1.0146410758138606</v>
      </c>
      <c r="Z9" s="73"/>
    </row>
    <row r="10" spans="1:26" x14ac:dyDescent="0.2">
      <c r="B10" s="18">
        <v>13</v>
      </c>
      <c r="C10" s="29" t="s">
        <v>52</v>
      </c>
      <c r="D10" s="255">
        <v>1.0152033449080298</v>
      </c>
      <c r="E10" s="256">
        <v>1.0152033449080298</v>
      </c>
      <c r="F10" s="256">
        <v>1.0152033449080298</v>
      </c>
      <c r="G10" s="256">
        <v>1.0152033449080298</v>
      </c>
      <c r="H10" s="256">
        <v>1.0152033449080298</v>
      </c>
      <c r="I10" s="256">
        <v>1.0152033449080298</v>
      </c>
      <c r="J10" s="256">
        <v>1.0152033449080298</v>
      </c>
      <c r="K10" s="256">
        <v>1.0152033449080298</v>
      </c>
      <c r="L10" s="256">
        <v>1.0152033449080298</v>
      </c>
      <c r="M10" s="256">
        <v>1.0152033449080298</v>
      </c>
      <c r="N10" s="256">
        <v>1.0152033449080298</v>
      </c>
      <c r="O10" s="256">
        <v>1.0152033449080298</v>
      </c>
      <c r="P10" s="256">
        <v>1.0152033449080298</v>
      </c>
      <c r="Q10" s="256">
        <v>1.0152033449080298</v>
      </c>
      <c r="R10" s="256">
        <v>1.0152033449080298</v>
      </c>
      <c r="S10" s="256">
        <v>1.0152033449080298</v>
      </c>
      <c r="T10" s="256">
        <v>1.0152033449080298</v>
      </c>
      <c r="U10" s="256">
        <v>1.0152033449080298</v>
      </c>
      <c r="V10" s="256">
        <v>1.0152033449080298</v>
      </c>
      <c r="W10" s="256">
        <v>1.0152033449080298</v>
      </c>
      <c r="X10" s="256">
        <v>1.0152033449080298</v>
      </c>
      <c r="Y10" s="257">
        <v>1.0152033449080298</v>
      </c>
      <c r="Z10" s="73"/>
    </row>
    <row r="11" spans="1:26" x14ac:dyDescent="0.2">
      <c r="B11" s="18">
        <v>14</v>
      </c>
      <c r="C11" s="29" t="s">
        <v>53</v>
      </c>
      <c r="D11" s="255">
        <v>1.01464</v>
      </c>
      <c r="E11" s="256">
        <v>1.01464</v>
      </c>
      <c r="F11" s="256">
        <v>1.01464</v>
      </c>
      <c r="G11" s="256">
        <v>1.01464</v>
      </c>
      <c r="H11" s="256">
        <v>1.01464</v>
      </c>
      <c r="I11" s="256">
        <v>1.01464</v>
      </c>
      <c r="J11" s="256">
        <v>1.01464</v>
      </c>
      <c r="K11" s="256">
        <v>1.01464</v>
      </c>
      <c r="L11" s="256">
        <v>1.01464</v>
      </c>
      <c r="M11" s="256">
        <v>1.01464</v>
      </c>
      <c r="N11" s="256">
        <v>1.01464</v>
      </c>
      <c r="O11" s="256">
        <v>1.01464</v>
      </c>
      <c r="P11" s="256">
        <v>1.01464</v>
      </c>
      <c r="Q11" s="256">
        <v>1.01464</v>
      </c>
      <c r="R11" s="256">
        <v>1.01464</v>
      </c>
      <c r="S11" s="256">
        <v>1.01464</v>
      </c>
      <c r="T11" s="256">
        <v>1.01464</v>
      </c>
      <c r="U11" s="256">
        <v>1.01464</v>
      </c>
      <c r="V11" s="256">
        <v>1.01464</v>
      </c>
      <c r="W11" s="256">
        <v>1.01464</v>
      </c>
      <c r="X11" s="256">
        <v>1.01464</v>
      </c>
      <c r="Y11" s="257">
        <v>1.01464</v>
      </c>
      <c r="Z11" s="73"/>
    </row>
    <row r="12" spans="1:26" x14ac:dyDescent="0.2">
      <c r="B12" s="18">
        <v>18</v>
      </c>
      <c r="C12" s="29" t="s">
        <v>55</v>
      </c>
      <c r="D12" s="255">
        <v>1.0247331820112988</v>
      </c>
      <c r="E12" s="256">
        <v>1.0247331820112988</v>
      </c>
      <c r="F12" s="256">
        <v>1.0247331820112988</v>
      </c>
      <c r="G12" s="256">
        <v>1.0247331820112988</v>
      </c>
      <c r="H12" s="256">
        <v>1.0247331820112988</v>
      </c>
      <c r="I12" s="256">
        <v>1.0247331820112988</v>
      </c>
      <c r="J12" s="256">
        <v>1.0247331820112988</v>
      </c>
      <c r="K12" s="256">
        <v>1.0247331820112988</v>
      </c>
      <c r="L12" s="256">
        <v>1.0247331820112988</v>
      </c>
      <c r="M12" s="256">
        <v>1.0247331820112988</v>
      </c>
      <c r="N12" s="256">
        <v>1.0247331820112988</v>
      </c>
      <c r="O12" s="256">
        <v>1.0247331820112988</v>
      </c>
      <c r="P12" s="256">
        <v>1.0247331820112988</v>
      </c>
      <c r="Q12" s="256">
        <v>1.0247331820112988</v>
      </c>
      <c r="R12" s="256">
        <v>1.0247331820112988</v>
      </c>
      <c r="S12" s="256">
        <v>1.0247331820112988</v>
      </c>
      <c r="T12" s="256">
        <v>1.0247331820112988</v>
      </c>
      <c r="U12" s="256">
        <v>1.0247331820112988</v>
      </c>
      <c r="V12" s="256">
        <v>1.0247331820112988</v>
      </c>
      <c r="W12" s="256">
        <v>1.0247331820112988</v>
      </c>
      <c r="X12" s="256">
        <v>1.0247331820112988</v>
      </c>
      <c r="Y12" s="257">
        <v>1.0247331820112988</v>
      </c>
      <c r="Z12" s="73"/>
    </row>
    <row r="13" spans="1:26" x14ac:dyDescent="0.2">
      <c r="B13" s="18">
        <v>20</v>
      </c>
      <c r="C13" s="29" t="s">
        <v>56</v>
      </c>
      <c r="D13" s="255">
        <v>1.0115799999999999</v>
      </c>
      <c r="E13" s="256">
        <v>1.0115799999999999</v>
      </c>
      <c r="F13" s="256">
        <v>1.0115799999999999</v>
      </c>
      <c r="G13" s="256">
        <v>1.0115799999999999</v>
      </c>
      <c r="H13" s="256">
        <v>1.0115799999999999</v>
      </c>
      <c r="I13" s="256">
        <v>1.0115799999999999</v>
      </c>
      <c r="J13" s="256">
        <v>1.0115799999999999</v>
      </c>
      <c r="K13" s="256">
        <v>1.0115799999999999</v>
      </c>
      <c r="L13" s="256">
        <v>1.0115799999999999</v>
      </c>
      <c r="M13" s="256">
        <v>1.0115799999999999</v>
      </c>
      <c r="N13" s="256">
        <v>1.0115799999999999</v>
      </c>
      <c r="O13" s="256">
        <v>1.0115799999999999</v>
      </c>
      <c r="P13" s="256">
        <v>1.0115799999999999</v>
      </c>
      <c r="Q13" s="256">
        <v>1.0115799999999999</v>
      </c>
      <c r="R13" s="256">
        <v>1.0115799999999999</v>
      </c>
      <c r="S13" s="256">
        <v>1.0115799999999999</v>
      </c>
      <c r="T13" s="256">
        <v>1.0115799999999999</v>
      </c>
      <c r="U13" s="256">
        <v>1.0115799999999999</v>
      </c>
      <c r="V13" s="256">
        <v>1.0115799999999999</v>
      </c>
      <c r="W13" s="256">
        <v>1.0115799999999999</v>
      </c>
      <c r="X13" s="256">
        <v>1.0115799999999999</v>
      </c>
      <c r="Y13" s="257">
        <v>1.0115799999999999</v>
      </c>
      <c r="Z13" s="73"/>
    </row>
    <row r="14" spans="1:26" x14ac:dyDescent="0.2">
      <c r="B14" s="18">
        <v>21</v>
      </c>
      <c r="C14" s="29" t="s">
        <v>57</v>
      </c>
      <c r="D14" s="255">
        <v>1.0292300000000001</v>
      </c>
      <c r="E14" s="256">
        <v>1.0292300000000001</v>
      </c>
      <c r="F14" s="256">
        <v>1.0292300000000001</v>
      </c>
      <c r="G14" s="256">
        <v>1.0292300000000001</v>
      </c>
      <c r="H14" s="256">
        <v>1.0292300000000001</v>
      </c>
      <c r="I14" s="256">
        <v>1.0292300000000001</v>
      </c>
      <c r="J14" s="256">
        <v>1.0292300000000001</v>
      </c>
      <c r="K14" s="256">
        <v>1.0292300000000001</v>
      </c>
      <c r="L14" s="256">
        <v>1.0292300000000001</v>
      </c>
      <c r="M14" s="256">
        <v>1.0292300000000001</v>
      </c>
      <c r="N14" s="256">
        <v>1.0292300000000001</v>
      </c>
      <c r="O14" s="256">
        <v>1.0292300000000001</v>
      </c>
      <c r="P14" s="256">
        <v>1.0292300000000001</v>
      </c>
      <c r="Q14" s="256">
        <v>1.0292300000000001</v>
      </c>
      <c r="R14" s="256">
        <v>1.0292300000000001</v>
      </c>
      <c r="S14" s="256">
        <v>1.0292300000000001</v>
      </c>
      <c r="T14" s="256">
        <v>1.0292300000000001</v>
      </c>
      <c r="U14" s="256">
        <v>1.0292300000000001</v>
      </c>
      <c r="V14" s="256">
        <v>1.0292300000000001</v>
      </c>
      <c r="W14" s="256">
        <v>1.0292300000000001</v>
      </c>
      <c r="X14" s="256">
        <v>1.0292300000000001</v>
      </c>
      <c r="Y14" s="257">
        <v>1.0292300000000001</v>
      </c>
      <c r="Z14" s="73"/>
    </row>
    <row r="15" spans="1:26" x14ac:dyDescent="0.2">
      <c r="B15" s="18">
        <v>22</v>
      </c>
      <c r="C15" s="29" t="s">
        <v>58</v>
      </c>
      <c r="D15" s="255">
        <v>1.0292300000000001</v>
      </c>
      <c r="E15" s="256">
        <v>1.0292300000000001</v>
      </c>
      <c r="F15" s="256">
        <v>1.0292300000000001</v>
      </c>
      <c r="G15" s="256">
        <v>1.0292300000000001</v>
      </c>
      <c r="H15" s="256">
        <v>1.0292300000000001</v>
      </c>
      <c r="I15" s="256">
        <v>1.0292300000000001</v>
      </c>
      <c r="J15" s="256">
        <v>1.0292300000000001</v>
      </c>
      <c r="K15" s="256">
        <v>1.0292300000000001</v>
      </c>
      <c r="L15" s="256">
        <v>1.0292300000000001</v>
      </c>
      <c r="M15" s="256">
        <v>1.0292300000000001</v>
      </c>
      <c r="N15" s="256">
        <v>1.0292300000000001</v>
      </c>
      <c r="O15" s="256">
        <v>1.0292300000000001</v>
      </c>
      <c r="P15" s="256">
        <v>1.0292300000000001</v>
      </c>
      <c r="Q15" s="256">
        <v>1.0292300000000001</v>
      </c>
      <c r="R15" s="256">
        <v>1.0292300000000001</v>
      </c>
      <c r="S15" s="256">
        <v>1.0292300000000001</v>
      </c>
      <c r="T15" s="256">
        <v>1.0292300000000001</v>
      </c>
      <c r="U15" s="256">
        <v>1.0292300000000001</v>
      </c>
      <c r="V15" s="256">
        <v>1.0292300000000001</v>
      </c>
      <c r="W15" s="256">
        <v>1.0292300000000001</v>
      </c>
      <c r="X15" s="256">
        <v>1.0292300000000001</v>
      </c>
      <c r="Y15" s="257">
        <v>1.0292300000000001</v>
      </c>
      <c r="Z15" s="73"/>
    </row>
    <row r="16" spans="1:26" x14ac:dyDescent="0.2">
      <c r="B16" s="18">
        <v>23</v>
      </c>
      <c r="C16" s="29" t="s">
        <v>59</v>
      </c>
      <c r="D16" s="255">
        <v>1.0163789942918957</v>
      </c>
      <c r="E16" s="256">
        <v>1.0163789942918957</v>
      </c>
      <c r="F16" s="256">
        <v>1.0163789942918957</v>
      </c>
      <c r="G16" s="256">
        <v>1.0163789942918957</v>
      </c>
      <c r="H16" s="256">
        <v>1.0163789942918957</v>
      </c>
      <c r="I16" s="256">
        <v>1.0163789942918957</v>
      </c>
      <c r="J16" s="256">
        <v>1.0163789942918957</v>
      </c>
      <c r="K16" s="256">
        <v>1.0163789942918957</v>
      </c>
      <c r="L16" s="256">
        <v>1.0163789942918957</v>
      </c>
      <c r="M16" s="256">
        <v>1.0163789942918957</v>
      </c>
      <c r="N16" s="256">
        <v>1.0163789942918957</v>
      </c>
      <c r="O16" s="256">
        <v>1.0163789942918957</v>
      </c>
      <c r="P16" s="256">
        <v>1.0163789942918957</v>
      </c>
      <c r="Q16" s="256">
        <v>1.0163789942918957</v>
      </c>
      <c r="R16" s="256">
        <v>1.0163789942918957</v>
      </c>
      <c r="S16" s="256">
        <v>1.0163789942918957</v>
      </c>
      <c r="T16" s="256">
        <v>1.0163789942918957</v>
      </c>
      <c r="U16" s="256">
        <v>1.0163789942918957</v>
      </c>
      <c r="V16" s="256">
        <v>1.0163789942918957</v>
      </c>
      <c r="W16" s="256">
        <v>1.0163789942918957</v>
      </c>
      <c r="X16" s="256">
        <v>1.0163789942918957</v>
      </c>
      <c r="Y16" s="257">
        <v>1.0163789942918957</v>
      </c>
      <c r="Z16" s="73"/>
    </row>
    <row r="17" spans="2:26" x14ac:dyDescent="0.2">
      <c r="B17" s="18">
        <v>26</v>
      </c>
      <c r="C17" s="29" t="s">
        <v>60</v>
      </c>
      <c r="D17" s="255">
        <v>1.0292300000000001</v>
      </c>
      <c r="E17" s="256">
        <v>1.0292300000000001</v>
      </c>
      <c r="F17" s="256">
        <v>1.0292300000000001</v>
      </c>
      <c r="G17" s="256">
        <v>1.0292300000000001</v>
      </c>
      <c r="H17" s="256">
        <v>1.0292300000000001</v>
      </c>
      <c r="I17" s="256">
        <v>1.0292300000000001</v>
      </c>
      <c r="J17" s="256">
        <v>1.0292300000000001</v>
      </c>
      <c r="K17" s="256">
        <v>1.0292300000000001</v>
      </c>
      <c r="L17" s="256">
        <v>1.0292300000000001</v>
      </c>
      <c r="M17" s="256">
        <v>1.0292300000000001</v>
      </c>
      <c r="N17" s="256">
        <v>1.0292300000000001</v>
      </c>
      <c r="O17" s="256">
        <v>1.0292300000000001</v>
      </c>
      <c r="P17" s="256">
        <v>1.0292300000000001</v>
      </c>
      <c r="Q17" s="256">
        <v>1.0292300000000001</v>
      </c>
      <c r="R17" s="256">
        <v>1.0292300000000001</v>
      </c>
      <c r="S17" s="256">
        <v>1.0292300000000001</v>
      </c>
      <c r="T17" s="256">
        <v>1.0292300000000001</v>
      </c>
      <c r="U17" s="256">
        <v>1.0292300000000001</v>
      </c>
      <c r="V17" s="256">
        <v>1.0292300000000001</v>
      </c>
      <c r="W17" s="256">
        <v>1.0292300000000001</v>
      </c>
      <c r="X17" s="256">
        <v>1.0292300000000001</v>
      </c>
      <c r="Y17" s="257">
        <v>1.0292300000000001</v>
      </c>
      <c r="Z17" s="73"/>
    </row>
    <row r="18" spans="2:26" x14ac:dyDescent="0.2">
      <c r="B18" s="18">
        <v>28</v>
      </c>
      <c r="C18" s="29" t="s">
        <v>61</v>
      </c>
      <c r="D18" s="255">
        <v>1.01617</v>
      </c>
      <c r="E18" s="256">
        <v>1.01617</v>
      </c>
      <c r="F18" s="256">
        <v>1.01617</v>
      </c>
      <c r="G18" s="256">
        <v>1.01617</v>
      </c>
      <c r="H18" s="256">
        <v>1.01617</v>
      </c>
      <c r="I18" s="256">
        <v>1.01617</v>
      </c>
      <c r="J18" s="256">
        <v>1.01617</v>
      </c>
      <c r="K18" s="256">
        <v>1.01617</v>
      </c>
      <c r="L18" s="256">
        <v>1.01617</v>
      </c>
      <c r="M18" s="256">
        <v>1.01617</v>
      </c>
      <c r="N18" s="256">
        <v>1.01617</v>
      </c>
      <c r="O18" s="256">
        <v>1.01617</v>
      </c>
      <c r="P18" s="256">
        <v>1.01617</v>
      </c>
      <c r="Q18" s="256">
        <v>1.01617</v>
      </c>
      <c r="R18" s="256">
        <v>1.01617</v>
      </c>
      <c r="S18" s="256">
        <v>1.01617</v>
      </c>
      <c r="T18" s="256">
        <v>1.01617</v>
      </c>
      <c r="U18" s="256">
        <v>1.01617</v>
      </c>
      <c r="V18" s="256">
        <v>1.01617</v>
      </c>
      <c r="W18" s="256">
        <v>1.01617</v>
      </c>
      <c r="X18" s="256">
        <v>1.01617</v>
      </c>
      <c r="Y18" s="257">
        <v>1.01617</v>
      </c>
      <c r="Z18" s="73"/>
    </row>
    <row r="19" spans="2:26" x14ac:dyDescent="0.2">
      <c r="B19" s="18">
        <v>29</v>
      </c>
      <c r="C19" s="29" t="s">
        <v>62</v>
      </c>
      <c r="D19" s="255">
        <v>1.0292300000000001</v>
      </c>
      <c r="E19" s="256">
        <v>1.0292300000000001</v>
      </c>
      <c r="F19" s="256">
        <v>1.0292300000000001</v>
      </c>
      <c r="G19" s="256">
        <v>1.0292300000000001</v>
      </c>
      <c r="H19" s="256">
        <v>1.0292300000000001</v>
      </c>
      <c r="I19" s="256">
        <v>1.0292300000000001</v>
      </c>
      <c r="J19" s="256">
        <v>1.0292300000000001</v>
      </c>
      <c r="K19" s="256">
        <v>1.0292300000000001</v>
      </c>
      <c r="L19" s="256">
        <v>1.0292300000000001</v>
      </c>
      <c r="M19" s="256">
        <v>1.0292300000000001</v>
      </c>
      <c r="N19" s="256">
        <v>1.0292300000000001</v>
      </c>
      <c r="O19" s="256">
        <v>1.0292300000000001</v>
      </c>
      <c r="P19" s="256">
        <v>1.0292300000000001</v>
      </c>
      <c r="Q19" s="256">
        <v>1.0292300000000001</v>
      </c>
      <c r="R19" s="256">
        <v>1.0292300000000001</v>
      </c>
      <c r="S19" s="256">
        <v>1.0292300000000001</v>
      </c>
      <c r="T19" s="256">
        <v>1.0292300000000001</v>
      </c>
      <c r="U19" s="256">
        <v>1.0292300000000001</v>
      </c>
      <c r="V19" s="256">
        <v>1.0292300000000001</v>
      </c>
      <c r="W19" s="256">
        <v>1.0292300000000001</v>
      </c>
      <c r="X19" s="256">
        <v>1.0292300000000001</v>
      </c>
      <c r="Y19" s="257">
        <v>1.0292300000000001</v>
      </c>
      <c r="Z19" s="73"/>
    </row>
    <row r="20" spans="2:26" x14ac:dyDescent="0.2">
      <c r="B20" s="18">
        <v>31</v>
      </c>
      <c r="C20" s="29" t="s">
        <v>63</v>
      </c>
      <c r="D20" s="255">
        <v>1.0292300000000001</v>
      </c>
      <c r="E20" s="256">
        <v>1.0292300000000001</v>
      </c>
      <c r="F20" s="256">
        <v>1.0292300000000001</v>
      </c>
      <c r="G20" s="256">
        <v>1.0292300000000001</v>
      </c>
      <c r="H20" s="256">
        <v>1.0292300000000001</v>
      </c>
      <c r="I20" s="256">
        <v>1.0292300000000001</v>
      </c>
      <c r="J20" s="256">
        <v>1.0292300000000001</v>
      </c>
      <c r="K20" s="256">
        <v>1.0292300000000001</v>
      </c>
      <c r="L20" s="256">
        <v>1.0292300000000001</v>
      </c>
      <c r="M20" s="256">
        <v>1.0292300000000001</v>
      </c>
      <c r="N20" s="256">
        <v>1.0292300000000001</v>
      </c>
      <c r="O20" s="256">
        <v>1.0292300000000001</v>
      </c>
      <c r="P20" s="256">
        <v>1.0292300000000001</v>
      </c>
      <c r="Q20" s="256">
        <v>1.0292300000000001</v>
      </c>
      <c r="R20" s="256">
        <v>1.0292300000000001</v>
      </c>
      <c r="S20" s="256">
        <v>1.0292300000000001</v>
      </c>
      <c r="T20" s="256">
        <v>1.0292300000000001</v>
      </c>
      <c r="U20" s="256">
        <v>1.0292300000000001</v>
      </c>
      <c r="V20" s="256">
        <v>1.0292300000000001</v>
      </c>
      <c r="W20" s="256">
        <v>1.0292300000000001</v>
      </c>
      <c r="X20" s="256">
        <v>1.0292300000000001</v>
      </c>
      <c r="Y20" s="257">
        <v>1.0292300000000001</v>
      </c>
      <c r="Z20" s="73"/>
    </row>
    <row r="21" spans="2:26" x14ac:dyDescent="0.2">
      <c r="B21" s="18">
        <v>32</v>
      </c>
      <c r="C21" s="29" t="s">
        <v>64</v>
      </c>
      <c r="D21" s="255">
        <v>1.0292300000000001</v>
      </c>
      <c r="E21" s="256">
        <v>1.0292300000000001</v>
      </c>
      <c r="F21" s="256">
        <v>1.0292300000000001</v>
      </c>
      <c r="G21" s="256">
        <v>1.0292300000000001</v>
      </c>
      <c r="H21" s="256">
        <v>1.0292300000000001</v>
      </c>
      <c r="I21" s="256">
        <v>1.0292300000000001</v>
      </c>
      <c r="J21" s="256">
        <v>1.0292300000000001</v>
      </c>
      <c r="K21" s="256">
        <v>1.0292300000000001</v>
      </c>
      <c r="L21" s="256">
        <v>1.0292300000000001</v>
      </c>
      <c r="M21" s="256">
        <v>1.0292300000000001</v>
      </c>
      <c r="N21" s="256">
        <v>1.0292300000000001</v>
      </c>
      <c r="O21" s="256">
        <v>1.0292300000000001</v>
      </c>
      <c r="P21" s="256">
        <v>1.0292300000000001</v>
      </c>
      <c r="Q21" s="256">
        <v>1.0292300000000001</v>
      </c>
      <c r="R21" s="256">
        <v>1.0292300000000001</v>
      </c>
      <c r="S21" s="256">
        <v>1.0292300000000001</v>
      </c>
      <c r="T21" s="256">
        <v>1.0292300000000001</v>
      </c>
      <c r="U21" s="256">
        <v>1.0292300000000001</v>
      </c>
      <c r="V21" s="256">
        <v>1.0292300000000001</v>
      </c>
      <c r="W21" s="256">
        <v>1.0292300000000001</v>
      </c>
      <c r="X21" s="256">
        <v>1.0292300000000001</v>
      </c>
      <c r="Y21" s="257">
        <v>1.0292300000000001</v>
      </c>
      <c r="Z21" s="73"/>
    </row>
    <row r="22" spans="2:26" x14ac:dyDescent="0.2">
      <c r="B22" s="18">
        <v>33</v>
      </c>
      <c r="C22" s="28" t="s">
        <v>65</v>
      </c>
      <c r="D22" s="211">
        <v>1.0292300000000001</v>
      </c>
      <c r="E22" s="216">
        <v>1.0292300000000001</v>
      </c>
      <c r="F22" s="216">
        <v>1.0292300000000001</v>
      </c>
      <c r="G22" s="216">
        <v>1.0292300000000001</v>
      </c>
      <c r="H22" s="216">
        <v>1.0292300000000001</v>
      </c>
      <c r="I22" s="216">
        <v>1.0292300000000001</v>
      </c>
      <c r="J22" s="216">
        <v>1.0292300000000001</v>
      </c>
      <c r="K22" s="216">
        <v>1.0292300000000001</v>
      </c>
      <c r="L22" s="216">
        <v>1.0292300000000001</v>
      </c>
      <c r="M22" s="216">
        <v>1.0292300000000001</v>
      </c>
      <c r="N22" s="216">
        <v>1.0292300000000001</v>
      </c>
      <c r="O22" s="216">
        <v>1.0292300000000001</v>
      </c>
      <c r="P22" s="216">
        <v>1.0292300000000001</v>
      </c>
      <c r="Q22" s="216">
        <v>1.0292300000000001</v>
      </c>
      <c r="R22" s="216">
        <v>1.0292300000000001</v>
      </c>
      <c r="S22" s="216">
        <v>1.0292300000000001</v>
      </c>
      <c r="T22" s="216">
        <v>1.0292300000000001</v>
      </c>
      <c r="U22" s="216">
        <v>1.0292300000000001</v>
      </c>
      <c r="V22" s="216">
        <v>1.0292300000000001</v>
      </c>
      <c r="W22" s="216">
        <v>1.0292300000000001</v>
      </c>
      <c r="X22" s="216">
        <v>1.0292300000000001</v>
      </c>
      <c r="Y22" s="217">
        <v>1.0292300000000001</v>
      </c>
      <c r="Z22" s="73"/>
    </row>
    <row r="23" spans="2:26" x14ac:dyDescent="0.2">
      <c r="B23" s="18">
        <v>34</v>
      </c>
      <c r="C23" s="29" t="s">
        <v>66</v>
      </c>
      <c r="D23" s="255">
        <v>1.0292300000000001</v>
      </c>
      <c r="E23" s="256">
        <v>1.0292300000000001</v>
      </c>
      <c r="F23" s="256">
        <v>1.0292300000000001</v>
      </c>
      <c r="G23" s="256">
        <v>1.0292300000000001</v>
      </c>
      <c r="H23" s="256">
        <v>1.0292300000000001</v>
      </c>
      <c r="I23" s="256">
        <v>1.0292300000000001</v>
      </c>
      <c r="J23" s="256">
        <v>1.0292300000000001</v>
      </c>
      <c r="K23" s="256">
        <v>1.0292300000000001</v>
      </c>
      <c r="L23" s="256">
        <v>1.0292300000000001</v>
      </c>
      <c r="M23" s="256">
        <v>1.0292300000000001</v>
      </c>
      <c r="N23" s="256">
        <v>1.0292300000000001</v>
      </c>
      <c r="O23" s="256">
        <v>1.0292300000000001</v>
      </c>
      <c r="P23" s="256">
        <v>1.0292300000000001</v>
      </c>
      <c r="Q23" s="256">
        <v>1.0292300000000001</v>
      </c>
      <c r="R23" s="256">
        <v>1.0292300000000001</v>
      </c>
      <c r="S23" s="256">
        <v>1.0292300000000001</v>
      </c>
      <c r="T23" s="256">
        <v>1.0292300000000001</v>
      </c>
      <c r="U23" s="256">
        <v>1.0292300000000001</v>
      </c>
      <c r="V23" s="256">
        <v>1.0292300000000001</v>
      </c>
      <c r="W23" s="256">
        <v>1.0292300000000001</v>
      </c>
      <c r="X23" s="256">
        <v>1.0292300000000001</v>
      </c>
      <c r="Y23" s="257">
        <v>1.0292300000000001</v>
      </c>
      <c r="Z23" s="73"/>
    </row>
    <row r="24" spans="2:26" x14ac:dyDescent="0.2">
      <c r="B24" s="18">
        <v>35</v>
      </c>
      <c r="C24" s="29" t="s">
        <v>67</v>
      </c>
      <c r="D24" s="255">
        <v>1.01583</v>
      </c>
      <c r="E24" s="256">
        <v>1.01583</v>
      </c>
      <c r="F24" s="256">
        <v>1.01583</v>
      </c>
      <c r="G24" s="256">
        <v>1.01583</v>
      </c>
      <c r="H24" s="256">
        <v>1.01583</v>
      </c>
      <c r="I24" s="256">
        <v>1.01583</v>
      </c>
      <c r="J24" s="256">
        <v>1.01583</v>
      </c>
      <c r="K24" s="256">
        <v>1.01583</v>
      </c>
      <c r="L24" s="256">
        <v>1.01583</v>
      </c>
      <c r="M24" s="256">
        <v>1.01583</v>
      </c>
      <c r="N24" s="256">
        <v>1.01583</v>
      </c>
      <c r="O24" s="256">
        <v>1.01583</v>
      </c>
      <c r="P24" s="256">
        <v>1.01583</v>
      </c>
      <c r="Q24" s="256">
        <v>1.01583</v>
      </c>
      <c r="R24" s="256">
        <v>1.01583</v>
      </c>
      <c r="S24" s="256">
        <v>1.01583</v>
      </c>
      <c r="T24" s="256">
        <v>1.01583</v>
      </c>
      <c r="U24" s="256">
        <v>1.01583</v>
      </c>
      <c r="V24" s="256">
        <v>1.01583</v>
      </c>
      <c r="W24" s="256">
        <v>1.01583</v>
      </c>
      <c r="X24" s="256">
        <v>1.01583</v>
      </c>
      <c r="Y24" s="257">
        <v>1.01583</v>
      </c>
      <c r="Z24" s="73"/>
    </row>
    <row r="25" spans="2:26" x14ac:dyDescent="0.2">
      <c r="B25" s="18">
        <v>36</v>
      </c>
      <c r="C25" s="29" t="s">
        <v>68</v>
      </c>
      <c r="D25" s="255">
        <v>1.01583</v>
      </c>
      <c r="E25" s="256">
        <v>1.01583</v>
      </c>
      <c r="F25" s="256">
        <v>1.01583</v>
      </c>
      <c r="G25" s="256">
        <v>1.01583</v>
      </c>
      <c r="H25" s="256">
        <v>1.01583</v>
      </c>
      <c r="I25" s="256">
        <v>1.01583</v>
      </c>
      <c r="J25" s="256">
        <v>1.01583</v>
      </c>
      <c r="K25" s="256">
        <v>1.01583</v>
      </c>
      <c r="L25" s="256">
        <v>1.01583</v>
      </c>
      <c r="M25" s="256">
        <v>1.01583</v>
      </c>
      <c r="N25" s="256">
        <v>1.01583</v>
      </c>
      <c r="O25" s="256">
        <v>1.01583</v>
      </c>
      <c r="P25" s="256">
        <v>1.01583</v>
      </c>
      <c r="Q25" s="256">
        <v>1.01583</v>
      </c>
      <c r="R25" s="256">
        <v>1.01583</v>
      </c>
      <c r="S25" s="256">
        <v>1.01583</v>
      </c>
      <c r="T25" s="256">
        <v>1.01583</v>
      </c>
      <c r="U25" s="256">
        <v>1.01583</v>
      </c>
      <c r="V25" s="256">
        <v>1.01583</v>
      </c>
      <c r="W25" s="256">
        <v>1.01583</v>
      </c>
      <c r="X25" s="256">
        <v>1.01583</v>
      </c>
      <c r="Y25" s="257">
        <v>1.01583</v>
      </c>
      <c r="Z25" s="73"/>
    </row>
    <row r="26" spans="2:26" x14ac:dyDescent="0.2">
      <c r="B26" s="18">
        <v>39</v>
      </c>
      <c r="C26" s="29" t="s">
        <v>69</v>
      </c>
      <c r="D26" s="255">
        <v>1.01583</v>
      </c>
      <c r="E26" s="256">
        <v>1.01583</v>
      </c>
      <c r="F26" s="256">
        <v>1.01583</v>
      </c>
      <c r="G26" s="256">
        <v>1.01583</v>
      </c>
      <c r="H26" s="256">
        <v>1.01583</v>
      </c>
      <c r="I26" s="256">
        <v>1.01583</v>
      </c>
      <c r="J26" s="256">
        <v>1.01583</v>
      </c>
      <c r="K26" s="256">
        <v>1.01583</v>
      </c>
      <c r="L26" s="256">
        <v>1.01583</v>
      </c>
      <c r="M26" s="256">
        <v>1.01583</v>
      </c>
      <c r="N26" s="256">
        <v>1.01583</v>
      </c>
      <c r="O26" s="256">
        <v>1.01583</v>
      </c>
      <c r="P26" s="256">
        <v>1.01583</v>
      </c>
      <c r="Q26" s="256">
        <v>1.01583</v>
      </c>
      <c r="R26" s="256">
        <v>1.01583</v>
      </c>
      <c r="S26" s="256">
        <v>1.01583</v>
      </c>
      <c r="T26" s="256">
        <v>1.01583</v>
      </c>
      <c r="U26" s="256">
        <v>1.01583</v>
      </c>
      <c r="V26" s="256">
        <v>1.01583</v>
      </c>
      <c r="W26" s="256">
        <v>1.01583</v>
      </c>
      <c r="X26" s="256">
        <v>1.01583</v>
      </c>
      <c r="Y26" s="257">
        <v>1.01583</v>
      </c>
      <c r="Z26" s="73"/>
    </row>
    <row r="27" spans="2:26" x14ac:dyDescent="0.2">
      <c r="B27" s="18">
        <v>40</v>
      </c>
      <c r="C27" s="29" t="s">
        <v>70</v>
      </c>
      <c r="D27" s="255">
        <v>1.01583</v>
      </c>
      <c r="E27" s="256">
        <v>1.01583</v>
      </c>
      <c r="F27" s="256">
        <v>1.01583</v>
      </c>
      <c r="G27" s="256">
        <v>1.01583</v>
      </c>
      <c r="H27" s="256">
        <v>1.01583</v>
      </c>
      <c r="I27" s="256">
        <v>1.01583</v>
      </c>
      <c r="J27" s="256">
        <v>1.01583</v>
      </c>
      <c r="K27" s="256">
        <v>1.01583</v>
      </c>
      <c r="L27" s="256">
        <v>1.01583</v>
      </c>
      <c r="M27" s="256">
        <v>1.01583</v>
      </c>
      <c r="N27" s="256">
        <v>1.01583</v>
      </c>
      <c r="O27" s="256">
        <v>1.01583</v>
      </c>
      <c r="P27" s="256">
        <v>1.01583</v>
      </c>
      <c r="Q27" s="256">
        <v>1.01583</v>
      </c>
      <c r="R27" s="256">
        <v>1.01583</v>
      </c>
      <c r="S27" s="256">
        <v>1.01583</v>
      </c>
      <c r="T27" s="256">
        <v>1.01583</v>
      </c>
      <c r="U27" s="256">
        <v>1.01583</v>
      </c>
      <c r="V27" s="256">
        <v>1.01583</v>
      </c>
      <c r="W27" s="256">
        <v>1.01583</v>
      </c>
      <c r="X27" s="256">
        <v>1.01583</v>
      </c>
      <c r="Y27" s="257">
        <v>1.01583</v>
      </c>
      <c r="Z27" s="73"/>
    </row>
    <row r="28" spans="2:26" x14ac:dyDescent="0.2">
      <c r="B28" s="18">
        <v>45</v>
      </c>
      <c r="C28" s="29" t="s">
        <v>71</v>
      </c>
      <c r="D28" s="255">
        <v>1.02989</v>
      </c>
      <c r="E28" s="256">
        <v>1.02989</v>
      </c>
      <c r="F28" s="256">
        <v>1.02989</v>
      </c>
      <c r="G28" s="256">
        <v>1.02989</v>
      </c>
      <c r="H28" s="256">
        <v>1.02989</v>
      </c>
      <c r="I28" s="256">
        <v>1.02989</v>
      </c>
      <c r="J28" s="256">
        <v>1.02989</v>
      </c>
      <c r="K28" s="256">
        <v>1.02989</v>
      </c>
      <c r="L28" s="256">
        <v>1.02989</v>
      </c>
      <c r="M28" s="256">
        <v>1.02989</v>
      </c>
      <c r="N28" s="256">
        <v>1.02989</v>
      </c>
      <c r="O28" s="256">
        <v>1.02989</v>
      </c>
      <c r="P28" s="256">
        <v>1.02989</v>
      </c>
      <c r="Q28" s="256">
        <v>1.02989</v>
      </c>
      <c r="R28" s="256">
        <v>1.02989</v>
      </c>
      <c r="S28" s="256">
        <v>1.02989</v>
      </c>
      <c r="T28" s="256">
        <v>1.02989</v>
      </c>
      <c r="U28" s="256">
        <v>1.02989</v>
      </c>
      <c r="V28" s="256">
        <v>1.02989</v>
      </c>
      <c r="W28" s="256">
        <v>1.02989</v>
      </c>
      <c r="X28" s="256">
        <v>1.02989</v>
      </c>
      <c r="Y28" s="257">
        <v>1.02989</v>
      </c>
      <c r="Z28" s="73"/>
    </row>
    <row r="29" spans="2:26" ht="13.5" thickBot="1" x14ac:dyDescent="0.25">
      <c r="B29" s="20">
        <v>46</v>
      </c>
      <c r="C29" s="30" t="s">
        <v>72</v>
      </c>
      <c r="D29" s="258">
        <v>1.0115799999999999</v>
      </c>
      <c r="E29" s="259">
        <v>1.0115799999999999</v>
      </c>
      <c r="F29" s="259">
        <v>1.0115799999999999</v>
      </c>
      <c r="G29" s="259">
        <v>1.0115799999999999</v>
      </c>
      <c r="H29" s="259">
        <v>1.0115799999999999</v>
      </c>
      <c r="I29" s="259">
        <v>1.0115799999999999</v>
      </c>
      <c r="J29" s="259">
        <v>1.0115799999999999</v>
      </c>
      <c r="K29" s="259">
        <v>1.0115799999999999</v>
      </c>
      <c r="L29" s="259">
        <v>1.0115799999999999</v>
      </c>
      <c r="M29" s="259">
        <v>1.0115799999999999</v>
      </c>
      <c r="N29" s="259">
        <v>1.0115799999999999</v>
      </c>
      <c r="O29" s="259">
        <v>1.0115799999999999</v>
      </c>
      <c r="P29" s="259">
        <v>1.0115799999999999</v>
      </c>
      <c r="Q29" s="259">
        <v>1.0115799999999999</v>
      </c>
      <c r="R29" s="259">
        <v>1.0115799999999999</v>
      </c>
      <c r="S29" s="259">
        <v>1.0115799999999999</v>
      </c>
      <c r="T29" s="259">
        <v>1.0115799999999999</v>
      </c>
      <c r="U29" s="259">
        <v>1.0115799999999999</v>
      </c>
      <c r="V29" s="259">
        <v>1.0115799999999999</v>
      </c>
      <c r="W29" s="259">
        <v>1.0115799999999999</v>
      </c>
      <c r="X29" s="259">
        <v>1.0115799999999999</v>
      </c>
      <c r="Y29" s="260">
        <v>1.0115799999999999</v>
      </c>
      <c r="Z29" s="73"/>
    </row>
  </sheetData>
  <hyperlinks>
    <hyperlink ref="A1" location="Indice!A1" display="Índice" xr:uid="{00000000-0004-0000-0700-000000000000}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W33"/>
  <sheetViews>
    <sheetView showGridLines="0" zoomScale="85" zoomScaleNormal="85" workbookViewId="0"/>
  </sheetViews>
  <sheetFormatPr baseColWidth="10" defaultColWidth="11.42578125" defaultRowHeight="12.75" x14ac:dyDescent="0.2"/>
  <cols>
    <col min="1" max="1" width="11.42578125" style="10"/>
    <col min="2" max="2" width="21.85546875" style="10" customWidth="1"/>
    <col min="3" max="3" width="8.5703125" style="10" customWidth="1"/>
    <col min="4" max="24" width="9.140625" style="10" customWidth="1"/>
    <col min="25" max="30" width="5.5703125" style="10" bestFit="1" customWidth="1"/>
    <col min="31" max="32" width="6.140625" style="10" bestFit="1" customWidth="1"/>
    <col min="33" max="35" width="6.28515625" style="10" bestFit="1" customWidth="1"/>
    <col min="36" max="39" width="6.42578125" style="10" bestFit="1" customWidth="1"/>
    <col min="40" max="54" width="6.28515625" style="10" bestFit="1" customWidth="1"/>
    <col min="55" max="59" width="7.140625" style="10" bestFit="1" customWidth="1"/>
    <col min="60" max="16384" width="11.42578125" style="10"/>
  </cols>
  <sheetData>
    <row r="1" spans="1:23" ht="15.75" thickBot="1" x14ac:dyDescent="0.3">
      <c r="A1" s="67" t="s">
        <v>34</v>
      </c>
    </row>
    <row r="4" spans="1:23" x14ac:dyDescent="0.2">
      <c r="B4" s="12" t="s">
        <v>171</v>
      </c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</row>
    <row r="5" spans="1:23" ht="13.5" thickBot="1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</row>
    <row r="6" spans="1:23" ht="13.5" thickBot="1" x14ac:dyDescent="0.25">
      <c r="B6" s="111" t="s">
        <v>38</v>
      </c>
      <c r="C6" s="112">
        <v>2024</v>
      </c>
      <c r="D6" s="112">
        <f>+C6+1</f>
        <v>2025</v>
      </c>
      <c r="E6" s="112">
        <f t="shared" ref="E6:W6" si="0">+D6+1</f>
        <v>2026</v>
      </c>
      <c r="F6" s="112">
        <f t="shared" si="0"/>
        <v>2027</v>
      </c>
      <c r="G6" s="112">
        <f t="shared" si="0"/>
        <v>2028</v>
      </c>
      <c r="H6" s="112">
        <f t="shared" si="0"/>
        <v>2029</v>
      </c>
      <c r="I6" s="112">
        <f t="shared" si="0"/>
        <v>2030</v>
      </c>
      <c r="J6" s="112">
        <f t="shared" si="0"/>
        <v>2031</v>
      </c>
      <c r="K6" s="112">
        <f t="shared" si="0"/>
        <v>2032</v>
      </c>
      <c r="L6" s="112">
        <f t="shared" si="0"/>
        <v>2033</v>
      </c>
      <c r="M6" s="112">
        <f t="shared" si="0"/>
        <v>2034</v>
      </c>
      <c r="N6" s="112">
        <f t="shared" si="0"/>
        <v>2035</v>
      </c>
      <c r="O6" s="112">
        <f t="shared" si="0"/>
        <v>2036</v>
      </c>
      <c r="P6" s="112">
        <f t="shared" si="0"/>
        <v>2037</v>
      </c>
      <c r="Q6" s="112">
        <f t="shared" si="0"/>
        <v>2038</v>
      </c>
      <c r="R6" s="112">
        <f t="shared" si="0"/>
        <v>2039</v>
      </c>
      <c r="S6" s="112">
        <f t="shared" si="0"/>
        <v>2040</v>
      </c>
      <c r="T6" s="112">
        <f t="shared" si="0"/>
        <v>2041</v>
      </c>
      <c r="U6" s="112">
        <f t="shared" si="0"/>
        <v>2042</v>
      </c>
      <c r="V6" s="112">
        <f t="shared" si="0"/>
        <v>2043</v>
      </c>
      <c r="W6" s="112">
        <f t="shared" si="0"/>
        <v>2044</v>
      </c>
    </row>
    <row r="7" spans="1:23" x14ac:dyDescent="0.2">
      <c r="B7" s="113" t="s">
        <v>46</v>
      </c>
      <c r="C7" s="114">
        <f>+'[1]EE '!C5</f>
        <v>-3.4476643685772729E-3</v>
      </c>
      <c r="D7" s="114">
        <f>+'[1]EE '!D5</f>
        <v>-4.3992982954948459E-3</v>
      </c>
      <c r="E7" s="114">
        <f>+'[1]EE '!E5</f>
        <v>-5.3805873757249495E-3</v>
      </c>
      <c r="F7" s="114">
        <f>+'[1]EE '!F5</f>
        <v>-5.6711685798212065E-3</v>
      </c>
      <c r="G7" s="114">
        <f>+'[1]EE '!G5</f>
        <v>-6.4313282714924423E-3</v>
      </c>
      <c r="H7" s="114">
        <f>+'[1]EE '!H5</f>
        <v>-7.4911475925366657E-3</v>
      </c>
      <c r="I7" s="114">
        <f>+'[1]EE '!I5</f>
        <v>-4.7250461805832299E-3</v>
      </c>
      <c r="J7" s="114">
        <f>+'[1]EE '!J5</f>
        <v>-6.3548923215069851E-3</v>
      </c>
      <c r="K7" s="114">
        <f>+'[1]EE '!K5</f>
        <v>-8.4090020555919135E-3</v>
      </c>
      <c r="L7" s="114">
        <f>+'[1]EE '!L5</f>
        <v>-9.8428104495838012E-3</v>
      </c>
      <c r="M7" s="114">
        <f>+'[1]EE '!M5</f>
        <v>-1.0746600936944576E-2</v>
      </c>
      <c r="N7" s="114">
        <f>+'[1]EE '!N5</f>
        <v>-1.2031880091800631E-2</v>
      </c>
      <c r="O7" s="114">
        <f>+'[1]EE '!O5</f>
        <v>-1.3177683280842624E-2</v>
      </c>
      <c r="P7" s="114">
        <f>+'[1]EE '!P5</f>
        <v>-1.3701392393684635E-2</v>
      </c>
      <c r="Q7" s="114">
        <f>+'[1]EE '!Q5</f>
        <v>-1.4693273387689781E-2</v>
      </c>
      <c r="R7" s="114">
        <f>+'[1]EE '!R5</f>
        <v>-1.5051650822002716E-2</v>
      </c>
      <c r="S7" s="114">
        <f>+'[1]EE '!S5</f>
        <v>-1.5880609447112219E-2</v>
      </c>
      <c r="T7" s="114">
        <f>+'[1]EE '!T5</f>
        <v>-1.5831836441157487E-2</v>
      </c>
      <c r="U7" s="114">
        <f>+'[1]EE '!U5</f>
        <v>-1.5730185987358723E-2</v>
      </c>
      <c r="V7" s="114">
        <f>+'[1]EE '!V5</f>
        <v>-1.4515232690154128E-2</v>
      </c>
      <c r="W7" s="114">
        <f>+'[1]EE '!W5</f>
        <v>-1.4324911751522529E-2</v>
      </c>
    </row>
    <row r="8" spans="1:23" x14ac:dyDescent="0.2">
      <c r="B8" s="113" t="s">
        <v>48</v>
      </c>
      <c r="C8" s="114">
        <f>+'[1]EE '!C6</f>
        <v>-1.8705805813546362E-3</v>
      </c>
      <c r="D8" s="114">
        <f>+'[1]EE '!D6</f>
        <v>-4.4407906312039554E-3</v>
      </c>
      <c r="E8" s="114">
        <f>+'[1]EE '!E6</f>
        <v>-7.1874855626513703E-3</v>
      </c>
      <c r="F8" s="114">
        <f>+'[1]EE '!F6</f>
        <v>-9.8806065001069456E-3</v>
      </c>
      <c r="G8" s="114">
        <f>+'[1]EE '!G6</f>
        <v>-1.2294033290384289E-2</v>
      </c>
      <c r="H8" s="114">
        <f>+'[1]EE '!H6</f>
        <v>-1.4251105710288306E-2</v>
      </c>
      <c r="I8" s="114">
        <f>+'[1]EE '!I6</f>
        <v>-1.5695977946103255E-2</v>
      </c>
      <c r="J8" s="114">
        <f>+'[1]EE '!J6</f>
        <v>-1.6673948755924844E-2</v>
      </c>
      <c r="K8" s="114">
        <f>+'[1]EE '!K6</f>
        <v>-1.7290327087384538E-2</v>
      </c>
      <c r="L8" s="114">
        <f>+'[1]EE '!L6</f>
        <v>-1.7669887889708399E-2</v>
      </c>
      <c r="M8" s="114">
        <f>+'[1]EE '!M6</f>
        <v>-1.5635426994203543E-2</v>
      </c>
      <c r="N8" s="114">
        <f>+'[1]EE '!N6</f>
        <v>-1.3567400386298981E-2</v>
      </c>
      <c r="O8" s="114">
        <f>+'[1]EE '!O6</f>
        <v>-1.1475742504550428E-2</v>
      </c>
      <c r="P8" s="114">
        <f>+'[1]EE '!P6</f>
        <v>-9.2975565085780341E-3</v>
      </c>
      <c r="Q8" s="114">
        <f>+'[1]EE '!Q6</f>
        <v>-6.9878378637842249E-3</v>
      </c>
      <c r="R8" s="114">
        <f>+'[1]EE '!R6</f>
        <v>-4.5220036211601877E-3</v>
      </c>
      <c r="S8" s="114">
        <f>+'[1]EE '!S6</f>
        <v>-1.8959310188927769E-3</v>
      </c>
      <c r="T8" s="114">
        <f>+'[1]EE '!T6</f>
        <v>9.1267399424619538E-4</v>
      </c>
      <c r="U8" s="114">
        <f>+'[1]EE '!U6</f>
        <v>3.8372810629822307E-3</v>
      </c>
      <c r="V8" s="114">
        <f>+'[1]EE '!V6</f>
        <v>6.852704410004711E-3</v>
      </c>
      <c r="W8" s="114">
        <f>+'[1]EE '!W6</f>
        <v>9.921861061633782E-3</v>
      </c>
    </row>
    <row r="9" spans="1:23" x14ac:dyDescent="0.2">
      <c r="B9" s="113" t="s">
        <v>49</v>
      </c>
      <c r="C9" s="114">
        <f>+'[1]EE '!C7</f>
        <v>-1.8705805813546362E-3</v>
      </c>
      <c r="D9" s="114">
        <f>+'[1]EE '!D7</f>
        <v>-4.4407906312039554E-3</v>
      </c>
      <c r="E9" s="114">
        <f>+'[1]EE '!E7</f>
        <v>-7.1874855626513703E-3</v>
      </c>
      <c r="F9" s="114">
        <f>+'[1]EE '!F7</f>
        <v>-9.8806065001069456E-3</v>
      </c>
      <c r="G9" s="114">
        <f>+'[1]EE '!G7</f>
        <v>-1.2294033290384289E-2</v>
      </c>
      <c r="H9" s="114">
        <f>+'[1]EE '!H7</f>
        <v>-1.4251105710288306E-2</v>
      </c>
      <c r="I9" s="114">
        <f>+'[1]EE '!I7</f>
        <v>-1.5695977946103255E-2</v>
      </c>
      <c r="J9" s="114">
        <f>+'[1]EE '!J7</f>
        <v>-1.6673948755924844E-2</v>
      </c>
      <c r="K9" s="114">
        <f>+'[1]EE '!K7</f>
        <v>-1.7290327087384538E-2</v>
      </c>
      <c r="L9" s="114">
        <f>+'[1]EE '!L7</f>
        <v>-1.7669887889708399E-2</v>
      </c>
      <c r="M9" s="114">
        <f>+'[1]EE '!M7</f>
        <v>-1.5635426994203543E-2</v>
      </c>
      <c r="N9" s="114">
        <f>+'[1]EE '!N7</f>
        <v>-1.3567400386298981E-2</v>
      </c>
      <c r="O9" s="114">
        <f>+'[1]EE '!O7</f>
        <v>-1.1475742504550428E-2</v>
      </c>
      <c r="P9" s="114">
        <f>+'[1]EE '!P7</f>
        <v>-9.2975565085780341E-3</v>
      </c>
      <c r="Q9" s="114">
        <f>+'[1]EE '!Q7</f>
        <v>-6.9878378637842249E-3</v>
      </c>
      <c r="R9" s="114">
        <f>+'[1]EE '!R7</f>
        <v>-4.5220036211601877E-3</v>
      </c>
      <c r="S9" s="114">
        <f>+'[1]EE '!S7</f>
        <v>-1.8959310188927769E-3</v>
      </c>
      <c r="T9" s="114">
        <f>+'[1]EE '!T7</f>
        <v>9.1267399424619538E-4</v>
      </c>
      <c r="U9" s="114">
        <f>+'[1]EE '!U7</f>
        <v>3.8372810629822307E-3</v>
      </c>
      <c r="V9" s="114">
        <f>+'[1]EE '!V7</f>
        <v>6.852704410004711E-3</v>
      </c>
      <c r="W9" s="114">
        <f>+'[1]EE '!W7</f>
        <v>9.921861061633782E-3</v>
      </c>
    </row>
    <row r="10" spans="1:23" x14ac:dyDescent="0.2">
      <c r="B10" s="113" t="s">
        <v>50</v>
      </c>
      <c r="C10" s="114">
        <f>+'[1]EE '!C8</f>
        <v>2.6478904659665166E-3</v>
      </c>
      <c r="D10" s="114">
        <f>+'[1]EE '!D8</f>
        <v>-3.7667950052413959E-4</v>
      </c>
      <c r="E10" s="114">
        <f>+'[1]EE '!E8</f>
        <v>-4.1069142257133913E-3</v>
      </c>
      <c r="F10" s="114">
        <f>+'[1]EE '!F8</f>
        <v>-8.6599832153261367E-3</v>
      </c>
      <c r="G10" s="114">
        <f>+'[1]EE '!G8</f>
        <v>-1.2768117389717662E-2</v>
      </c>
      <c r="H10" s="114">
        <f>+'[1]EE '!H8</f>
        <v>-1.6246733022646464E-2</v>
      </c>
      <c r="I10" s="114">
        <f>+'[1]EE '!I8</f>
        <v>-1.6797617517745677E-2</v>
      </c>
      <c r="J10" s="114">
        <f>+'[1]EE '!J8</f>
        <v>-1.8328449764881991E-2</v>
      </c>
      <c r="K10" s="114">
        <f>+'[1]EE '!K8</f>
        <v>-1.8694900741312245E-2</v>
      </c>
      <c r="L10" s="114">
        <f>+'[1]EE '!L8</f>
        <v>-1.766120449237301E-2</v>
      </c>
      <c r="M10" s="114">
        <f>+'[1]EE '!M8</f>
        <v>-1.5199663871406952E-2</v>
      </c>
      <c r="N10" s="114">
        <f>+'[1]EE '!N8</f>
        <v>-1.2012292882111818E-2</v>
      </c>
      <c r="O10" s="114">
        <f>+'[1]EE '!O8</f>
        <v>-8.1066630762986532E-3</v>
      </c>
      <c r="P10" s="114">
        <f>+'[1]EE '!P8</f>
        <v>-3.8449018040825444E-3</v>
      </c>
      <c r="Q10" s="114">
        <f>+'[1]EE '!Q8</f>
        <v>1.1179180404975772E-3</v>
      </c>
      <c r="R10" s="114">
        <f>+'[1]EE '!R8</f>
        <v>5.8929455382238918E-3</v>
      </c>
      <c r="S10" s="114">
        <f>+'[1]EE '!S8</f>
        <v>1.0871986048828013E-2</v>
      </c>
      <c r="T10" s="114">
        <f>+'[1]EE '!T8</f>
        <v>2.1747224978109981E-2</v>
      </c>
      <c r="U10" s="114">
        <f>+'[1]EE '!U8</f>
        <v>2.7225460534606741E-2</v>
      </c>
      <c r="V10" s="114">
        <f>+'[1]EE '!V8</f>
        <v>3.25540408929091E-2</v>
      </c>
      <c r="W10" s="114">
        <f>+'[1]EE '!W8</f>
        <v>3.7848028432213743E-2</v>
      </c>
    </row>
    <row r="11" spans="1:23" x14ac:dyDescent="0.2">
      <c r="B11" s="3" t="s">
        <v>52</v>
      </c>
      <c r="C11" s="114">
        <f>+'[1]EE '!C9</f>
        <v>3.3326211767137292E-3</v>
      </c>
      <c r="D11" s="114">
        <f>+'[1]EE '!D9</f>
        <v>-2.6920217530150541E-3</v>
      </c>
      <c r="E11" s="114">
        <f>+'[1]EE '!E9</f>
        <v>-1.0184271034019223E-2</v>
      </c>
      <c r="F11" s="114">
        <f>+'[1]EE '!F9</f>
        <v>-1.8978288183514578E-2</v>
      </c>
      <c r="G11" s="114">
        <f>+'[1]EE '!G9</f>
        <v>-2.7151062394000541E-2</v>
      </c>
      <c r="H11" s="114">
        <f>+'[1]EE '!H9</f>
        <v>-3.4067956181795464E-2</v>
      </c>
      <c r="I11" s="114">
        <f>+'[1]EE '!I9</f>
        <v>-3.6728532987156906E-2</v>
      </c>
      <c r="J11" s="114">
        <f>+'[1]EE '!J9</f>
        <v>-3.9599507021280185E-2</v>
      </c>
      <c r="K11" s="114">
        <f>+'[1]EE '!K9</f>
        <v>-4.0195035346366974E-2</v>
      </c>
      <c r="L11" s="114">
        <f>+'[1]EE '!L9</f>
        <v>-3.8363254984837961E-2</v>
      </c>
      <c r="M11" s="114">
        <f>+'[1]EE '!M9</f>
        <v>-3.4017145240135278E-2</v>
      </c>
      <c r="N11" s="114">
        <f>+'[1]EE '!N9</f>
        <v>-2.8356033968169048E-2</v>
      </c>
      <c r="O11" s="114">
        <f>+'[1]EE '!O9</f>
        <v>-2.1507854243908397E-2</v>
      </c>
      <c r="P11" s="114">
        <f>+'[1]EE '!P9</f>
        <v>-1.3998183800735305E-2</v>
      </c>
      <c r="Q11" s="114">
        <f>+'[1]EE '!Q9</f>
        <v>-5.4942782060871066E-3</v>
      </c>
      <c r="R11" s="114">
        <f>+'[1]EE '!R9</f>
        <v>2.9012779494282936E-3</v>
      </c>
      <c r="S11" s="114">
        <f>+'[1]EE '!S9</f>
        <v>1.1594806855705145E-2</v>
      </c>
      <c r="T11" s="114">
        <f>+'[1]EE '!T9</f>
        <v>2.2659219252339498E-2</v>
      </c>
      <c r="U11" s="114">
        <f>+'[1]EE '!U9</f>
        <v>3.2024795176213657E-2</v>
      </c>
      <c r="V11" s="114">
        <f>+'[1]EE '!V9</f>
        <v>4.1154609060346223E-2</v>
      </c>
      <c r="W11" s="114">
        <f>+'[1]EE '!W9</f>
        <v>5.0165791865076664E-2</v>
      </c>
    </row>
    <row r="12" spans="1:23" x14ac:dyDescent="0.2">
      <c r="B12" s="3" t="s">
        <v>53</v>
      </c>
      <c r="C12" s="114">
        <f>+'[1]EE '!C10</f>
        <v>2.4749447470494381E-3</v>
      </c>
      <c r="D12" s="114">
        <f>+'[1]EE '!D10</f>
        <v>-3.6257205175852089E-3</v>
      </c>
      <c r="E12" s="114">
        <f>+'[1]EE '!E10</f>
        <v>-1.1239472410094173E-2</v>
      </c>
      <c r="F12" s="114">
        <f>+'[1]EE '!F10</f>
        <v>-2.0016144509569452E-2</v>
      </c>
      <c r="G12" s="114">
        <f>+'[1]EE '!G10</f>
        <v>-2.8285620375802463E-2</v>
      </c>
      <c r="H12" s="114">
        <f>+'[1]EE '!H10</f>
        <v>-3.528325779532443E-2</v>
      </c>
      <c r="I12" s="114">
        <f>+'[1]EE '!I10</f>
        <v>-3.8693103019423261E-2</v>
      </c>
      <c r="J12" s="114">
        <f>+'[1]EE '!J10</f>
        <v>-4.152283904616403E-2</v>
      </c>
      <c r="K12" s="114">
        <f>+'[1]EE '!K10</f>
        <v>-4.2070522676999164E-2</v>
      </c>
      <c r="L12" s="114">
        <f>+'[1]EE '!L10</f>
        <v>-4.0327473921376394E-2</v>
      </c>
      <c r="M12" s="114">
        <f>+'[1]EE '!M10</f>
        <v>-3.6191047329928339E-2</v>
      </c>
      <c r="N12" s="114">
        <f>+'[1]EE '!N10</f>
        <v>-3.0783841811975982E-2</v>
      </c>
      <c r="O12" s="114">
        <f>+'[1]EE '!O10</f>
        <v>-2.4286940791912903E-2</v>
      </c>
      <c r="P12" s="114">
        <f>+'[1]EE '!P10</f>
        <v>-1.7142475693849146E-2</v>
      </c>
      <c r="Q12" s="114">
        <f>+'[1]EE '!Q10</f>
        <v>-9.1755208416676223E-3</v>
      </c>
      <c r="R12" s="114">
        <f>+'[1]EE '!R10</f>
        <v>-1.1979859336481837E-3</v>
      </c>
      <c r="S12" s="114">
        <f>+'[1]EE '!S10</f>
        <v>7.0326200323797021E-3</v>
      </c>
      <c r="T12" s="114">
        <f>+'[1]EE '!T10</f>
        <v>1.7380644787295532E-2</v>
      </c>
      <c r="U12" s="114">
        <f>+'[1]EE '!U10</f>
        <v>2.6177132573125254E-2</v>
      </c>
      <c r="V12" s="114">
        <f>+'[1]EE '!V10</f>
        <v>3.4768690356910693E-2</v>
      </c>
      <c r="W12" s="114">
        <f>+'[1]EE '!W10</f>
        <v>4.3215028737153265E-2</v>
      </c>
    </row>
    <row r="13" spans="1:23" x14ac:dyDescent="0.2">
      <c r="B13" s="113" t="s">
        <v>55</v>
      </c>
      <c r="C13" s="114">
        <f>+'[1]EE '!C11</f>
        <v>-8.7320547013160239E-3</v>
      </c>
      <c r="D13" s="114">
        <f>+'[1]EE '!D11</f>
        <v>-1.2507517470974373E-2</v>
      </c>
      <c r="E13" s="114">
        <f>+'[1]EE '!E11</f>
        <v>-1.730899418191301E-2</v>
      </c>
      <c r="F13" s="114">
        <f>+'[1]EE '!F11</f>
        <v>-2.1473703977965213E-2</v>
      </c>
      <c r="G13" s="114">
        <f>+'[1]EE '!G11</f>
        <v>-2.528152326762808E-2</v>
      </c>
      <c r="H13" s="114">
        <f>+'[1]EE '!H11</f>
        <v>-2.8827451005330244E-2</v>
      </c>
      <c r="I13" s="114">
        <f>+'[1]EE '!I11</f>
        <v>-3.4030214751604337E-2</v>
      </c>
      <c r="J13" s="114">
        <f>+'[1]EE '!J11</f>
        <v>-3.9896883532054603E-2</v>
      </c>
      <c r="K13" s="114">
        <f>+'[1]EE '!K11</f>
        <v>-4.5684140275345231E-2</v>
      </c>
      <c r="L13" s="114">
        <f>+'[1]EE '!L11</f>
        <v>-5.1036416521284621E-2</v>
      </c>
      <c r="M13" s="114">
        <f>+'[1]EE '!M11</f>
        <v>-5.5590976120351403E-2</v>
      </c>
      <c r="N13" s="114">
        <f>+'[1]EE '!N11</f>
        <v>-6.0143946699740845E-2</v>
      </c>
      <c r="O13" s="114">
        <f>+'[1]EE '!O11</f>
        <v>-6.4003767786145305E-2</v>
      </c>
      <c r="P13" s="114">
        <f>+'[1]EE '!P11</f>
        <v>-6.7768302260836161E-2</v>
      </c>
      <c r="Q13" s="114">
        <f>+'[1]EE '!Q11</f>
        <v>-7.1152517692469261E-2</v>
      </c>
      <c r="R13" s="114">
        <f>+'[1]EE '!R11</f>
        <v>-7.4604827127904921E-2</v>
      </c>
      <c r="S13" s="114">
        <f>+'[1]EE '!S11</f>
        <v>-7.7725081469299614E-2</v>
      </c>
      <c r="T13" s="114">
        <f>+'[1]EE '!T11</f>
        <v>-7.7934235296451992E-2</v>
      </c>
      <c r="U13" s="114">
        <f>+'[1]EE '!U11</f>
        <v>-7.949194063523668E-2</v>
      </c>
      <c r="V13" s="114">
        <f>+'[1]EE '!V11</f>
        <v>-8.1284401948180304E-2</v>
      </c>
      <c r="W13" s="114">
        <f>+'[1]EE '!W11</f>
        <v>-8.3009387545960447E-2</v>
      </c>
    </row>
    <row r="14" spans="1:23" x14ac:dyDescent="0.2">
      <c r="B14" s="113" t="s">
        <v>56</v>
      </c>
      <c r="C14" s="114">
        <f>+'[1]EE '!C12</f>
        <v>2.6039114143201125E-3</v>
      </c>
      <c r="D14" s="114">
        <f>+'[1]EE '!D12</f>
        <v>2.7807392913933031E-3</v>
      </c>
      <c r="E14" s="114">
        <f>+'[1]EE '!E12</f>
        <v>2.7911927881432434E-3</v>
      </c>
      <c r="F14" s="114">
        <f>+'[1]EE '!F12</f>
        <v>2.5400606167114348E-3</v>
      </c>
      <c r="G14" s="114">
        <f>+'[1]EE '!G12</f>
        <v>1.9743301740002711E-3</v>
      </c>
      <c r="H14" s="114">
        <f>+'[1]EE '!H12</f>
        <v>1.0197441058541455E-3</v>
      </c>
      <c r="I14" s="114">
        <f>+'[1]EE '!I12</f>
        <v>-3.7251275815496077E-4</v>
      </c>
      <c r="J14" s="114">
        <f>+'[1]EE '!J12</f>
        <v>-2.2142774384393423E-3</v>
      </c>
      <c r="K14" s="114">
        <f>+'[1]EE '!K12</f>
        <v>-4.486521319198411E-3</v>
      </c>
      <c r="L14" s="114">
        <f>+'[1]EE '!L12</f>
        <v>-7.1688278551531107E-3</v>
      </c>
      <c r="M14" s="114">
        <f>+'[1]EE '!M12</f>
        <v>-8.0650401874556681E-3</v>
      </c>
      <c r="N14" s="114">
        <f>+'[1]EE '!N12</f>
        <v>-9.1592912712467004E-3</v>
      </c>
      <c r="O14" s="114">
        <f>+'[1]EE '!O12</f>
        <v>-1.0269573096919952E-2</v>
      </c>
      <c r="P14" s="114">
        <f>+'[1]EE '!P12</f>
        <v>-1.117624159183655E-2</v>
      </c>
      <c r="Q14" s="114">
        <f>+'[1]EE '!Q12</f>
        <v>-1.1725508918264491E-2</v>
      </c>
      <c r="R14" s="114">
        <f>+'[1]EE '!R12</f>
        <v>-1.1815312166641672E-2</v>
      </c>
      <c r="S14" s="114">
        <f>+'[1]EE '!S12</f>
        <v>-1.1403411391166686E-2</v>
      </c>
      <c r="T14" s="114">
        <f>+'[1]EE '!T12</f>
        <v>-1.0495918845395153E-2</v>
      </c>
      <c r="U14" s="114">
        <f>+'[1]EE '!U12</f>
        <v>-9.1607388427520919E-3</v>
      </c>
      <c r="V14" s="114">
        <f>+'[1]EE '!V12</f>
        <v>-7.4556710874171296E-3</v>
      </c>
      <c r="W14" s="114">
        <f>+'[1]EE '!W12</f>
        <v>-5.4736423836238331E-3</v>
      </c>
    </row>
    <row r="15" spans="1:23" x14ac:dyDescent="0.2">
      <c r="B15" s="113" t="s">
        <v>57</v>
      </c>
      <c r="C15" s="114">
        <f>+'[1]EE '!C13</f>
        <v>-1.530465810300918E-2</v>
      </c>
      <c r="D15" s="114">
        <f>+'[1]EE '!D13</f>
        <v>-2.0427291648043026E-2</v>
      </c>
      <c r="E15" s="114">
        <f>+'[1]EE '!E13</f>
        <v>-2.5932543701532744E-2</v>
      </c>
      <c r="F15" s="114">
        <f>+'[1]EE '!F13</f>
        <v>-3.1571705339278049E-2</v>
      </c>
      <c r="G15" s="114">
        <f>+'[1]EE '!G13</f>
        <v>-3.7403161191048057E-2</v>
      </c>
      <c r="H15" s="114">
        <f>+'[1]EE '!H13</f>
        <v>-4.3029190787889353E-2</v>
      </c>
      <c r="I15" s="114">
        <f>+'[1]EE '!I13</f>
        <v>-3.9019016421409335E-2</v>
      </c>
      <c r="J15" s="114">
        <f>+'[1]EE '!J13</f>
        <v>-4.71392455806839E-2</v>
      </c>
      <c r="K15" s="114">
        <f>+'[1]EE '!K13</f>
        <v>-5.4540356767894989E-2</v>
      </c>
      <c r="L15" s="114">
        <f>+'[1]EE '!L13</f>
        <v>-6.1155049289481997E-2</v>
      </c>
      <c r="M15" s="114">
        <f>+'[1]EE '!M13</f>
        <v>-6.5616441659835822E-2</v>
      </c>
      <c r="N15" s="114">
        <f>+'[1]EE '!N13</f>
        <v>-6.9551800340384981E-2</v>
      </c>
      <c r="O15" s="114">
        <f>+'[1]EE '!O13</f>
        <v>-7.2587149603110912E-2</v>
      </c>
      <c r="P15" s="114">
        <f>+'[1]EE '!P13</f>
        <v>-7.5104206674031462E-2</v>
      </c>
      <c r="Q15" s="114">
        <f>+'[1]EE '!Q13</f>
        <v>-7.7277288209308986E-2</v>
      </c>
      <c r="R15" s="114">
        <f>+'[1]EE '!R13</f>
        <v>-7.9116611491902231E-2</v>
      </c>
      <c r="S15" s="114">
        <f>+'[1]EE '!S13</f>
        <v>-8.0958127328837573E-2</v>
      </c>
      <c r="T15" s="114">
        <f>+'[1]EE '!T13</f>
        <v>-8.1921594797554287E-2</v>
      </c>
      <c r="U15" s="114">
        <f>+'[1]EE '!U13</f>
        <v>-8.2837369410848002E-2</v>
      </c>
      <c r="V15" s="114">
        <f>+'[1]EE '!V13</f>
        <v>-8.342397883922667E-2</v>
      </c>
      <c r="W15" s="114">
        <f>+'[1]EE '!W13</f>
        <v>-8.4372712017588627E-2</v>
      </c>
    </row>
    <row r="16" spans="1:23" x14ac:dyDescent="0.2">
      <c r="B16" s="113" t="s">
        <v>58</v>
      </c>
      <c r="C16" s="114">
        <f>+'[1]EE '!C14</f>
        <v>-9.1897896056468194E-3</v>
      </c>
      <c r="D16" s="114">
        <f>+'[1]EE '!D14</f>
        <v>-1.212481297427216E-2</v>
      </c>
      <c r="E16" s="114">
        <f>+'[1]EE '!E14</f>
        <v>-1.546316401641803E-2</v>
      </c>
      <c r="F16" s="114">
        <f>+'[1]EE '!F14</f>
        <v>-1.8703097669927032E-2</v>
      </c>
      <c r="G16" s="114">
        <f>+'[1]EE '!G14</f>
        <v>-2.1974331791287643E-2</v>
      </c>
      <c r="H16" s="114">
        <f>+'[1]EE '!H14</f>
        <v>-2.490119849619285E-2</v>
      </c>
      <c r="I16" s="114">
        <f>+'[1]EE '!I14</f>
        <v>-3.4523169416137693E-2</v>
      </c>
      <c r="J16" s="114">
        <f>+'[1]EE '!J14</f>
        <v>-4.1210950232455697E-2</v>
      </c>
      <c r="K16" s="114">
        <f>+'[1]EE '!K14</f>
        <v>-4.7681930195271179E-2</v>
      </c>
      <c r="L16" s="114">
        <f>+'[1]EE '!L14</f>
        <v>-5.3613434568216461E-2</v>
      </c>
      <c r="M16" s="114">
        <f>+'[1]EE '!M14</f>
        <v>-5.8579221535203299E-2</v>
      </c>
      <c r="N16" s="114">
        <f>+'[1]EE '!N14</f>
        <v>-6.3395334474604451E-2</v>
      </c>
      <c r="O16" s="114">
        <f>+'[1]EE '!O14</f>
        <v>-6.7840536049650554E-2</v>
      </c>
      <c r="P16" s="114">
        <f>+'[1]EE '!P14</f>
        <v>-7.2188260260578924E-2</v>
      </c>
      <c r="Q16" s="114">
        <f>+'[1]EE '!Q14</f>
        <v>-7.6195069337998383E-2</v>
      </c>
      <c r="R16" s="114">
        <f>+'[1]EE '!R14</f>
        <v>-7.9959467867821876E-2</v>
      </c>
      <c r="S16" s="114">
        <f>+'[1]EE '!S14</f>
        <v>-8.3472013952759758E-2</v>
      </c>
      <c r="T16" s="114">
        <f>+'[1]EE '!T14</f>
        <v>-8.6302472656165238E-2</v>
      </c>
      <c r="U16" s="114">
        <f>+'[1]EE '!U14</f>
        <v>-8.9343453539173182E-2</v>
      </c>
      <c r="V16" s="114">
        <f>+'[1]EE '!V14</f>
        <v>-9.2023721710928638E-2</v>
      </c>
      <c r="W16" s="114">
        <f>+'[1]EE '!W14</f>
        <v>-9.4809592723324523E-2</v>
      </c>
    </row>
    <row r="17" spans="2:23" x14ac:dyDescent="0.2">
      <c r="B17" s="113" t="s">
        <v>59</v>
      </c>
      <c r="C17" s="114">
        <f>+'[1]EE '!C15</f>
        <v>-7.6114965649753544E-3</v>
      </c>
      <c r="D17" s="114">
        <f>+'[1]EE '!D15</f>
        <v>-8.9235659289826161E-3</v>
      </c>
      <c r="E17" s="114">
        <f>+'[1]EE '!E15</f>
        <v>-1.0932212975989094E-2</v>
      </c>
      <c r="F17" s="114">
        <f>+'[1]EE '!F15</f>
        <v>-1.2758438738371573E-2</v>
      </c>
      <c r="G17" s="114">
        <f>+'[1]EE '!G15</f>
        <v>-1.4619458385114855E-2</v>
      </c>
      <c r="H17" s="114">
        <f>+'[1]EE '!H15</f>
        <v>-1.6500329472137139E-2</v>
      </c>
      <c r="I17" s="114">
        <f>+'[1]EE '!I15</f>
        <v>-1.6696631927319204E-2</v>
      </c>
      <c r="J17" s="114">
        <f>+'[1]EE '!J15</f>
        <v>-2.0957215171286091E-2</v>
      </c>
      <c r="K17" s="114">
        <f>+'[1]EE '!K15</f>
        <v>-2.5229790095201182E-2</v>
      </c>
      <c r="L17" s="114">
        <f>+'[1]EE '!L15</f>
        <v>-2.9418853016778171E-2</v>
      </c>
      <c r="M17" s="114">
        <f>+'[1]EE '!M15</f>
        <v>-3.3385969297922584E-2</v>
      </c>
      <c r="N17" s="114">
        <f>+'[1]EE '!N15</f>
        <v>-3.79331798019759E-2</v>
      </c>
      <c r="O17" s="114">
        <f>+'[1]EE '!O15</f>
        <v>-4.1663000696550115E-2</v>
      </c>
      <c r="P17" s="114">
        <f>+'[1]EE '!P15</f>
        <v>-4.5610804686266819E-2</v>
      </c>
      <c r="Q17" s="114">
        <f>+'[1]EE '!Q15</f>
        <v>-4.9684555854750914E-2</v>
      </c>
      <c r="R17" s="114">
        <f>+'[1]EE '!R15</f>
        <v>-5.31317748486375E-2</v>
      </c>
      <c r="S17" s="114">
        <f>+'[1]EE '!S15</f>
        <v>-5.6180205894986728E-2</v>
      </c>
      <c r="T17" s="114">
        <f>+'[1]EE '!T15</f>
        <v>-5.79822746729282E-2</v>
      </c>
      <c r="U17" s="114">
        <f>+'[1]EE '!U15</f>
        <v>-6.054410125079665E-2</v>
      </c>
      <c r="V17" s="114">
        <f>+'[1]EE '!V15</f>
        <v>-6.2936658541987545E-2</v>
      </c>
      <c r="W17" s="114">
        <f>+'[1]EE '!W15</f>
        <v>-6.5196198918717821E-2</v>
      </c>
    </row>
    <row r="18" spans="2:23" x14ac:dyDescent="0.2">
      <c r="B18" s="113" t="s">
        <v>60</v>
      </c>
      <c r="C18" s="114">
        <f>+'[1]EE '!C16</f>
        <v>3.0634802730180933E-3</v>
      </c>
      <c r="D18" s="114">
        <f>+'[1]EE '!D16</f>
        <v>3.4584625228406621E-3</v>
      </c>
      <c r="E18" s="114">
        <f>+'[1]EE '!E16</f>
        <v>3.801428814839376E-3</v>
      </c>
      <c r="F18" s="114">
        <f>+'[1]EE '!F16</f>
        <v>4.038524310671969E-3</v>
      </c>
      <c r="G18" s="114">
        <f>+'[1]EE '!G16</f>
        <v>4.1357007432956446E-3</v>
      </c>
      <c r="H18" s="114">
        <f>+'[1]EE '!H16</f>
        <v>3.9928336022771703E-3</v>
      </c>
      <c r="I18" s="114">
        <f>+'[1]EE '!I16</f>
        <v>3.5115102398368529E-3</v>
      </c>
      <c r="J18" s="114">
        <f>+'[1]EE '!J16</f>
        <v>2.5868683234564899E-3</v>
      </c>
      <c r="K18" s="114">
        <f>+'[1]EE '!K16</f>
        <v>1.142899526287445E-3</v>
      </c>
      <c r="L18" s="114">
        <f>+'[1]EE '!L16</f>
        <v>-9.1253141683759066E-4</v>
      </c>
      <c r="M18" s="114">
        <f>+'[1]EE '!M16</f>
        <v>-1.2345880644000209E-3</v>
      </c>
      <c r="N18" s="114">
        <f>+'[1]EE '!N16</f>
        <v>-2.1395858071752887E-3</v>
      </c>
      <c r="O18" s="114">
        <f>+'[1]EE '!O16</f>
        <v>-3.4834614776972743E-3</v>
      </c>
      <c r="P18" s="114">
        <f>+'[1]EE '!P16</f>
        <v>-5.1180708519662369E-3</v>
      </c>
      <c r="Q18" s="114">
        <f>+'[1]EE '!Q16</f>
        <v>-6.8658870657442982E-3</v>
      </c>
      <c r="R18" s="114">
        <f>+'[1]EE '!R16</f>
        <v>-8.5074505409774986E-3</v>
      </c>
      <c r="S18" s="114">
        <f>+'[1]EE '!S16</f>
        <v>-9.8412593314098021E-3</v>
      </c>
      <c r="T18" s="114">
        <f>+'[1]EE '!T16</f>
        <v>-1.0634523375338125E-2</v>
      </c>
      <c r="U18" s="114">
        <f>+'[1]EE '!U16</f>
        <v>-1.0739930937929352E-2</v>
      </c>
      <c r="V18" s="114">
        <f>+'[1]EE '!V16</f>
        <v>-1.0113598507355003E-2</v>
      </c>
      <c r="W18" s="114">
        <f>+'[1]EE '!W16</f>
        <v>-8.7987024110042604E-3</v>
      </c>
    </row>
    <row r="19" spans="2:23" x14ac:dyDescent="0.2">
      <c r="B19" s="113" t="s">
        <v>61</v>
      </c>
      <c r="C19" s="114">
        <f>+'[1]EE '!C17</f>
        <v>-6.725935395422873E-3</v>
      </c>
      <c r="D19" s="114">
        <f>+'[1]EE '!D17</f>
        <v>-8.5439796563251819E-3</v>
      </c>
      <c r="E19" s="114">
        <f>+'[1]EE '!E17</f>
        <v>-1.0376174746335887E-2</v>
      </c>
      <c r="F19" s="114">
        <f>+'[1]EE '!F17</f>
        <v>-1.2207068024312718E-2</v>
      </c>
      <c r="G19" s="114">
        <f>+'[1]EE '!G17</f>
        <v>-1.402026496497143E-2</v>
      </c>
      <c r="H19" s="114">
        <f>+'[1]EE '!H17</f>
        <v>-1.5804061925910894E-2</v>
      </c>
      <c r="I19" s="114">
        <f>+'[1]EE '!I17</f>
        <v>-1.7558309833736623E-2</v>
      </c>
      <c r="J19" s="114">
        <f>+'[1]EE '!J17</f>
        <v>-1.9281986546434687E-2</v>
      </c>
      <c r="K19" s="114">
        <f>+'[1]EE '!K17</f>
        <v>-2.0984423181958662E-2</v>
      </c>
      <c r="L19" s="114">
        <f>+'[1]EE '!L17</f>
        <v>-2.2673233841812909E-2</v>
      </c>
      <c r="M19" s="114">
        <f>+'[1]EE '!M17</f>
        <v>-2.4207052392560272E-2</v>
      </c>
      <c r="N19" s="114">
        <f>+'[1]EE '!N17</f>
        <v>-2.5740960275323209E-2</v>
      </c>
      <c r="O19" s="114">
        <f>+'[1]EE '!O17</f>
        <v>-2.7273053095646038E-2</v>
      </c>
      <c r="P19" s="114">
        <f>+'[1]EE '!P17</f>
        <v>-2.8800848061278882E-2</v>
      </c>
      <c r="Q19" s="114">
        <f>+'[1]EE '!Q17</f>
        <v>-3.032236489310268E-2</v>
      </c>
      <c r="R19" s="114">
        <f>+'[1]EE '!R17</f>
        <v>-3.183288188998009E-2</v>
      </c>
      <c r="S19" s="114">
        <f>+'[1]EE '!S17</f>
        <v>-3.3332911978695833E-2</v>
      </c>
      <c r="T19" s="114">
        <f>+'[1]EE '!T17</f>
        <v>-3.4822560309073027E-2</v>
      </c>
      <c r="U19" s="114">
        <f>+'[1]EE '!U17</f>
        <v>-3.6307229196964344E-2</v>
      </c>
      <c r="V19" s="114">
        <f>+'[1]EE '!V17</f>
        <v>-3.7784391580465301E-2</v>
      </c>
      <c r="W19" s="114">
        <f>+'[1]EE '!W17</f>
        <v>-3.9257070735018447E-2</v>
      </c>
    </row>
    <row r="20" spans="2:23" x14ac:dyDescent="0.2">
      <c r="B20" s="113" t="s">
        <v>62</v>
      </c>
      <c r="C20" s="114">
        <f>+'[1]EE '!C18</f>
        <v>-2.2525634130197598E-2</v>
      </c>
      <c r="D20" s="114">
        <f>+'[1]EE '!D18</f>
        <v>-2.9311029034841399E-2</v>
      </c>
      <c r="E20" s="114">
        <f>+'[1]EE '!E18</f>
        <v>-3.4868870656155189E-2</v>
      </c>
      <c r="F20" s="114">
        <f>+'[1]EE '!F18</f>
        <v>-4.0647302450729235E-2</v>
      </c>
      <c r="G20" s="114">
        <f>+'[1]EE '!G18</f>
        <v>-4.5132218219896936E-2</v>
      </c>
      <c r="H20" s="114">
        <f>+'[1]EE '!H18</f>
        <v>-4.7659283037426843E-2</v>
      </c>
      <c r="I20" s="114">
        <f>+'[1]EE '!I18</f>
        <v>-2.4976206498785729E-2</v>
      </c>
      <c r="J20" s="114">
        <f>+'[1]EE '!J18</f>
        <v>-3.6554451931123104E-2</v>
      </c>
      <c r="K20" s="114">
        <f>+'[1]EE '!K18</f>
        <v>-4.7871343922909176E-2</v>
      </c>
      <c r="L20" s="114">
        <f>+'[1]EE '!L18</f>
        <v>-5.9033490727925637E-2</v>
      </c>
      <c r="M20" s="114">
        <f>+'[1]EE '!M18</f>
        <v>-7.0300771144294366E-2</v>
      </c>
      <c r="N20" s="114">
        <f>+'[1]EE '!N18</f>
        <v>-8.0599914664303454E-2</v>
      </c>
      <c r="O20" s="114">
        <f>+'[1]EE '!O18</f>
        <v>-9.0264367624966743E-2</v>
      </c>
      <c r="P20" s="114">
        <f>+'[1]EE '!P18</f>
        <v>-9.9534820810442196E-2</v>
      </c>
      <c r="Q20" s="114">
        <f>+'[1]EE '!Q18</f>
        <v>-0.10848077249586358</v>
      </c>
      <c r="R20" s="114">
        <f>+'[1]EE '!R18</f>
        <v>-0.11759545272030618</v>
      </c>
      <c r="S20" s="114">
        <f>+'[1]EE '!S18</f>
        <v>-0.12551511230945817</v>
      </c>
      <c r="T20" s="114">
        <f>+'[1]EE '!T18</f>
        <v>-0.13199812753382223</v>
      </c>
      <c r="U20" s="114">
        <f>+'[1]EE '!U18</f>
        <v>-0.13819022736320941</v>
      </c>
      <c r="V20" s="114">
        <f>+'[1]EE '!V18</f>
        <v>-0.14478989577797685</v>
      </c>
      <c r="W20" s="114">
        <f>+'[1]EE '!W18</f>
        <v>-0.14986740632382323</v>
      </c>
    </row>
    <row r="21" spans="2:23" x14ac:dyDescent="0.2">
      <c r="B21" s="113" t="s">
        <v>63</v>
      </c>
      <c r="C21" s="114">
        <f>+'[1]EE '!C19</f>
        <v>-1.413880215135224E-2</v>
      </c>
      <c r="D21" s="114">
        <f>+'[1]EE '!D19</f>
        <v>-1.8117081319720667E-2</v>
      </c>
      <c r="E21" s="114">
        <f>+'[1]EE '!E19</f>
        <v>-2.1851342969956548E-2</v>
      </c>
      <c r="F21" s="114">
        <f>+'[1]EE '!F19</f>
        <v>-2.5655009696593394E-2</v>
      </c>
      <c r="G21" s="114">
        <f>+'[1]EE '!G19</f>
        <v>-2.9200016365123718E-2</v>
      </c>
      <c r="H21" s="114">
        <f>+'[1]EE '!H19</f>
        <v>-3.2343592919457077E-2</v>
      </c>
      <c r="I21" s="114">
        <f>+'[1]EE '!I19</f>
        <v>-2.9617720512320901E-2</v>
      </c>
      <c r="J21" s="114">
        <f>+'[1]EE '!J19</f>
        <v>-3.508392655175166E-2</v>
      </c>
      <c r="K21" s="114">
        <f>+'[1]EE '!K19</f>
        <v>-4.0628603355021782E-2</v>
      </c>
      <c r="L21" s="114">
        <f>+'[1]EE '!L19</f>
        <v>-4.6286007220561996E-2</v>
      </c>
      <c r="M21" s="114">
        <f>+'[1]EE '!M19</f>
        <v>-5.177047422479554E-2</v>
      </c>
      <c r="N21" s="114">
        <f>+'[1]EE '!N19</f>
        <v>-5.7151822239730483E-2</v>
      </c>
      <c r="O21" s="114">
        <f>+'[1]EE '!O19</f>
        <v>-6.2441135875868116E-2</v>
      </c>
      <c r="P21" s="114">
        <f>+'[1]EE '!P19</f>
        <v>-6.7618709175020997E-2</v>
      </c>
      <c r="Q21" s="114">
        <f>+'[1]EE '!Q19</f>
        <v>-7.2633841949608757E-2</v>
      </c>
      <c r="R21" s="114">
        <f>+'[1]EE '!R19</f>
        <v>-7.7560439797622255E-2</v>
      </c>
      <c r="S21" s="114">
        <f>+'[1]EE '!S19</f>
        <v>-8.2056476072095819E-2</v>
      </c>
      <c r="T21" s="114">
        <f>+'[1]EE '!T19</f>
        <v>-8.6059313144983829E-2</v>
      </c>
      <c r="U21" s="114">
        <f>+'[1]EE '!U19</f>
        <v>-8.9873888779497674E-2</v>
      </c>
      <c r="V21" s="114">
        <f>+'[1]EE '!V19</f>
        <v>-9.3684277284500767E-2</v>
      </c>
      <c r="W21" s="114">
        <f>+'[1]EE '!W19</f>
        <v>-9.7065527473134239E-2</v>
      </c>
    </row>
    <row r="22" spans="2:23" x14ac:dyDescent="0.2">
      <c r="B22" s="113" t="s">
        <v>64</v>
      </c>
      <c r="C22" s="114">
        <f>+'[1]EE '!C20</f>
        <v>-1.6097206974375278E-2</v>
      </c>
      <c r="D22" s="114">
        <f>+'[1]EE '!D20</f>
        <v>-2.0634994436895537E-2</v>
      </c>
      <c r="E22" s="114">
        <f>+'[1]EE '!E20</f>
        <v>-2.4869615070857803E-2</v>
      </c>
      <c r="F22" s="114">
        <f>+'[1]EE '!F20</f>
        <v>-2.9186815549197401E-2</v>
      </c>
      <c r="G22" s="114">
        <f>+'[1]EE '!G20</f>
        <v>-3.3185112551739622E-2</v>
      </c>
      <c r="H22" s="114">
        <f>+'[1]EE '!H20</f>
        <v>-3.6690831522485881E-2</v>
      </c>
      <c r="I22" s="114">
        <f>+'[1]EE '!I20</f>
        <v>-3.3075670353925557E-2</v>
      </c>
      <c r="J22" s="114">
        <f>+'[1]EE '!J20</f>
        <v>-3.9382491082801681E-2</v>
      </c>
      <c r="K22" s="114">
        <f>+'[1]EE '!K20</f>
        <v>-4.5774356596654721E-2</v>
      </c>
      <c r="L22" s="114">
        <f>+'[1]EE '!L20</f>
        <v>-5.2293580348617939E-2</v>
      </c>
      <c r="M22" s="114">
        <f>+'[1]EE '!M20</f>
        <v>-5.8612945398816889E-2</v>
      </c>
      <c r="N22" s="114">
        <f>+'[1]EE '!N20</f>
        <v>-6.4798743287010283E-2</v>
      </c>
      <c r="O22" s="114">
        <f>+'[1]EE '!O20</f>
        <v>-7.0869353802901575E-2</v>
      </c>
      <c r="P22" s="114">
        <f>+'[1]EE '!P20</f>
        <v>-7.6805037936835865E-2</v>
      </c>
      <c r="Q22" s="114">
        <f>+'[1]EE '!Q20</f>
        <v>-8.2548412912241839E-2</v>
      </c>
      <c r="R22" s="114">
        <f>+'[1]EE '!R20</f>
        <v>-8.819104040072609E-2</v>
      </c>
      <c r="S22" s="114">
        <f>+'[1]EE '!S20</f>
        <v>-9.3319842296721606E-2</v>
      </c>
      <c r="T22" s="114">
        <f>+'[1]EE '!T20</f>
        <v>-9.7859565547502428E-2</v>
      </c>
      <c r="U22" s="114">
        <f>+'[1]EE '!U20</f>
        <v>-0.10217714176710709</v>
      </c>
      <c r="V22" s="114">
        <f>+'[1]EE '!V20</f>
        <v>-0.10649542128503253</v>
      </c>
      <c r="W22" s="114">
        <f>+'[1]EE '!W20</f>
        <v>-0.11029725394215015</v>
      </c>
    </row>
    <row r="23" spans="2:23" x14ac:dyDescent="0.2">
      <c r="B23" s="113" t="s">
        <v>65</v>
      </c>
      <c r="C23" s="114">
        <f>+'[1]EE '!C21</f>
        <v>-1.2929338091893501E-3</v>
      </c>
      <c r="D23" s="114">
        <f>+'[1]EE '!D21</f>
        <v>-6.745538017249959E-3</v>
      </c>
      <c r="E23" s="114">
        <f>+'[1]EE '!E21</f>
        <v>-1.3977447906510426E-2</v>
      </c>
      <c r="F23" s="114">
        <f>+'[1]EE '!F21</f>
        <v>-2.2129489046567245E-2</v>
      </c>
      <c r="G23" s="114">
        <f>+'[1]EE '!G21</f>
        <v>-3.0143054893318297E-2</v>
      </c>
      <c r="H23" s="114">
        <f>+'[1]EE '!H21</f>
        <v>-3.7111188958867988E-2</v>
      </c>
      <c r="I23" s="114">
        <f>+'[1]EE '!I21</f>
        <v>-4.0332894144813378E-2</v>
      </c>
      <c r="J23" s="114">
        <f>+'[1]EE '!J21</f>
        <v>-4.5317001680987345E-2</v>
      </c>
      <c r="K23" s="114">
        <f>+'[1]EE '!K21</f>
        <v>-4.852220061338379E-2</v>
      </c>
      <c r="L23" s="114">
        <f>+'[1]EE '!L21</f>
        <v>-4.7879181553379481E-2</v>
      </c>
      <c r="M23" s="114">
        <f>+'[1]EE '!M21</f>
        <v>-4.4463627034461516E-2</v>
      </c>
      <c r="N23" s="114">
        <f>+'[1]EE '!N21</f>
        <v>-4.0204474641134441E-2</v>
      </c>
      <c r="O23" s="114">
        <f>+'[1]EE '!O21</f>
        <v>-3.5781932517143032E-2</v>
      </c>
      <c r="P23" s="114">
        <f>+'[1]EE '!P21</f>
        <v>-3.0659897948468663E-2</v>
      </c>
      <c r="Q23" s="114">
        <f>+'[1]EE '!Q21</f>
        <v>-2.4780647940479194E-2</v>
      </c>
      <c r="R23" s="114">
        <f>+'[1]EE '!R21</f>
        <v>-1.8432223653173298E-2</v>
      </c>
      <c r="S23" s="114">
        <f>+'[1]EE '!S21</f>
        <v>-1.1654065797328611E-2</v>
      </c>
      <c r="T23" s="114">
        <f>+'[1]EE '!T21</f>
        <v>-3.6222697878718129E-3</v>
      </c>
      <c r="U23" s="114">
        <f>+'[1]EE '!U21</f>
        <v>4.1627747462005902E-3</v>
      </c>
      <c r="V23" s="114">
        <f>+'[1]EE '!V21</f>
        <v>1.1969024166327211E-2</v>
      </c>
      <c r="W23" s="114">
        <f>+'[1]EE '!W21</f>
        <v>1.9789122187259568E-2</v>
      </c>
    </row>
    <row r="24" spans="2:23" x14ac:dyDescent="0.2">
      <c r="B24" s="113" t="s">
        <v>66</v>
      </c>
      <c r="C24" s="114">
        <f>+'[1]EE '!C22</f>
        <v>-1.2059119029262523E-2</v>
      </c>
      <c r="D24" s="114">
        <f>+'[1]EE '!D22</f>
        <v>-1.6541180394095203E-2</v>
      </c>
      <c r="E24" s="114">
        <f>+'[1]EE '!E22</f>
        <v>-2.1487644609583089E-2</v>
      </c>
      <c r="F24" s="114">
        <f>+'[1]EE '!F22</f>
        <v>-2.6582352515682046E-2</v>
      </c>
      <c r="G24" s="114">
        <f>+'[1]EE '!G22</f>
        <v>-3.1886258187550996E-2</v>
      </c>
      <c r="H24" s="114">
        <f>+'[1]EE '!H22</f>
        <v>-3.695525764647907E-2</v>
      </c>
      <c r="I24" s="114">
        <f>+'[1]EE '!I22</f>
        <v>-3.135513382803929E-2</v>
      </c>
      <c r="J24" s="114">
        <f>+'[1]EE '!J22</f>
        <v>-3.9172170857410579E-2</v>
      </c>
      <c r="K24" s="114">
        <f>+'[1]EE '!K22</f>
        <v>-4.6183337786723386E-2</v>
      </c>
      <c r="L24" s="114">
        <f>+'[1]EE '!L22</f>
        <v>-5.2324571592407103E-2</v>
      </c>
      <c r="M24" s="114">
        <f>+'[1]EE '!M22</f>
        <v>-5.610013340158912E-2</v>
      </c>
      <c r="N24" s="114">
        <f>+'[1]EE '!N22</f>
        <v>-5.9293832418898379E-2</v>
      </c>
      <c r="O24" s="114">
        <f>+'[1]EE '!O22</f>
        <v>-6.14839112906456E-2</v>
      </c>
      <c r="P24" s="114">
        <f>+'[1]EE '!P22</f>
        <v>-6.309932397884678E-2</v>
      </c>
      <c r="Q24" s="114">
        <f>+'[1]EE '!Q22</f>
        <v>-6.432810825918743E-2</v>
      </c>
      <c r="R24" s="114">
        <f>+'[1]EE '!R22</f>
        <v>-6.5153155234584911E-2</v>
      </c>
      <c r="S24" s="114">
        <f>+'[1]EE '!S22</f>
        <v>-6.5974662077173785E-2</v>
      </c>
      <c r="T24" s="114">
        <f>+'[1]EE '!T22</f>
        <v>-6.5830919667590332E-2</v>
      </c>
      <c r="U24" s="114">
        <f>+'[1]EE '!U22</f>
        <v>-6.5678006630694938E-2</v>
      </c>
      <c r="V24" s="114">
        <f>+'[1]EE '!V22</f>
        <v>-6.5179046345253649E-2</v>
      </c>
      <c r="W24" s="114">
        <f>+'[1]EE '!W22</f>
        <v>-6.5069234345788554E-2</v>
      </c>
    </row>
    <row r="25" spans="2:23" x14ac:dyDescent="0.2">
      <c r="B25" s="113" t="s">
        <v>67</v>
      </c>
      <c r="C25" s="114">
        <f>+'[1]EE '!C23</f>
        <v>-6.7210834418832317E-5</v>
      </c>
      <c r="D25" s="114">
        <f>+'[1]EE '!D23</f>
        <v>2.3602314716189335E-3</v>
      </c>
      <c r="E25" s="114">
        <f>+'[1]EE '!E23</f>
        <v>4.7587142229847078E-3</v>
      </c>
      <c r="F25" s="114">
        <f>+'[1]EE '!F23</f>
        <v>7.1008841343049699E-3</v>
      </c>
      <c r="G25" s="114">
        <f>+'[1]EE '!G23</f>
        <v>9.9107072788903461E-3</v>
      </c>
      <c r="H25" s="114">
        <f>+'[1]EE '!H23</f>
        <v>1.2548037876741551E-2</v>
      </c>
      <c r="I25" s="114">
        <f>+'[1]EE '!I23</f>
        <v>2.1053753643049723E-2</v>
      </c>
      <c r="J25" s="114">
        <f>+'[1]EE '!J23</f>
        <v>1.7789090991977584E-2</v>
      </c>
      <c r="K25" s="114">
        <f>+'[1]EE '!K23</f>
        <v>1.4279884065244443E-2</v>
      </c>
      <c r="L25" s="114">
        <f>+'[1]EE '!L23</f>
        <v>1.005687398925516E-2</v>
      </c>
      <c r="M25" s="114">
        <f>+'[1]EE '!M23</f>
        <v>6.9156960375591891E-3</v>
      </c>
      <c r="N25" s="114">
        <f>+'[1]EE '!N23</f>
        <v>3.3678381242484108E-3</v>
      </c>
      <c r="O25" s="114">
        <f>+'[1]EE '!O23</f>
        <v>5.5562858666039926E-4</v>
      </c>
      <c r="P25" s="114">
        <f>+'[1]EE '!P23</f>
        <v>-2.4306976363547656E-3</v>
      </c>
      <c r="Q25" s="114">
        <f>+'[1]EE '!Q23</f>
        <v>-4.6368238285850669E-3</v>
      </c>
      <c r="R25" s="114">
        <f>+'[1]EE '!R23</f>
        <v>-6.8011854059953827E-3</v>
      </c>
      <c r="S25" s="114">
        <f>+'[1]EE '!S23</f>
        <v>-8.0581716902495305E-3</v>
      </c>
      <c r="T25" s="114">
        <f>+'[1]EE '!T23</f>
        <v>-9.0072712224817403E-3</v>
      </c>
      <c r="U25" s="114">
        <f>+'[1]EE '!U23</f>
        <v>-9.0226512332834876E-3</v>
      </c>
      <c r="V25" s="114">
        <f>+'[1]EE '!V23</f>
        <v>-9.2419149628187106E-3</v>
      </c>
      <c r="W25" s="114">
        <f>+'[1]EE '!W23</f>
        <v>-8.8795154127728239E-3</v>
      </c>
    </row>
    <row r="26" spans="2:23" x14ac:dyDescent="0.2">
      <c r="B26" s="113" t="s">
        <v>68</v>
      </c>
      <c r="C26" s="114">
        <f>+'[1]EE '!C24</f>
        <v>2.7871652175448965E-3</v>
      </c>
      <c r="D26" s="114">
        <f>+'[1]EE '!D24</f>
        <v>2.9789170596330205E-3</v>
      </c>
      <c r="E26" s="114">
        <f>+'[1]EE '!E24</f>
        <v>3.0636480925040717E-3</v>
      </c>
      <c r="F26" s="114">
        <f>+'[1]EE '!F24</f>
        <v>2.9817576478755035E-3</v>
      </c>
      <c r="G26" s="114">
        <f>+'[1]EE '!G24</f>
        <v>2.6250719402498503E-3</v>
      </c>
      <c r="H26" s="114">
        <f>+'[1]EE '!H24</f>
        <v>1.8161806082139418E-3</v>
      </c>
      <c r="I26" s="114">
        <f>+'[1]EE '!I24</f>
        <v>3.4810969923772337E-4</v>
      </c>
      <c r="J26" s="114">
        <f>+'[1]EE '!J24</f>
        <v>-1.9891579203654133E-3</v>
      </c>
      <c r="K26" s="114">
        <f>+'[1]EE '!K24</f>
        <v>-5.2855496746747237E-3</v>
      </c>
      <c r="L26" s="114">
        <f>+'[1]EE '!L24</f>
        <v>-9.4774133811799388E-3</v>
      </c>
      <c r="M26" s="114">
        <f>+'[1]EE '!M24</f>
        <v>-1.1973716354979796E-2</v>
      </c>
      <c r="N26" s="114">
        <f>+'[1]EE '!N24</f>
        <v>-1.474229179150831E-2</v>
      </c>
      <c r="O26" s="114">
        <f>+'[1]EE '!O24</f>
        <v>-1.7326829009966609E-2</v>
      </c>
      <c r="P26" s="114">
        <f>+'[1]EE '!P24</f>
        <v>-1.9354624658053321E-2</v>
      </c>
      <c r="Q26" s="114">
        <f>+'[1]EE '!Q24</f>
        <v>-2.0554772646504575E-2</v>
      </c>
      <c r="R26" s="114">
        <f>+'[1]EE '!R24</f>
        <v>-2.0840887155393197E-2</v>
      </c>
      <c r="S26" s="114">
        <f>+'[1]EE '!S24</f>
        <v>-2.0248152184866534E-2</v>
      </c>
      <c r="T26" s="114">
        <f>+'[1]EE '!T24</f>
        <v>-1.8826185549430396E-2</v>
      </c>
      <c r="U26" s="114">
        <f>+'[1]EE '!U24</f>
        <v>-1.6768982317679298E-2</v>
      </c>
      <c r="V26" s="114">
        <f>+'[1]EE '!V24</f>
        <v>-1.4220347622559944E-2</v>
      </c>
      <c r="W26" s="114">
        <f>+'[1]EE '!W24</f>
        <v>-1.1310157227458387E-2</v>
      </c>
    </row>
    <row r="27" spans="2:23" x14ac:dyDescent="0.2">
      <c r="B27" s="113" t="s">
        <v>69</v>
      </c>
      <c r="C27" s="114">
        <f>+'[1]EE '!C25</f>
        <v>-7.9053027701825838E-3</v>
      </c>
      <c r="D27" s="114">
        <f>+'[1]EE '!D25</f>
        <v>-8.715826570259589E-3</v>
      </c>
      <c r="E27" s="114">
        <f>+'[1]EE '!E25</f>
        <v>-1.0345759357387808E-2</v>
      </c>
      <c r="F27" s="114">
        <f>+'[1]EE '!F25</f>
        <v>-1.1197031122228031E-2</v>
      </c>
      <c r="G27" s="114">
        <f>+'[1]EE '!G25</f>
        <v>-1.2053348748301706E-2</v>
      </c>
      <c r="H27" s="114">
        <f>+'[1]EE '!H25</f>
        <v>-1.2657165137237742E-2</v>
      </c>
      <c r="I27" s="114">
        <f>+'[1]EE '!I25</f>
        <v>-9.7019177022942358E-3</v>
      </c>
      <c r="J27" s="114">
        <f>+'[1]EE '!J25</f>
        <v>-1.4325351176600117E-2</v>
      </c>
      <c r="K27" s="114">
        <f>+'[1]EE '!K25</f>
        <v>-1.8835994036816538E-2</v>
      </c>
      <c r="L27" s="114">
        <f>+'[1]EE '!L25</f>
        <v>-2.2772116863251587E-2</v>
      </c>
      <c r="M27" s="114">
        <f>+'[1]EE '!M25</f>
        <v>-2.6924492930198531E-2</v>
      </c>
      <c r="N27" s="114">
        <f>+'[1]EE '!N25</f>
        <v>-3.2267827525522617E-2</v>
      </c>
      <c r="O27" s="114">
        <f>+'[1]EE '!O25</f>
        <v>-3.5745165231638933E-2</v>
      </c>
      <c r="P27" s="114">
        <f>+'[1]EE '!P25</f>
        <v>-3.9529872689579276E-2</v>
      </c>
      <c r="Q27" s="114">
        <f>+'[1]EE '!Q25</f>
        <v>-4.3958104297434415E-2</v>
      </c>
      <c r="R27" s="114">
        <f>+'[1]EE '!R25</f>
        <v>-4.7536021579224673E-2</v>
      </c>
      <c r="S27" s="114">
        <f>+'[1]EE '!S25</f>
        <v>-5.0686478419064845E-2</v>
      </c>
      <c r="T27" s="114">
        <f>+'[1]EE '!T25</f>
        <v>-5.0756085320357393E-2</v>
      </c>
      <c r="U27" s="114">
        <f>+'[1]EE '!U25</f>
        <v>-5.2690947182960704E-2</v>
      </c>
      <c r="V27" s="114">
        <f>+'[1]EE '!V25</f>
        <v>-5.4094037352450206E-2</v>
      </c>
      <c r="W27" s="114">
        <f>+'[1]EE '!W25</f>
        <v>-5.5508247052276388E-2</v>
      </c>
    </row>
    <row r="28" spans="2:23" x14ac:dyDescent="0.2">
      <c r="B28" s="113" t="s">
        <v>70</v>
      </c>
      <c r="C28" s="114">
        <f>+'[1]EE '!C26</f>
        <v>9.3502385143775877E-3</v>
      </c>
      <c r="D28" s="114">
        <f>+'[1]EE '!D26</f>
        <v>1.4344404971284306E-2</v>
      </c>
      <c r="E28" s="114">
        <f>+'[1]EE '!E26</f>
        <v>1.7539053173545805E-2</v>
      </c>
      <c r="F28" s="114">
        <f>+'[1]EE '!F26</f>
        <v>2.2929077274598725E-2</v>
      </c>
      <c r="G28" s="114">
        <f>+'[1]EE '!G26</f>
        <v>2.840081352717385E-2</v>
      </c>
      <c r="H28" s="114">
        <f>+'[1]EE '!H26</f>
        <v>3.4697014817239212E-2</v>
      </c>
      <c r="I28" s="114">
        <f>+'[1]EE '!I26</f>
        <v>5.1232208301352528E-2</v>
      </c>
      <c r="J28" s="114">
        <f>+'[1]EE '!J26</f>
        <v>4.9227973925753198E-2</v>
      </c>
      <c r="K28" s="114">
        <f>+'[1]EE '!K26</f>
        <v>4.7830703710759356E-2</v>
      </c>
      <c r="L28" s="114">
        <f>+'[1]EE '!L26</f>
        <v>4.8357184768431309E-2</v>
      </c>
      <c r="M28" s="114">
        <f>+'[1]EE '!M26</f>
        <v>4.7328747365072345E-2</v>
      </c>
      <c r="N28" s="114">
        <f>+'[1]EE '!N26</f>
        <v>4.3653712124534672E-2</v>
      </c>
      <c r="O28" s="114">
        <f>+'[1]EE '!O26</f>
        <v>4.4849514424142485E-2</v>
      </c>
      <c r="P28" s="114">
        <f>+'[1]EE '!P26</f>
        <v>4.5582717250196504E-2</v>
      </c>
      <c r="Q28" s="114">
        <f>+'[1]EE '!Q26</f>
        <v>4.4567039675076699E-2</v>
      </c>
      <c r="R28" s="114">
        <f>+'[1]EE '!R26</f>
        <v>4.5441413168574619E-2</v>
      </c>
      <c r="S28" s="114">
        <f>+'[1]EE '!S26</f>
        <v>4.6981841668894152E-2</v>
      </c>
      <c r="T28" s="114">
        <f>+'[1]EE '!T26</f>
        <v>5.6116164539712535E-2</v>
      </c>
      <c r="U28" s="114">
        <f>+'[1]EE '!U26</f>
        <v>6.0172548886948625E-2</v>
      </c>
      <c r="V28" s="114">
        <f>+'[1]EE '!V26</f>
        <v>6.5236304069310372E-2</v>
      </c>
      <c r="W28" s="114">
        <f>+'[1]EE '!W26</f>
        <v>6.9787074910161395E-2</v>
      </c>
    </row>
    <row r="29" spans="2:23" x14ac:dyDescent="0.2">
      <c r="B29" s="113" t="s">
        <v>71</v>
      </c>
      <c r="C29" s="114">
        <f>+'[1]EE '!C27</f>
        <v>2.2403581433518968E-3</v>
      </c>
      <c r="D29" s="114">
        <f>+'[1]EE '!D27</f>
        <v>2.4212354306535348E-3</v>
      </c>
      <c r="E29" s="114">
        <f>+'[1]EE '!E27</f>
        <v>2.4755312220518049E-3</v>
      </c>
      <c r="F29" s="114">
        <f>+'[1]EE '!F27</f>
        <v>2.3259313320442708E-3</v>
      </c>
      <c r="G29" s="114">
        <f>+'[1]EE '!G27</f>
        <v>1.9356385206459931E-3</v>
      </c>
      <c r="H29" s="114">
        <f>+'[1]EE '!H27</f>
        <v>1.2551786356001266E-3</v>
      </c>
      <c r="I29" s="114">
        <f>+'[1]EE '!I27</f>
        <v>2.7093297882639991E-4</v>
      </c>
      <c r="J29" s="114">
        <f>+'[1]EE '!J27</f>
        <v>-1.017120592266753E-3</v>
      </c>
      <c r="K29" s="114">
        <f>+'[1]EE '!K27</f>
        <v>-2.5486729773848867E-3</v>
      </c>
      <c r="L29" s="114">
        <f>+'[1]EE '!L27</f>
        <v>-4.3029568283768638E-3</v>
      </c>
      <c r="M29" s="114">
        <f>+'[1]EE '!M27</f>
        <v>-4.3421429419971437E-3</v>
      </c>
      <c r="N29" s="114">
        <f>+'[1]EE '!N27</f>
        <v>-4.4489945715474677E-3</v>
      </c>
      <c r="O29" s="114">
        <f>+'[1]EE '!O27</f>
        <v>-4.5239187238297288E-3</v>
      </c>
      <c r="P29" s="114">
        <f>+'[1]EE '!P27</f>
        <v>-4.4325205601462251E-3</v>
      </c>
      <c r="Q29" s="114">
        <f>+'[1]EE '!Q27</f>
        <v>-4.0925067555240479E-3</v>
      </c>
      <c r="R29" s="114">
        <f>+'[1]EE '!R27</f>
        <v>-3.4324425345648268E-3</v>
      </c>
      <c r="S29" s="114">
        <f>+'[1]EE '!S27</f>
        <v>-2.4442149173560471E-3</v>
      </c>
      <c r="T29" s="114">
        <f>+'[1]EE '!T27</f>
        <v>-1.1205183097476143E-3</v>
      </c>
      <c r="U29" s="114">
        <f>+'[1]EE '!U27</f>
        <v>4.7771892820000397E-4</v>
      </c>
      <c r="V29" s="114">
        <f>+'[1]EE '!V27</f>
        <v>2.3156466553650662E-3</v>
      </c>
      <c r="W29" s="114">
        <f>+'[1]EE '!W27</f>
        <v>4.3308669927378286E-3</v>
      </c>
    </row>
    <row r="30" spans="2:23" ht="13.5" thickBot="1" x14ac:dyDescent="0.25">
      <c r="B30" s="115" t="s">
        <v>72</v>
      </c>
      <c r="C30" s="210">
        <f>+'[1]EE '!C28</f>
        <v>2.6039114143201125E-3</v>
      </c>
      <c r="D30" s="210">
        <f>+'[1]EE '!D28</f>
        <v>2.7807392913933031E-3</v>
      </c>
      <c r="E30" s="210">
        <f>+'[1]EE '!E28</f>
        <v>2.7911927881432434E-3</v>
      </c>
      <c r="F30" s="210">
        <f>+'[1]EE '!F28</f>
        <v>2.5400606167114348E-3</v>
      </c>
      <c r="G30" s="210">
        <f>+'[1]EE '!G28</f>
        <v>1.9743301740002711E-3</v>
      </c>
      <c r="H30" s="210">
        <f>+'[1]EE '!H28</f>
        <v>1.0197441058541455E-3</v>
      </c>
      <c r="I30" s="210">
        <f>+'[1]EE '!I28</f>
        <v>-3.7251275815496077E-4</v>
      </c>
      <c r="J30" s="210">
        <f>+'[1]EE '!J28</f>
        <v>-2.2142774384393423E-3</v>
      </c>
      <c r="K30" s="210">
        <f>+'[1]EE '!K28</f>
        <v>-4.486521319198411E-3</v>
      </c>
      <c r="L30" s="210">
        <f>+'[1]EE '!L28</f>
        <v>-7.1688278551531107E-3</v>
      </c>
      <c r="M30" s="210">
        <f>+'[1]EE '!M28</f>
        <v>-8.0650401874556681E-3</v>
      </c>
      <c r="N30" s="210">
        <f>+'[1]EE '!N28</f>
        <v>-9.1592912712467004E-3</v>
      </c>
      <c r="O30" s="210">
        <f>+'[1]EE '!O28</f>
        <v>-1.0269573096919952E-2</v>
      </c>
      <c r="P30" s="210">
        <f>+'[1]EE '!P28</f>
        <v>-1.117624159183655E-2</v>
      </c>
      <c r="Q30" s="210">
        <f>+'[1]EE '!Q28</f>
        <v>-1.1725508918264491E-2</v>
      </c>
      <c r="R30" s="210">
        <f>+'[1]EE '!R28</f>
        <v>-1.1815312166641672E-2</v>
      </c>
      <c r="S30" s="210">
        <f>+'[1]EE '!S28</f>
        <v>-1.1403411391166686E-2</v>
      </c>
      <c r="T30" s="210">
        <f>+'[1]EE '!T28</f>
        <v>-1.0495918845395153E-2</v>
      </c>
      <c r="U30" s="210">
        <f>+'[1]EE '!U28</f>
        <v>-9.1607388427520919E-3</v>
      </c>
      <c r="V30" s="210">
        <f>+'[1]EE '!V28</f>
        <v>-7.4556710874171296E-3</v>
      </c>
      <c r="W30" s="210">
        <f>+'[1]EE '!W28</f>
        <v>-5.4736423836238331E-3</v>
      </c>
    </row>
    <row r="31" spans="2:23" x14ac:dyDescent="0.2">
      <c r="B31" s="116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</row>
    <row r="32" spans="2:23" x14ac:dyDescent="0.2">
      <c r="B32" s="261" t="s">
        <v>124</v>
      </c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</row>
    <row r="33" spans="2:23" x14ac:dyDescent="0.2"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</row>
  </sheetData>
  <hyperlinks>
    <hyperlink ref="A1" location="Indice!A1" display="Índice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Indice</vt:lpstr>
      <vt:lpstr>1.0 Esquema</vt:lpstr>
      <vt:lpstr>1.1 Demanda Histórica</vt:lpstr>
      <vt:lpstr>1.2a Proyección Empresas </vt:lpstr>
      <vt:lpstr>1.2b Proyección CNE</vt:lpstr>
      <vt:lpstr>1.3 Revisión Metodología Dx</vt:lpstr>
      <vt:lpstr>1.4 Tasas Proyección</vt:lpstr>
      <vt:lpstr>1.5 Factores Pérdidas</vt:lpstr>
      <vt:lpstr>1.6 Proyección Ef. Energética</vt:lpstr>
      <vt:lpstr>2.1 Previsión BAU</vt:lpstr>
      <vt:lpstr>2.2 Previsión Ef. Energética</vt:lpstr>
      <vt:lpstr>2.3Previsión Traspasos CL-&gt;CR</vt:lpstr>
      <vt:lpstr>2.4 Previsión Traspasos CR-&gt; CL</vt:lpstr>
      <vt:lpstr>2.5Previsión Gen. Residencial</vt:lpstr>
      <vt:lpstr>2.6 Previsión Electromovilidad</vt:lpstr>
      <vt:lpstr>3a) Prev. Total nivel SSPP</vt:lpstr>
      <vt:lpstr>3b) Prev. Total nivel Nacional</vt:lpstr>
      <vt:lpstr>'1.0 Esquema'!Área_de_impresión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2024-12-19T19:01:30Z</dcterms:modified>
  <cp:category/>
  <cp:contentStatus/>
</cp:coreProperties>
</file>