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upocge.cl\fs-w-cd-01\OfCentral\COM_TODO\VATT\Proceso 2020-2023\Estudio de Valorizacion\Consultores\SYNEX\Inf Enviada\20200429 Obs Informe de avance N°2 v2\Trabajo\Rev Obs Comite\"/>
    </mc:Choice>
  </mc:AlternateContent>
  <xr:revisionPtr revIDLastSave="0" documentId="13_ncr:1_{D40CDFC0-A629-46DD-9627-22A0446DE45B}" xr6:coauthVersionLast="41" xr6:coauthVersionMax="41" xr10:uidLastSave="{00000000-0000-0000-0000-000000000000}"/>
  <bookViews>
    <workbookView xWindow="-108" yWindow="-108" windowWidth="16608" windowHeight="8832" xr2:uid="{532F94BF-CCFA-4C68-9CDA-86FB46CDDC6A}"/>
  </bookViews>
  <sheets>
    <sheet name="Resumen" sheetId="6" r:id="rId1"/>
    <sheet name="EstructuraConAcero" sheetId="3" r:id="rId2"/>
    <sheet name="AccesoriosEstructuras" sheetId="7" r:id="rId3"/>
    <sheet name="EstructuraSSEE_Acero" sheetId="4" r:id="rId4"/>
    <sheet name="TransformadoresdeCorriente" sheetId="5" r:id="rId5"/>
  </sheets>
  <externalReferences>
    <externalReference r:id="rId6"/>
  </externalReferences>
  <definedNames>
    <definedName name="_xlnm._FilterDatabase" localSheetId="4" hidden="1">TransformadoresdeCorriente!$A$4:$AE$221</definedName>
    <definedName name="AYU">'[1]Cuadrillas SSEE y Lineas'!$F$16</definedName>
    <definedName name="CAP">'[1]Cuadrillas SSEE y Lineas'!$F$12</definedName>
    <definedName name="DIST_ALOJ">#REF!</definedName>
    <definedName name="DISTS_ALOJ">#REF!</definedName>
    <definedName name="FAD_ALOJ">#REF!</definedName>
    <definedName name="FADS_ALOJ">#REF!</definedName>
    <definedName name="FAMQS">#REF!</definedName>
    <definedName name="FAMS">#REF!</definedName>
    <definedName name="FATS">#REF!</definedName>
    <definedName name="FRDS">#REF!</definedName>
    <definedName name="FRMQS">#REF!</definedName>
    <definedName name="FRMS">#REF!</definedName>
    <definedName name="FRTS">#REF!</definedName>
    <definedName name="HH_MES">[1]Parametros!$C$6</definedName>
    <definedName name="HHD">[1]Parametros!$C$4</definedName>
    <definedName name="ITO">'[1]Cuadrillas SSEE y Lineas'!$F$19</definedName>
    <definedName name="JOB">'[1]Cuadrillas SSEE y Lineas'!$F$11</definedName>
    <definedName name="JOR">'[1]Cuadrillas SSEE y Lineas'!$F$17</definedName>
    <definedName name="KM_BASE">#REF!</definedName>
    <definedName name="KMH_BASE">#REF!</definedName>
    <definedName name="KMHS_BASE">#REF!</definedName>
    <definedName name="MESP">'[1]Cuadrillas SSEE y Lineas'!$F$13</definedName>
    <definedName name="MPRI">'[1]Cuadrillas SSEE y Lineas'!$F$14</definedName>
    <definedName name="MSEG">'[1]Cuadrillas SSEE y Lineas'!$F$15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6" i="6" l="1"/>
  <c r="G46" i="6"/>
  <c r="F46" i="6"/>
  <c r="E46" i="6"/>
  <c r="H45" i="6"/>
  <c r="G45" i="6"/>
  <c r="F45" i="6"/>
  <c r="E45" i="6"/>
  <c r="H44" i="6"/>
  <c r="G44" i="6"/>
  <c r="F44" i="6"/>
  <c r="E44" i="6"/>
  <c r="H43" i="6"/>
  <c r="G43" i="6"/>
  <c r="F43" i="6"/>
  <c r="E43" i="6"/>
  <c r="H42" i="6"/>
  <c r="G42" i="6"/>
  <c r="F42" i="6"/>
  <c r="E42" i="6"/>
  <c r="H41" i="6"/>
  <c r="G41" i="6"/>
  <c r="F41" i="6"/>
  <c r="E41" i="6"/>
  <c r="H40" i="6"/>
  <c r="G40" i="6"/>
  <c r="F40" i="6"/>
  <c r="E40" i="6"/>
  <c r="H39" i="6"/>
  <c r="G39" i="6"/>
  <c r="F39" i="6"/>
  <c r="E39" i="6"/>
  <c r="H38" i="6"/>
  <c r="G38" i="6"/>
  <c r="F38" i="6"/>
  <c r="E38" i="6"/>
  <c r="F29" i="6"/>
  <c r="F28" i="6"/>
  <c r="F27" i="6"/>
  <c r="F26" i="6"/>
  <c r="F25" i="6"/>
  <c r="E29" i="6"/>
  <c r="E28" i="6"/>
  <c r="E27" i="6"/>
  <c r="E26" i="6"/>
  <c r="E25" i="6"/>
  <c r="AA15" i="7"/>
  <c r="V15" i="7"/>
  <c r="H15" i="7"/>
  <c r="F15" i="7"/>
  <c r="E15" i="7"/>
  <c r="AA14" i="7"/>
  <c r="V14" i="7"/>
  <c r="H14" i="7"/>
  <c r="E14" i="7"/>
  <c r="F14" i="7" s="1"/>
  <c r="AA13" i="7"/>
  <c r="V13" i="7"/>
  <c r="J13" i="7"/>
  <c r="H13" i="7"/>
  <c r="F13" i="7"/>
  <c r="K13" i="7" s="1"/>
  <c r="E13" i="7"/>
  <c r="AA12" i="7"/>
  <c r="V12" i="7"/>
  <c r="H12" i="7"/>
  <c r="E12" i="7"/>
  <c r="F12" i="7" s="1"/>
  <c r="AA11" i="7"/>
  <c r="V11" i="7"/>
  <c r="J11" i="7"/>
  <c r="H11" i="7"/>
  <c r="F11" i="7"/>
  <c r="K11" i="7" s="1"/>
  <c r="E11" i="7"/>
  <c r="AA10" i="7"/>
  <c r="V10" i="7"/>
  <c r="H10" i="7"/>
  <c r="E10" i="7"/>
  <c r="F10" i="7" s="1"/>
  <c r="AA9" i="7"/>
  <c r="V9" i="7"/>
  <c r="J9" i="7"/>
  <c r="H9" i="7"/>
  <c r="G9" i="7"/>
  <c r="F9" i="7"/>
  <c r="K9" i="7" s="1"/>
  <c r="E9" i="7"/>
  <c r="AA8" i="7"/>
  <c r="V8" i="7"/>
  <c r="H8" i="7"/>
  <c r="E8" i="7"/>
  <c r="F8" i="7" s="1"/>
  <c r="AA7" i="7"/>
  <c r="V7" i="7"/>
  <c r="J7" i="7"/>
  <c r="H7" i="7"/>
  <c r="G7" i="7"/>
  <c r="F7" i="7"/>
  <c r="K7" i="7" s="1"/>
  <c r="E7" i="7"/>
  <c r="AA6" i="7"/>
  <c r="V6" i="7"/>
  <c r="H6" i="7"/>
  <c r="E6" i="7"/>
  <c r="F6" i="7" s="1"/>
  <c r="AL5" i="7"/>
  <c r="AA5" i="7"/>
  <c r="V5" i="7"/>
  <c r="K5" i="7"/>
  <c r="H5" i="7"/>
  <c r="G5" i="7"/>
  <c r="F5" i="7"/>
  <c r="J5" i="7" s="1"/>
  <c r="E5" i="7"/>
  <c r="AN13" i="4"/>
  <c r="AM13" i="4"/>
  <c r="F270" i="6"/>
  <c r="E270" i="6"/>
  <c r="F269" i="6"/>
  <c r="E269" i="6"/>
  <c r="F268" i="6"/>
  <c r="E268" i="6"/>
  <c r="F267" i="6"/>
  <c r="E267" i="6"/>
  <c r="F266" i="6"/>
  <c r="E266" i="6"/>
  <c r="F265" i="6"/>
  <c r="E265" i="6"/>
  <c r="F264" i="6"/>
  <c r="E264" i="6"/>
  <c r="F263" i="6"/>
  <c r="E263" i="6"/>
  <c r="F262" i="6"/>
  <c r="E262" i="6"/>
  <c r="F261" i="6"/>
  <c r="E261" i="6"/>
  <c r="F260" i="6"/>
  <c r="E260" i="6"/>
  <c r="F259" i="6"/>
  <c r="E259" i="6"/>
  <c r="F258" i="6"/>
  <c r="E258" i="6"/>
  <c r="F257" i="6"/>
  <c r="E257" i="6"/>
  <c r="F256" i="6"/>
  <c r="E256" i="6"/>
  <c r="F255" i="6"/>
  <c r="E255" i="6"/>
  <c r="F254" i="6"/>
  <c r="E254" i="6"/>
  <c r="F253" i="6"/>
  <c r="E253" i="6"/>
  <c r="F252" i="6"/>
  <c r="E252" i="6"/>
  <c r="F251" i="6"/>
  <c r="E251" i="6"/>
  <c r="F250" i="6"/>
  <c r="E250" i="6"/>
  <c r="F249" i="6"/>
  <c r="E249" i="6"/>
  <c r="F248" i="6"/>
  <c r="E248" i="6"/>
  <c r="F247" i="6"/>
  <c r="E247" i="6"/>
  <c r="F246" i="6"/>
  <c r="E246" i="6"/>
  <c r="F245" i="6"/>
  <c r="E245" i="6"/>
  <c r="F244" i="6"/>
  <c r="E244" i="6"/>
  <c r="F243" i="6"/>
  <c r="E243" i="6"/>
  <c r="F242" i="6"/>
  <c r="E242" i="6"/>
  <c r="F241" i="6"/>
  <c r="E241" i="6"/>
  <c r="F240" i="6"/>
  <c r="E240" i="6"/>
  <c r="F239" i="6"/>
  <c r="E239" i="6"/>
  <c r="F238" i="6"/>
  <c r="E238" i="6"/>
  <c r="F237" i="6"/>
  <c r="E237" i="6"/>
  <c r="F236" i="6"/>
  <c r="E236" i="6"/>
  <c r="F235" i="6"/>
  <c r="E235" i="6"/>
  <c r="F234" i="6"/>
  <c r="E234" i="6"/>
  <c r="F233" i="6"/>
  <c r="E233" i="6"/>
  <c r="F232" i="6"/>
  <c r="E232" i="6"/>
  <c r="F231" i="6"/>
  <c r="E231" i="6"/>
  <c r="F230" i="6"/>
  <c r="E230" i="6"/>
  <c r="F229" i="6"/>
  <c r="E229" i="6"/>
  <c r="F228" i="6"/>
  <c r="E228" i="6"/>
  <c r="F227" i="6"/>
  <c r="E227" i="6"/>
  <c r="F226" i="6"/>
  <c r="E226" i="6"/>
  <c r="F225" i="6"/>
  <c r="E225" i="6"/>
  <c r="F224" i="6"/>
  <c r="E224" i="6"/>
  <c r="F223" i="6"/>
  <c r="E223" i="6"/>
  <c r="F222" i="6"/>
  <c r="E222" i="6"/>
  <c r="F221" i="6"/>
  <c r="E221" i="6"/>
  <c r="F220" i="6"/>
  <c r="E220" i="6"/>
  <c r="F219" i="6"/>
  <c r="E219" i="6"/>
  <c r="F218" i="6"/>
  <c r="E218" i="6"/>
  <c r="F217" i="6"/>
  <c r="E217" i="6"/>
  <c r="F216" i="6"/>
  <c r="E216" i="6"/>
  <c r="F215" i="6"/>
  <c r="E215" i="6"/>
  <c r="F214" i="6"/>
  <c r="E214" i="6"/>
  <c r="F213" i="6"/>
  <c r="E213" i="6"/>
  <c r="F212" i="6"/>
  <c r="E212" i="6"/>
  <c r="F211" i="6"/>
  <c r="E211" i="6"/>
  <c r="F210" i="6"/>
  <c r="E210" i="6"/>
  <c r="F209" i="6"/>
  <c r="E209" i="6"/>
  <c r="F208" i="6"/>
  <c r="E208" i="6"/>
  <c r="F207" i="6"/>
  <c r="E207" i="6"/>
  <c r="F206" i="6"/>
  <c r="E206" i="6"/>
  <c r="F205" i="6"/>
  <c r="E205" i="6"/>
  <c r="F204" i="6"/>
  <c r="E204" i="6"/>
  <c r="F203" i="6"/>
  <c r="E203" i="6"/>
  <c r="F202" i="6"/>
  <c r="E202" i="6"/>
  <c r="F201" i="6"/>
  <c r="E201" i="6"/>
  <c r="F200" i="6"/>
  <c r="E200" i="6"/>
  <c r="F199" i="6"/>
  <c r="E199" i="6"/>
  <c r="F198" i="6"/>
  <c r="E198" i="6"/>
  <c r="F197" i="6"/>
  <c r="E197" i="6"/>
  <c r="F196" i="6"/>
  <c r="E196" i="6"/>
  <c r="F195" i="6"/>
  <c r="E195" i="6"/>
  <c r="F194" i="6"/>
  <c r="E194" i="6"/>
  <c r="F193" i="6"/>
  <c r="E193" i="6"/>
  <c r="F192" i="6"/>
  <c r="E192" i="6"/>
  <c r="F191" i="6"/>
  <c r="E191" i="6"/>
  <c r="F190" i="6"/>
  <c r="E190" i="6"/>
  <c r="F189" i="6"/>
  <c r="E189" i="6"/>
  <c r="F188" i="6"/>
  <c r="E188" i="6"/>
  <c r="F187" i="6"/>
  <c r="E187" i="6"/>
  <c r="F186" i="6"/>
  <c r="E186" i="6"/>
  <c r="F185" i="6"/>
  <c r="E185" i="6"/>
  <c r="F184" i="6"/>
  <c r="E184" i="6"/>
  <c r="F183" i="6"/>
  <c r="E183" i="6"/>
  <c r="F182" i="6"/>
  <c r="E182" i="6"/>
  <c r="F181" i="6"/>
  <c r="E181" i="6"/>
  <c r="F180" i="6"/>
  <c r="E180" i="6"/>
  <c r="F179" i="6"/>
  <c r="E179" i="6"/>
  <c r="F178" i="6"/>
  <c r="E178" i="6"/>
  <c r="F177" i="6"/>
  <c r="E177" i="6"/>
  <c r="F176" i="6"/>
  <c r="E176" i="6"/>
  <c r="F175" i="6"/>
  <c r="E175" i="6"/>
  <c r="F174" i="6"/>
  <c r="E174" i="6"/>
  <c r="F173" i="6"/>
  <c r="E173" i="6"/>
  <c r="F172" i="6"/>
  <c r="E172" i="6"/>
  <c r="F171" i="6"/>
  <c r="E171" i="6"/>
  <c r="F170" i="6"/>
  <c r="E170" i="6"/>
  <c r="F169" i="6"/>
  <c r="E169" i="6"/>
  <c r="F168" i="6"/>
  <c r="E168" i="6"/>
  <c r="F167" i="6"/>
  <c r="E167" i="6"/>
  <c r="F166" i="6"/>
  <c r="E166" i="6"/>
  <c r="F165" i="6"/>
  <c r="E165" i="6"/>
  <c r="F164" i="6"/>
  <c r="E164" i="6"/>
  <c r="F163" i="6"/>
  <c r="E163" i="6"/>
  <c r="F162" i="6"/>
  <c r="E162" i="6"/>
  <c r="F161" i="6"/>
  <c r="E161" i="6"/>
  <c r="F160" i="6"/>
  <c r="E160" i="6"/>
  <c r="F159" i="6"/>
  <c r="E159" i="6"/>
  <c r="F158" i="6"/>
  <c r="E158" i="6"/>
  <c r="F157" i="6"/>
  <c r="E157" i="6"/>
  <c r="F156" i="6"/>
  <c r="E156" i="6"/>
  <c r="F155" i="6"/>
  <c r="E155" i="6"/>
  <c r="F154" i="6"/>
  <c r="E154" i="6"/>
  <c r="F153" i="6"/>
  <c r="E153" i="6"/>
  <c r="F152" i="6"/>
  <c r="E152" i="6"/>
  <c r="F151" i="6"/>
  <c r="E151" i="6"/>
  <c r="F150" i="6"/>
  <c r="E150" i="6"/>
  <c r="F149" i="6"/>
  <c r="E149" i="6"/>
  <c r="F148" i="6"/>
  <c r="E148" i="6"/>
  <c r="F147" i="6"/>
  <c r="E147" i="6"/>
  <c r="F146" i="6"/>
  <c r="E146" i="6"/>
  <c r="F145" i="6"/>
  <c r="E145" i="6"/>
  <c r="F144" i="6"/>
  <c r="E144" i="6"/>
  <c r="F143" i="6"/>
  <c r="E143" i="6"/>
  <c r="F142" i="6"/>
  <c r="E142" i="6"/>
  <c r="F141" i="6"/>
  <c r="E141" i="6"/>
  <c r="F140" i="6"/>
  <c r="E140" i="6"/>
  <c r="F139" i="6"/>
  <c r="E139" i="6"/>
  <c r="F138" i="6"/>
  <c r="E138" i="6"/>
  <c r="F137" i="6"/>
  <c r="E137" i="6"/>
  <c r="F136" i="6"/>
  <c r="E136" i="6"/>
  <c r="F135" i="6"/>
  <c r="E135" i="6"/>
  <c r="F134" i="6"/>
  <c r="E134" i="6"/>
  <c r="F133" i="6"/>
  <c r="E133" i="6"/>
  <c r="F132" i="6"/>
  <c r="E132" i="6"/>
  <c r="F131" i="6"/>
  <c r="E131" i="6"/>
  <c r="F130" i="6"/>
  <c r="E130" i="6"/>
  <c r="F129" i="6"/>
  <c r="E129" i="6"/>
  <c r="F128" i="6"/>
  <c r="E128" i="6"/>
  <c r="F127" i="6"/>
  <c r="E127" i="6"/>
  <c r="F126" i="6"/>
  <c r="E126" i="6"/>
  <c r="F125" i="6"/>
  <c r="E125" i="6"/>
  <c r="F124" i="6"/>
  <c r="E124" i="6"/>
  <c r="F123" i="6"/>
  <c r="E123" i="6"/>
  <c r="F122" i="6"/>
  <c r="E122" i="6"/>
  <c r="F121" i="6"/>
  <c r="E121" i="6"/>
  <c r="F120" i="6"/>
  <c r="E120" i="6"/>
  <c r="F119" i="6"/>
  <c r="E119" i="6"/>
  <c r="F118" i="6"/>
  <c r="E118" i="6"/>
  <c r="F117" i="6"/>
  <c r="E117" i="6"/>
  <c r="F116" i="6"/>
  <c r="E116" i="6"/>
  <c r="F115" i="6"/>
  <c r="E115" i="6"/>
  <c r="F114" i="6"/>
  <c r="E114" i="6"/>
  <c r="F113" i="6"/>
  <c r="E113" i="6"/>
  <c r="F112" i="6"/>
  <c r="E112" i="6"/>
  <c r="F111" i="6"/>
  <c r="E111" i="6"/>
  <c r="F110" i="6"/>
  <c r="E110" i="6"/>
  <c r="F109" i="6"/>
  <c r="E109" i="6"/>
  <c r="F108" i="6"/>
  <c r="E108" i="6"/>
  <c r="F107" i="6"/>
  <c r="E107" i="6"/>
  <c r="F106" i="6"/>
  <c r="E106" i="6"/>
  <c r="F105" i="6"/>
  <c r="E105" i="6"/>
  <c r="F104" i="6"/>
  <c r="E104" i="6"/>
  <c r="F103" i="6"/>
  <c r="E103" i="6"/>
  <c r="F102" i="6"/>
  <c r="E102" i="6"/>
  <c r="F101" i="6"/>
  <c r="E101" i="6"/>
  <c r="F100" i="6"/>
  <c r="E100" i="6"/>
  <c r="F99" i="6"/>
  <c r="E99" i="6"/>
  <c r="F98" i="6"/>
  <c r="E98" i="6"/>
  <c r="F97" i="6"/>
  <c r="E97" i="6"/>
  <c r="F96" i="6"/>
  <c r="E96" i="6"/>
  <c r="F95" i="6"/>
  <c r="E95" i="6"/>
  <c r="F94" i="6"/>
  <c r="E94" i="6"/>
  <c r="F93" i="6"/>
  <c r="E93" i="6"/>
  <c r="F92" i="6"/>
  <c r="E92" i="6"/>
  <c r="F91" i="6"/>
  <c r="E91" i="6"/>
  <c r="F90" i="6"/>
  <c r="E90" i="6"/>
  <c r="F89" i="6"/>
  <c r="E89" i="6"/>
  <c r="F88" i="6"/>
  <c r="E88" i="6"/>
  <c r="F87" i="6"/>
  <c r="E87" i="6"/>
  <c r="F86" i="6"/>
  <c r="E86" i="6"/>
  <c r="F85" i="6"/>
  <c r="E85" i="6"/>
  <c r="F84" i="6"/>
  <c r="E84" i="6"/>
  <c r="F83" i="6"/>
  <c r="E83" i="6"/>
  <c r="F82" i="6"/>
  <c r="E82" i="6"/>
  <c r="F81" i="6"/>
  <c r="E81" i="6"/>
  <c r="F80" i="6"/>
  <c r="E80" i="6"/>
  <c r="F79" i="6"/>
  <c r="E79" i="6"/>
  <c r="F78" i="6"/>
  <c r="E78" i="6"/>
  <c r="F77" i="6"/>
  <c r="E77" i="6"/>
  <c r="F76" i="6"/>
  <c r="E76" i="6"/>
  <c r="F75" i="6"/>
  <c r="E75" i="6"/>
  <c r="F74" i="6"/>
  <c r="E7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H15" i="6"/>
  <c r="G15" i="6"/>
  <c r="F15" i="6"/>
  <c r="E15" i="6"/>
  <c r="H14" i="6"/>
  <c r="G14" i="6"/>
  <c r="F14" i="6"/>
  <c r="E14" i="6"/>
  <c r="H13" i="6"/>
  <c r="G13" i="6"/>
  <c r="F13" i="6"/>
  <c r="E13" i="6"/>
  <c r="H12" i="6"/>
  <c r="G12" i="6"/>
  <c r="F12" i="6"/>
  <c r="E12" i="6"/>
  <c r="H11" i="6"/>
  <c r="G11" i="6"/>
  <c r="F11" i="6"/>
  <c r="E11" i="6"/>
  <c r="H10" i="6"/>
  <c r="G10" i="6"/>
  <c r="F10" i="6"/>
  <c r="E10" i="6"/>
  <c r="P221" i="5"/>
  <c r="I221" i="5"/>
  <c r="G221" i="5"/>
  <c r="P220" i="5"/>
  <c r="I220" i="5"/>
  <c r="G220" i="5"/>
  <c r="L220" i="5" s="1"/>
  <c r="P219" i="5"/>
  <c r="I219" i="5"/>
  <c r="G219" i="5"/>
  <c r="P218" i="5"/>
  <c r="I218" i="5"/>
  <c r="G218" i="5"/>
  <c r="L218" i="5" s="1"/>
  <c r="P217" i="5"/>
  <c r="I217" i="5"/>
  <c r="H217" i="5"/>
  <c r="G217" i="5"/>
  <c r="P216" i="5"/>
  <c r="I216" i="5"/>
  <c r="G216" i="5"/>
  <c r="L216" i="5" s="1"/>
  <c r="P215" i="5"/>
  <c r="I215" i="5"/>
  <c r="G215" i="5"/>
  <c r="P214" i="5"/>
  <c r="I214" i="5"/>
  <c r="G214" i="5"/>
  <c r="L214" i="5" s="1"/>
  <c r="P213" i="5"/>
  <c r="L213" i="5"/>
  <c r="I213" i="5"/>
  <c r="G213" i="5"/>
  <c r="P212" i="5"/>
  <c r="I212" i="5"/>
  <c r="G212" i="5"/>
  <c r="L212" i="5" s="1"/>
  <c r="P211" i="5"/>
  <c r="I211" i="5"/>
  <c r="G211" i="5"/>
  <c r="P210" i="5"/>
  <c r="I210" i="5"/>
  <c r="G210" i="5"/>
  <c r="L210" i="5" s="1"/>
  <c r="W209" i="5"/>
  <c r="P209" i="5"/>
  <c r="L209" i="5"/>
  <c r="I209" i="5"/>
  <c r="H209" i="5"/>
  <c r="G209" i="5"/>
  <c r="R209" i="5" s="1"/>
  <c r="P208" i="5"/>
  <c r="I208" i="5"/>
  <c r="G208" i="5"/>
  <c r="L208" i="5" s="1"/>
  <c r="P207" i="5"/>
  <c r="I207" i="5"/>
  <c r="G207" i="5"/>
  <c r="P206" i="5"/>
  <c r="I206" i="5"/>
  <c r="G206" i="5"/>
  <c r="L206" i="5" s="1"/>
  <c r="P205" i="5"/>
  <c r="I205" i="5"/>
  <c r="G205" i="5"/>
  <c r="L205" i="5" s="1"/>
  <c r="P204" i="5"/>
  <c r="I204" i="5"/>
  <c r="G204" i="5"/>
  <c r="L204" i="5" s="1"/>
  <c r="P203" i="5"/>
  <c r="I203" i="5"/>
  <c r="G203" i="5"/>
  <c r="H203" i="5" s="1"/>
  <c r="P202" i="5"/>
  <c r="I202" i="5"/>
  <c r="G202" i="5"/>
  <c r="L202" i="5" s="1"/>
  <c r="W201" i="5"/>
  <c r="P201" i="5"/>
  <c r="I201" i="5"/>
  <c r="H201" i="5"/>
  <c r="G201" i="5"/>
  <c r="R201" i="5" s="1"/>
  <c r="P200" i="5"/>
  <c r="I200" i="5"/>
  <c r="G200" i="5"/>
  <c r="L200" i="5" s="1"/>
  <c r="P199" i="5"/>
  <c r="I199" i="5"/>
  <c r="H199" i="5"/>
  <c r="G199" i="5"/>
  <c r="R199" i="5" s="1"/>
  <c r="W199" i="5" s="1"/>
  <c r="P198" i="5"/>
  <c r="I198" i="5"/>
  <c r="G198" i="5"/>
  <c r="L198" i="5" s="1"/>
  <c r="P197" i="5"/>
  <c r="I197" i="5"/>
  <c r="G197" i="5"/>
  <c r="L197" i="5" s="1"/>
  <c r="P196" i="5"/>
  <c r="I196" i="5"/>
  <c r="G196" i="5"/>
  <c r="L196" i="5" s="1"/>
  <c r="P195" i="5"/>
  <c r="I195" i="5"/>
  <c r="H195" i="5"/>
  <c r="G195" i="5"/>
  <c r="P194" i="5"/>
  <c r="K194" i="5"/>
  <c r="I194" i="5"/>
  <c r="G194" i="5"/>
  <c r="P193" i="5"/>
  <c r="L193" i="5"/>
  <c r="I193" i="5"/>
  <c r="G193" i="5"/>
  <c r="P192" i="5"/>
  <c r="I192" i="5"/>
  <c r="G192" i="5"/>
  <c r="P191" i="5"/>
  <c r="I191" i="5"/>
  <c r="G191" i="5"/>
  <c r="P190" i="5"/>
  <c r="I190" i="5"/>
  <c r="G190" i="5"/>
  <c r="P189" i="5"/>
  <c r="L189" i="5"/>
  <c r="I189" i="5"/>
  <c r="H189" i="5"/>
  <c r="G189" i="5"/>
  <c r="R189" i="5" s="1"/>
  <c r="W189" i="5" s="1"/>
  <c r="P188" i="5"/>
  <c r="I188" i="5"/>
  <c r="G188" i="5"/>
  <c r="P187" i="5"/>
  <c r="I187" i="5"/>
  <c r="H187" i="5"/>
  <c r="G187" i="5"/>
  <c r="R187" i="5" s="1"/>
  <c r="W187" i="5" s="1"/>
  <c r="P186" i="5"/>
  <c r="I186" i="5"/>
  <c r="H186" i="5"/>
  <c r="J186" i="5" s="1"/>
  <c r="G186" i="5"/>
  <c r="L186" i="5" s="1"/>
  <c r="P185" i="5"/>
  <c r="I185" i="5"/>
  <c r="H185" i="5"/>
  <c r="G185" i="5"/>
  <c r="P184" i="5"/>
  <c r="I184" i="5"/>
  <c r="H184" i="5"/>
  <c r="G184" i="5"/>
  <c r="P183" i="5"/>
  <c r="L183" i="5"/>
  <c r="I183" i="5"/>
  <c r="G183" i="5"/>
  <c r="P182" i="5"/>
  <c r="I182" i="5"/>
  <c r="G182" i="5"/>
  <c r="P181" i="5"/>
  <c r="I181" i="5"/>
  <c r="H181" i="5"/>
  <c r="G181" i="5"/>
  <c r="R181" i="5" s="1"/>
  <c r="W181" i="5" s="1"/>
  <c r="P180" i="5"/>
  <c r="I180" i="5"/>
  <c r="G180" i="5"/>
  <c r="P179" i="5"/>
  <c r="I179" i="5"/>
  <c r="H179" i="5"/>
  <c r="Z179" i="5" s="1"/>
  <c r="C228" i="6" s="1"/>
  <c r="G179" i="5"/>
  <c r="R179" i="5" s="1"/>
  <c r="W179" i="5" s="1"/>
  <c r="P178" i="5"/>
  <c r="I178" i="5"/>
  <c r="H178" i="5"/>
  <c r="G178" i="5"/>
  <c r="L178" i="5" s="1"/>
  <c r="P177" i="5"/>
  <c r="I177" i="5"/>
  <c r="H177" i="5"/>
  <c r="J177" i="5" s="1"/>
  <c r="G177" i="5"/>
  <c r="L177" i="5" s="1"/>
  <c r="P176" i="5"/>
  <c r="I176" i="5"/>
  <c r="G176" i="5"/>
  <c r="R176" i="5" s="1"/>
  <c r="W176" i="5" s="1"/>
  <c r="P175" i="5"/>
  <c r="I175" i="5"/>
  <c r="H175" i="5"/>
  <c r="Z175" i="5" s="1"/>
  <c r="C224" i="6" s="1"/>
  <c r="G175" i="5"/>
  <c r="R175" i="5" s="1"/>
  <c r="W175" i="5" s="1"/>
  <c r="P174" i="5"/>
  <c r="L174" i="5"/>
  <c r="I174" i="5"/>
  <c r="H174" i="5"/>
  <c r="G174" i="5"/>
  <c r="P173" i="5"/>
  <c r="I173" i="5"/>
  <c r="G173" i="5"/>
  <c r="P172" i="5"/>
  <c r="L172" i="5"/>
  <c r="I172" i="5"/>
  <c r="H172" i="5"/>
  <c r="G172" i="5"/>
  <c r="R172" i="5" s="1"/>
  <c r="W172" i="5" s="1"/>
  <c r="P171" i="5"/>
  <c r="I171" i="5"/>
  <c r="G171" i="5"/>
  <c r="P170" i="5"/>
  <c r="I170" i="5"/>
  <c r="H170" i="5"/>
  <c r="Z170" i="5" s="1"/>
  <c r="C219" i="6" s="1"/>
  <c r="G170" i="5"/>
  <c r="L170" i="5" s="1"/>
  <c r="P169" i="5"/>
  <c r="I169" i="5"/>
  <c r="G169" i="5"/>
  <c r="L169" i="5" s="1"/>
  <c r="P168" i="5"/>
  <c r="I168" i="5"/>
  <c r="H168" i="5"/>
  <c r="J168" i="5" s="1"/>
  <c r="G168" i="5"/>
  <c r="L168" i="5" s="1"/>
  <c r="P167" i="5"/>
  <c r="I167" i="5"/>
  <c r="H167" i="5"/>
  <c r="G167" i="5"/>
  <c r="K167" i="5" s="1"/>
  <c r="P166" i="5"/>
  <c r="I166" i="5"/>
  <c r="G166" i="5"/>
  <c r="P165" i="5"/>
  <c r="I165" i="5"/>
  <c r="G165" i="5"/>
  <c r="P164" i="5"/>
  <c r="I164" i="5"/>
  <c r="H164" i="5"/>
  <c r="G164" i="5"/>
  <c r="R164" i="5" s="1"/>
  <c r="W164" i="5" s="1"/>
  <c r="P163" i="5"/>
  <c r="I163" i="5"/>
  <c r="G163" i="5"/>
  <c r="L163" i="5" s="1"/>
  <c r="P162" i="5"/>
  <c r="I162" i="5"/>
  <c r="H162" i="5"/>
  <c r="Z162" i="5" s="1"/>
  <c r="C211" i="6" s="1"/>
  <c r="G162" i="5"/>
  <c r="L162" i="5" s="1"/>
  <c r="P161" i="5"/>
  <c r="I161" i="5"/>
  <c r="G161" i="5"/>
  <c r="L161" i="5" s="1"/>
  <c r="P160" i="5"/>
  <c r="I160" i="5"/>
  <c r="G160" i="5"/>
  <c r="H160" i="5" s="1"/>
  <c r="J160" i="5" s="1"/>
  <c r="P159" i="5"/>
  <c r="I159" i="5"/>
  <c r="G159" i="5"/>
  <c r="L159" i="5" s="1"/>
  <c r="P158" i="5"/>
  <c r="L158" i="5"/>
  <c r="I158" i="5"/>
  <c r="G158" i="5"/>
  <c r="P157" i="5"/>
  <c r="I157" i="5"/>
  <c r="G157" i="5"/>
  <c r="L157" i="5" s="1"/>
  <c r="P156" i="5"/>
  <c r="I156" i="5"/>
  <c r="G156" i="5"/>
  <c r="P155" i="5"/>
  <c r="I155" i="5"/>
  <c r="G155" i="5"/>
  <c r="L155" i="5" s="1"/>
  <c r="P154" i="5"/>
  <c r="I154" i="5"/>
  <c r="H154" i="5"/>
  <c r="G154" i="5"/>
  <c r="R154" i="5" s="1"/>
  <c r="W154" i="5" s="1"/>
  <c r="P153" i="5"/>
  <c r="I153" i="5"/>
  <c r="G153" i="5"/>
  <c r="L153" i="5" s="1"/>
  <c r="W152" i="5"/>
  <c r="P152" i="5"/>
  <c r="I152" i="5"/>
  <c r="H152" i="5"/>
  <c r="G152" i="5"/>
  <c r="R152" i="5" s="1"/>
  <c r="P151" i="5"/>
  <c r="I151" i="5"/>
  <c r="G151" i="5"/>
  <c r="L151" i="5" s="1"/>
  <c r="P150" i="5"/>
  <c r="I150" i="5"/>
  <c r="G150" i="5"/>
  <c r="L150" i="5" s="1"/>
  <c r="P149" i="5"/>
  <c r="I149" i="5"/>
  <c r="G149" i="5"/>
  <c r="K149" i="5" s="1"/>
  <c r="W148" i="5"/>
  <c r="P148" i="5"/>
  <c r="L148" i="5"/>
  <c r="I148" i="5"/>
  <c r="H148" i="5"/>
  <c r="G148" i="5"/>
  <c r="R148" i="5" s="1"/>
  <c r="P147" i="5"/>
  <c r="I147" i="5"/>
  <c r="G147" i="5"/>
  <c r="K147" i="5" s="1"/>
  <c r="P146" i="5"/>
  <c r="L146" i="5"/>
  <c r="I146" i="5"/>
  <c r="H146" i="5"/>
  <c r="G146" i="5"/>
  <c r="R146" i="5" s="1"/>
  <c r="W146" i="5" s="1"/>
  <c r="P145" i="5"/>
  <c r="I145" i="5"/>
  <c r="G145" i="5"/>
  <c r="K145" i="5" s="1"/>
  <c r="P144" i="5"/>
  <c r="I144" i="5"/>
  <c r="G144" i="5"/>
  <c r="P143" i="5"/>
  <c r="I143" i="5"/>
  <c r="G143" i="5"/>
  <c r="K143" i="5" s="1"/>
  <c r="P142" i="5"/>
  <c r="I142" i="5"/>
  <c r="G142" i="5"/>
  <c r="R142" i="5" s="1"/>
  <c r="W142" i="5" s="1"/>
  <c r="W141" i="5"/>
  <c r="P141" i="5"/>
  <c r="I141" i="5"/>
  <c r="H141" i="5"/>
  <c r="G141" i="5"/>
  <c r="R141" i="5" s="1"/>
  <c r="P140" i="5"/>
  <c r="I140" i="5"/>
  <c r="H140" i="5"/>
  <c r="Z140" i="5" s="1"/>
  <c r="C189" i="6" s="1"/>
  <c r="G140" i="5"/>
  <c r="P139" i="5"/>
  <c r="I139" i="5"/>
  <c r="G139" i="5"/>
  <c r="P138" i="5"/>
  <c r="I138" i="5"/>
  <c r="G138" i="5"/>
  <c r="P137" i="5"/>
  <c r="I137" i="5"/>
  <c r="G137" i="5"/>
  <c r="P136" i="5"/>
  <c r="L136" i="5"/>
  <c r="I136" i="5"/>
  <c r="G136" i="5"/>
  <c r="P135" i="5"/>
  <c r="I135" i="5"/>
  <c r="G135" i="5"/>
  <c r="P134" i="5"/>
  <c r="I134" i="5"/>
  <c r="H134" i="5"/>
  <c r="G134" i="5"/>
  <c r="R134" i="5" s="1"/>
  <c r="W134" i="5" s="1"/>
  <c r="W133" i="5"/>
  <c r="P133" i="5"/>
  <c r="L133" i="5"/>
  <c r="I133" i="5"/>
  <c r="H133" i="5"/>
  <c r="G133" i="5"/>
  <c r="R133" i="5" s="1"/>
  <c r="P132" i="5"/>
  <c r="I132" i="5"/>
  <c r="G132" i="5"/>
  <c r="P131" i="5"/>
  <c r="I131" i="5"/>
  <c r="G131" i="5"/>
  <c r="P130" i="5"/>
  <c r="I130" i="5"/>
  <c r="H130" i="5"/>
  <c r="J130" i="5" s="1"/>
  <c r="G130" i="5"/>
  <c r="R130" i="5" s="1"/>
  <c r="W130" i="5" s="1"/>
  <c r="P129" i="5"/>
  <c r="I129" i="5"/>
  <c r="G129" i="5"/>
  <c r="P128" i="5"/>
  <c r="I128" i="5"/>
  <c r="G128" i="5"/>
  <c r="P127" i="5"/>
  <c r="I127" i="5"/>
  <c r="G127" i="5"/>
  <c r="P126" i="5"/>
  <c r="I126" i="5"/>
  <c r="G126" i="5"/>
  <c r="W125" i="5"/>
  <c r="P125" i="5"/>
  <c r="I125" i="5"/>
  <c r="H125" i="5"/>
  <c r="G125" i="5"/>
  <c r="R125" i="5" s="1"/>
  <c r="P124" i="5"/>
  <c r="I124" i="5"/>
  <c r="H124" i="5"/>
  <c r="G124" i="5"/>
  <c r="R124" i="5" s="1"/>
  <c r="W124" i="5" s="1"/>
  <c r="P123" i="5"/>
  <c r="L123" i="5"/>
  <c r="I123" i="5"/>
  <c r="G123" i="5"/>
  <c r="P122" i="5"/>
  <c r="I122" i="5"/>
  <c r="G122" i="5"/>
  <c r="P121" i="5"/>
  <c r="I121" i="5"/>
  <c r="G121" i="5"/>
  <c r="H121" i="5" s="1"/>
  <c r="P120" i="5"/>
  <c r="L120" i="5"/>
  <c r="I120" i="5"/>
  <c r="G120" i="5"/>
  <c r="P119" i="5"/>
  <c r="I119" i="5"/>
  <c r="G119" i="5"/>
  <c r="P118" i="5"/>
  <c r="I118" i="5"/>
  <c r="G118" i="5"/>
  <c r="W117" i="5"/>
  <c r="P117" i="5"/>
  <c r="I117" i="5"/>
  <c r="H117" i="5"/>
  <c r="G117" i="5"/>
  <c r="R117" i="5" s="1"/>
  <c r="P116" i="5"/>
  <c r="I116" i="5"/>
  <c r="H116" i="5"/>
  <c r="Z116" i="5" s="1"/>
  <c r="C165" i="6" s="1"/>
  <c r="G116" i="5"/>
  <c r="P115" i="5"/>
  <c r="L115" i="5"/>
  <c r="I115" i="5"/>
  <c r="G115" i="5"/>
  <c r="Z114" i="5"/>
  <c r="C163" i="6" s="1"/>
  <c r="P114" i="5"/>
  <c r="I114" i="5"/>
  <c r="H114" i="5"/>
  <c r="J114" i="5" s="1"/>
  <c r="G114" i="5"/>
  <c r="R114" i="5" s="1"/>
  <c r="W114" i="5" s="1"/>
  <c r="P113" i="5"/>
  <c r="I113" i="5"/>
  <c r="H113" i="5"/>
  <c r="G113" i="5"/>
  <c r="P112" i="5"/>
  <c r="I112" i="5"/>
  <c r="H112" i="5"/>
  <c r="G112" i="5"/>
  <c r="R112" i="5" s="1"/>
  <c r="W112" i="5" s="1"/>
  <c r="P111" i="5"/>
  <c r="L111" i="5"/>
  <c r="I111" i="5"/>
  <c r="G111" i="5"/>
  <c r="H111" i="5" s="1"/>
  <c r="P110" i="5"/>
  <c r="L110" i="5"/>
  <c r="I110" i="5"/>
  <c r="G110" i="5"/>
  <c r="P109" i="5"/>
  <c r="J109" i="5"/>
  <c r="I109" i="5"/>
  <c r="H109" i="5"/>
  <c r="Z109" i="5" s="1"/>
  <c r="C158" i="6" s="1"/>
  <c r="G109" i="5"/>
  <c r="L109" i="5" s="1"/>
  <c r="P108" i="5"/>
  <c r="I108" i="5"/>
  <c r="G108" i="5"/>
  <c r="P107" i="5"/>
  <c r="I107" i="5"/>
  <c r="G107" i="5"/>
  <c r="L107" i="5" s="1"/>
  <c r="P106" i="5"/>
  <c r="I106" i="5"/>
  <c r="G106" i="5"/>
  <c r="R106" i="5" s="1"/>
  <c r="W106" i="5" s="1"/>
  <c r="Z105" i="5"/>
  <c r="C154" i="6" s="1"/>
  <c r="P105" i="5"/>
  <c r="J105" i="5"/>
  <c r="I105" i="5"/>
  <c r="G105" i="5"/>
  <c r="H105" i="5" s="1"/>
  <c r="P104" i="5"/>
  <c r="L104" i="5"/>
  <c r="I104" i="5"/>
  <c r="G104" i="5"/>
  <c r="R104" i="5" s="1"/>
  <c r="W104" i="5" s="1"/>
  <c r="P103" i="5"/>
  <c r="I103" i="5"/>
  <c r="G103" i="5"/>
  <c r="L103" i="5" s="1"/>
  <c r="P102" i="5"/>
  <c r="I102" i="5"/>
  <c r="G102" i="5"/>
  <c r="R102" i="5" s="1"/>
  <c r="W102" i="5" s="1"/>
  <c r="P101" i="5"/>
  <c r="I101" i="5"/>
  <c r="G101" i="5"/>
  <c r="H101" i="5" s="1"/>
  <c r="P100" i="5"/>
  <c r="I100" i="5"/>
  <c r="G100" i="5"/>
  <c r="P99" i="5"/>
  <c r="L99" i="5"/>
  <c r="I99" i="5"/>
  <c r="H99" i="5"/>
  <c r="G99" i="5"/>
  <c r="Z98" i="5"/>
  <c r="C147" i="6" s="1"/>
  <c r="W98" i="5"/>
  <c r="P98" i="5"/>
  <c r="I98" i="5"/>
  <c r="H98" i="5"/>
  <c r="G98" i="5"/>
  <c r="R98" i="5" s="1"/>
  <c r="P97" i="5"/>
  <c r="I97" i="5"/>
  <c r="G97" i="5"/>
  <c r="L97" i="5" s="1"/>
  <c r="P96" i="5"/>
  <c r="I96" i="5"/>
  <c r="H96" i="5"/>
  <c r="Z96" i="5" s="1"/>
  <c r="C145" i="6" s="1"/>
  <c r="G96" i="5"/>
  <c r="R96" i="5" s="1"/>
  <c r="W96" i="5" s="1"/>
  <c r="P95" i="5"/>
  <c r="L95" i="5"/>
  <c r="I95" i="5"/>
  <c r="G95" i="5"/>
  <c r="H95" i="5" s="1"/>
  <c r="P94" i="5"/>
  <c r="I94" i="5"/>
  <c r="G94" i="5"/>
  <c r="P93" i="5"/>
  <c r="I93" i="5"/>
  <c r="H93" i="5"/>
  <c r="Z93" i="5" s="1"/>
  <c r="C142" i="6" s="1"/>
  <c r="G93" i="5"/>
  <c r="R93" i="5" s="1"/>
  <c r="W93" i="5" s="1"/>
  <c r="P92" i="5"/>
  <c r="I92" i="5"/>
  <c r="G92" i="5"/>
  <c r="L92" i="5" s="1"/>
  <c r="P91" i="5"/>
  <c r="L91" i="5"/>
  <c r="I91" i="5"/>
  <c r="G91" i="5"/>
  <c r="H91" i="5" s="1"/>
  <c r="Z91" i="5" s="1"/>
  <c r="C140" i="6" s="1"/>
  <c r="P90" i="5"/>
  <c r="I90" i="5"/>
  <c r="G90" i="5"/>
  <c r="L90" i="5" s="1"/>
  <c r="P89" i="5"/>
  <c r="I89" i="5"/>
  <c r="G89" i="5"/>
  <c r="H89" i="5" s="1"/>
  <c r="P88" i="5"/>
  <c r="I88" i="5"/>
  <c r="G88" i="5"/>
  <c r="P87" i="5"/>
  <c r="I87" i="5"/>
  <c r="G87" i="5"/>
  <c r="P86" i="5"/>
  <c r="I86" i="5"/>
  <c r="G86" i="5"/>
  <c r="P85" i="5"/>
  <c r="I85" i="5"/>
  <c r="G85" i="5"/>
  <c r="P84" i="5"/>
  <c r="I84" i="5"/>
  <c r="G84" i="5"/>
  <c r="L84" i="5" s="1"/>
  <c r="P83" i="5"/>
  <c r="I83" i="5"/>
  <c r="G83" i="5"/>
  <c r="P82" i="5"/>
  <c r="I82" i="5"/>
  <c r="G82" i="5"/>
  <c r="L82" i="5" s="1"/>
  <c r="P81" i="5"/>
  <c r="I81" i="5"/>
  <c r="G81" i="5"/>
  <c r="P80" i="5"/>
  <c r="I80" i="5"/>
  <c r="G80" i="5"/>
  <c r="L80" i="5" s="1"/>
  <c r="P79" i="5"/>
  <c r="I79" i="5"/>
  <c r="G79" i="5"/>
  <c r="P78" i="5"/>
  <c r="I78" i="5"/>
  <c r="G78" i="5"/>
  <c r="L78" i="5" s="1"/>
  <c r="P77" i="5"/>
  <c r="I77" i="5"/>
  <c r="H77" i="5"/>
  <c r="G77" i="5"/>
  <c r="P76" i="5"/>
  <c r="I76" i="5"/>
  <c r="G76" i="5"/>
  <c r="L76" i="5" s="1"/>
  <c r="P75" i="5"/>
  <c r="I75" i="5"/>
  <c r="G75" i="5"/>
  <c r="P74" i="5"/>
  <c r="I74" i="5"/>
  <c r="G74" i="5"/>
  <c r="L74" i="5" s="1"/>
  <c r="P73" i="5"/>
  <c r="I73" i="5"/>
  <c r="G73" i="5"/>
  <c r="R73" i="5" s="1"/>
  <c r="W73" i="5" s="1"/>
  <c r="P72" i="5"/>
  <c r="I72" i="5"/>
  <c r="G72" i="5"/>
  <c r="L72" i="5" s="1"/>
  <c r="P71" i="5"/>
  <c r="I71" i="5"/>
  <c r="G71" i="5"/>
  <c r="H71" i="5" s="1"/>
  <c r="P70" i="5"/>
  <c r="I70" i="5"/>
  <c r="G70" i="5"/>
  <c r="L70" i="5" s="1"/>
  <c r="P69" i="5"/>
  <c r="I69" i="5"/>
  <c r="G69" i="5"/>
  <c r="P68" i="5"/>
  <c r="I68" i="5"/>
  <c r="G68" i="5"/>
  <c r="L68" i="5" s="1"/>
  <c r="P67" i="5"/>
  <c r="I67" i="5"/>
  <c r="G67" i="5"/>
  <c r="P66" i="5"/>
  <c r="I66" i="5"/>
  <c r="G66" i="5"/>
  <c r="L66" i="5" s="1"/>
  <c r="W65" i="5"/>
  <c r="P65" i="5"/>
  <c r="L65" i="5"/>
  <c r="I65" i="5"/>
  <c r="H65" i="5"/>
  <c r="G65" i="5"/>
  <c r="R65" i="5" s="1"/>
  <c r="P64" i="5"/>
  <c r="I64" i="5"/>
  <c r="G64" i="5"/>
  <c r="L64" i="5" s="1"/>
  <c r="P63" i="5"/>
  <c r="I63" i="5"/>
  <c r="H63" i="5"/>
  <c r="G63" i="5"/>
  <c r="P62" i="5"/>
  <c r="I62" i="5"/>
  <c r="G62" i="5"/>
  <c r="L62" i="5" s="1"/>
  <c r="W61" i="5"/>
  <c r="P61" i="5"/>
  <c r="L61" i="5"/>
  <c r="I61" i="5"/>
  <c r="H61" i="5"/>
  <c r="G61" i="5"/>
  <c r="R61" i="5" s="1"/>
  <c r="P60" i="5"/>
  <c r="I60" i="5"/>
  <c r="G60" i="5"/>
  <c r="L60" i="5" s="1"/>
  <c r="P59" i="5"/>
  <c r="L59" i="5"/>
  <c r="I59" i="5"/>
  <c r="G59" i="5"/>
  <c r="P58" i="5"/>
  <c r="I58" i="5"/>
  <c r="G58" i="5"/>
  <c r="L58" i="5" s="1"/>
  <c r="P57" i="5"/>
  <c r="I57" i="5"/>
  <c r="G57" i="5"/>
  <c r="P56" i="5"/>
  <c r="I56" i="5"/>
  <c r="G56" i="5"/>
  <c r="L56" i="5" s="1"/>
  <c r="P55" i="5"/>
  <c r="I55" i="5"/>
  <c r="G55" i="5"/>
  <c r="P54" i="5"/>
  <c r="K54" i="5"/>
  <c r="I54" i="5"/>
  <c r="G54" i="5"/>
  <c r="P53" i="5"/>
  <c r="L53" i="5"/>
  <c r="I53" i="5"/>
  <c r="G53" i="5"/>
  <c r="P52" i="5"/>
  <c r="K52" i="5"/>
  <c r="I52" i="5"/>
  <c r="G52" i="5"/>
  <c r="P51" i="5"/>
  <c r="L51" i="5"/>
  <c r="I51" i="5"/>
  <c r="G51" i="5"/>
  <c r="P50" i="5"/>
  <c r="I50" i="5"/>
  <c r="G50" i="5"/>
  <c r="P49" i="5"/>
  <c r="I49" i="5"/>
  <c r="G49" i="5"/>
  <c r="P48" i="5"/>
  <c r="I48" i="5"/>
  <c r="G48" i="5"/>
  <c r="P47" i="5"/>
  <c r="I47" i="5"/>
  <c r="G47" i="5"/>
  <c r="L47" i="5" s="1"/>
  <c r="P46" i="5"/>
  <c r="I46" i="5"/>
  <c r="G46" i="5"/>
  <c r="K46" i="5" s="1"/>
  <c r="P45" i="5"/>
  <c r="I45" i="5"/>
  <c r="G45" i="5"/>
  <c r="P44" i="5"/>
  <c r="I44" i="5"/>
  <c r="G44" i="5"/>
  <c r="L44" i="5" s="1"/>
  <c r="P43" i="5"/>
  <c r="L43" i="5"/>
  <c r="I43" i="5"/>
  <c r="H43" i="5"/>
  <c r="Z43" i="5" s="1"/>
  <c r="C92" i="6" s="1"/>
  <c r="G43" i="5"/>
  <c r="R43" i="5" s="1"/>
  <c r="W43" i="5" s="1"/>
  <c r="P42" i="5"/>
  <c r="I42" i="5"/>
  <c r="G42" i="5"/>
  <c r="P41" i="5"/>
  <c r="L41" i="5"/>
  <c r="I41" i="5"/>
  <c r="G41" i="5"/>
  <c r="P40" i="5"/>
  <c r="I40" i="5"/>
  <c r="G40" i="5"/>
  <c r="R40" i="5" s="1"/>
  <c r="W40" i="5" s="1"/>
  <c r="P39" i="5"/>
  <c r="I39" i="5"/>
  <c r="G39" i="5"/>
  <c r="P38" i="5"/>
  <c r="I38" i="5"/>
  <c r="G38" i="5"/>
  <c r="K38" i="5" s="1"/>
  <c r="P37" i="5"/>
  <c r="I37" i="5"/>
  <c r="G37" i="5"/>
  <c r="P36" i="5"/>
  <c r="I36" i="5"/>
  <c r="G36" i="5"/>
  <c r="K36" i="5" s="1"/>
  <c r="P35" i="5"/>
  <c r="I35" i="5"/>
  <c r="G35" i="5"/>
  <c r="R35" i="5" s="1"/>
  <c r="W35" i="5" s="1"/>
  <c r="P34" i="5"/>
  <c r="I34" i="5"/>
  <c r="G34" i="5"/>
  <c r="K34" i="5" s="1"/>
  <c r="P33" i="5"/>
  <c r="I33" i="5"/>
  <c r="H33" i="5"/>
  <c r="Z33" i="5" s="1"/>
  <c r="C82" i="6" s="1"/>
  <c r="G33" i="5"/>
  <c r="P32" i="5"/>
  <c r="I32" i="5"/>
  <c r="G32" i="5"/>
  <c r="P31" i="5"/>
  <c r="I31" i="5"/>
  <c r="G31" i="5"/>
  <c r="P30" i="5"/>
  <c r="I30" i="5"/>
  <c r="G30" i="5"/>
  <c r="K30" i="5" s="1"/>
  <c r="P29" i="5"/>
  <c r="I29" i="5"/>
  <c r="H29" i="5"/>
  <c r="Z29" i="5" s="1"/>
  <c r="C78" i="6" s="1"/>
  <c r="G29" i="5"/>
  <c r="P28" i="5"/>
  <c r="I28" i="5"/>
  <c r="G28" i="5"/>
  <c r="K28" i="5" s="1"/>
  <c r="P27" i="5"/>
  <c r="I27" i="5"/>
  <c r="H27" i="5"/>
  <c r="Z27" i="5" s="1"/>
  <c r="C76" i="6" s="1"/>
  <c r="G27" i="5"/>
  <c r="R27" i="5" s="1"/>
  <c r="W27" i="5" s="1"/>
  <c r="P26" i="5"/>
  <c r="K26" i="5"/>
  <c r="I26" i="5"/>
  <c r="G26" i="5"/>
  <c r="P25" i="5"/>
  <c r="I25" i="5"/>
  <c r="G25" i="5"/>
  <c r="R25" i="5" s="1"/>
  <c r="W25" i="5" s="1"/>
  <c r="P24" i="5"/>
  <c r="I24" i="5"/>
  <c r="G24" i="5"/>
  <c r="P23" i="5"/>
  <c r="I23" i="5"/>
  <c r="G23" i="5"/>
  <c r="P22" i="5"/>
  <c r="I22" i="5"/>
  <c r="G22" i="5"/>
  <c r="K22" i="5" s="1"/>
  <c r="P21" i="5"/>
  <c r="L21" i="5"/>
  <c r="I21" i="5"/>
  <c r="H21" i="5"/>
  <c r="Z21" i="5" s="1"/>
  <c r="C70" i="6" s="1"/>
  <c r="G21" i="5"/>
  <c r="R21" i="5" s="1"/>
  <c r="W21" i="5" s="1"/>
  <c r="P20" i="5"/>
  <c r="I20" i="5"/>
  <c r="G20" i="5"/>
  <c r="P19" i="5"/>
  <c r="L19" i="5"/>
  <c r="I19" i="5"/>
  <c r="H19" i="5"/>
  <c r="Z19" i="5" s="1"/>
  <c r="C68" i="6" s="1"/>
  <c r="G19" i="5"/>
  <c r="R19" i="5" s="1"/>
  <c r="W19" i="5" s="1"/>
  <c r="P18" i="5"/>
  <c r="I18" i="5"/>
  <c r="G18" i="5"/>
  <c r="K18" i="5" s="1"/>
  <c r="P17" i="5"/>
  <c r="L17" i="5"/>
  <c r="I17" i="5"/>
  <c r="H17" i="5"/>
  <c r="Z17" i="5" s="1"/>
  <c r="C66" i="6" s="1"/>
  <c r="G17" i="5"/>
  <c r="R17" i="5" s="1"/>
  <c r="W17" i="5" s="1"/>
  <c r="P16" i="5"/>
  <c r="K16" i="5"/>
  <c r="I16" i="5"/>
  <c r="G16" i="5"/>
  <c r="P15" i="5"/>
  <c r="L15" i="5"/>
  <c r="I15" i="5"/>
  <c r="G15" i="5"/>
  <c r="P14" i="5"/>
  <c r="K14" i="5"/>
  <c r="I14" i="5"/>
  <c r="G14" i="5"/>
  <c r="P13" i="5"/>
  <c r="L13" i="5"/>
  <c r="I13" i="5"/>
  <c r="G13" i="5"/>
  <c r="P12" i="5"/>
  <c r="I12" i="5"/>
  <c r="G12" i="5"/>
  <c r="P11" i="5"/>
  <c r="L11" i="5"/>
  <c r="I11" i="5"/>
  <c r="G11" i="5"/>
  <c r="R11" i="5" s="1"/>
  <c r="W11" i="5" s="1"/>
  <c r="P10" i="5"/>
  <c r="I10" i="5"/>
  <c r="G10" i="5"/>
  <c r="P9" i="5"/>
  <c r="I9" i="5"/>
  <c r="G9" i="5"/>
  <c r="P8" i="5"/>
  <c r="I8" i="5"/>
  <c r="G8" i="5"/>
  <c r="K8" i="5" s="1"/>
  <c r="P7" i="5"/>
  <c r="L7" i="5"/>
  <c r="I7" i="5"/>
  <c r="G7" i="5"/>
  <c r="P6" i="5"/>
  <c r="K6" i="5"/>
  <c r="I6" i="5"/>
  <c r="G6" i="5"/>
  <c r="P5" i="5"/>
  <c r="L5" i="5"/>
  <c r="I5" i="5"/>
  <c r="G5" i="5"/>
  <c r="AN12" i="4"/>
  <c r="AM12" i="4"/>
  <c r="W13" i="4"/>
  <c r="I13" i="4"/>
  <c r="F13" i="4"/>
  <c r="G13" i="4" s="1"/>
  <c r="AN11" i="4"/>
  <c r="AM11" i="4"/>
  <c r="W12" i="4"/>
  <c r="I12" i="4"/>
  <c r="G12" i="4"/>
  <c r="L12" i="4" s="1"/>
  <c r="F12" i="4"/>
  <c r="AN10" i="4"/>
  <c r="AM10" i="4"/>
  <c r="W11" i="4"/>
  <c r="I11" i="4"/>
  <c r="F11" i="4"/>
  <c r="G11" i="4" s="1"/>
  <c r="AN9" i="4"/>
  <c r="AM9" i="4"/>
  <c r="W10" i="4"/>
  <c r="I10" i="4"/>
  <c r="F10" i="4"/>
  <c r="G10" i="4" s="1"/>
  <c r="AN8" i="4"/>
  <c r="AM8" i="4"/>
  <c r="W9" i="4"/>
  <c r="I9" i="4"/>
  <c r="F9" i="4"/>
  <c r="G9" i="4" s="1"/>
  <c r="AN7" i="4"/>
  <c r="AM7" i="4"/>
  <c r="W8" i="4"/>
  <c r="I8" i="4"/>
  <c r="G8" i="4"/>
  <c r="L8" i="4" s="1"/>
  <c r="F8" i="4"/>
  <c r="AN6" i="4"/>
  <c r="AM6" i="4"/>
  <c r="W7" i="4"/>
  <c r="I7" i="4"/>
  <c r="F7" i="4"/>
  <c r="G7" i="4" s="1"/>
  <c r="AN5" i="4"/>
  <c r="AM5" i="4"/>
  <c r="W6" i="4"/>
  <c r="I6" i="4"/>
  <c r="F6" i="4"/>
  <c r="G6" i="4" s="1"/>
  <c r="W5" i="4"/>
  <c r="I5" i="4"/>
  <c r="F5" i="4"/>
  <c r="G5" i="4" s="1"/>
  <c r="AO10" i="3"/>
  <c r="W10" i="3"/>
  <c r="I10" i="3"/>
  <c r="F10" i="3"/>
  <c r="G10" i="3" s="1"/>
  <c r="AO9" i="3"/>
  <c r="W9" i="3"/>
  <c r="I9" i="3"/>
  <c r="F9" i="3"/>
  <c r="G9" i="3" s="1"/>
  <c r="AO8" i="3"/>
  <c r="W8" i="3"/>
  <c r="I8" i="3"/>
  <c r="G8" i="3"/>
  <c r="K8" i="3" s="1"/>
  <c r="F8" i="3"/>
  <c r="AO7" i="3"/>
  <c r="W7" i="3"/>
  <c r="I7" i="3"/>
  <c r="F7" i="3"/>
  <c r="G7" i="3" s="1"/>
  <c r="AO6" i="3"/>
  <c r="W6" i="3"/>
  <c r="L6" i="3"/>
  <c r="I6" i="3"/>
  <c r="G6" i="3"/>
  <c r="K6" i="3" s="1"/>
  <c r="F6" i="3"/>
  <c r="AO5" i="3"/>
  <c r="W5" i="3"/>
  <c r="I5" i="3"/>
  <c r="F5" i="3"/>
  <c r="G5" i="3" s="1"/>
  <c r="R118" i="5" l="1"/>
  <c r="W118" i="5" s="1"/>
  <c r="L118" i="5"/>
  <c r="R191" i="5"/>
  <c r="W191" i="5" s="1"/>
  <c r="L191" i="5"/>
  <c r="H191" i="5"/>
  <c r="J27" i="5"/>
  <c r="R46" i="5"/>
  <c r="W46" i="5" s="1"/>
  <c r="R77" i="5"/>
  <c r="W77" i="5" s="1"/>
  <c r="L77" i="5"/>
  <c r="L83" i="5"/>
  <c r="H83" i="5"/>
  <c r="Z83" i="5" s="1"/>
  <c r="C132" i="6" s="1"/>
  <c r="J98" i="5"/>
  <c r="R127" i="5"/>
  <c r="W127" i="5" s="1"/>
  <c r="H127" i="5"/>
  <c r="R135" i="5"/>
  <c r="W135" i="5" s="1"/>
  <c r="H135" i="5"/>
  <c r="L190" i="5"/>
  <c r="H190" i="5"/>
  <c r="J190" i="5" s="1"/>
  <c r="R69" i="5"/>
  <c r="W69" i="5" s="1"/>
  <c r="H69" i="5"/>
  <c r="R138" i="5"/>
  <c r="W138" i="5" s="1"/>
  <c r="H138" i="5"/>
  <c r="R7" i="5"/>
  <c r="W7" i="5" s="1"/>
  <c r="L69" i="5"/>
  <c r="R87" i="5"/>
  <c r="W87" i="5" s="1"/>
  <c r="L87" i="5"/>
  <c r="R122" i="5"/>
  <c r="W122" i="5" s="1"/>
  <c r="H122" i="5"/>
  <c r="R126" i="5"/>
  <c r="W126" i="5" s="1"/>
  <c r="L126" i="5"/>
  <c r="R57" i="5"/>
  <c r="W57" i="5" s="1"/>
  <c r="L57" i="5"/>
  <c r="R85" i="5"/>
  <c r="W85" i="5" s="1"/>
  <c r="H85" i="5"/>
  <c r="Z85" i="5" s="1"/>
  <c r="C134" i="6" s="1"/>
  <c r="R9" i="5"/>
  <c r="W9" i="5" s="1"/>
  <c r="L9" i="5"/>
  <c r="R5" i="5"/>
  <c r="W5" i="5" s="1"/>
  <c r="R33" i="5"/>
  <c r="W33" i="5" s="1"/>
  <c r="L33" i="5"/>
  <c r="R84" i="5"/>
  <c r="W84" i="5" s="1"/>
  <c r="H87" i="5"/>
  <c r="J87" i="5" s="1"/>
  <c r="R119" i="5"/>
  <c r="W119" i="5" s="1"/>
  <c r="H119" i="5"/>
  <c r="Z119" i="5" s="1"/>
  <c r="C168" i="6" s="1"/>
  <c r="Z130" i="5"/>
  <c r="C179" i="6" s="1"/>
  <c r="R132" i="5"/>
  <c r="W132" i="5" s="1"/>
  <c r="H132" i="5"/>
  <c r="R192" i="5"/>
  <c r="W192" i="5" s="1"/>
  <c r="H192" i="5"/>
  <c r="R207" i="5"/>
  <c r="W207" i="5" s="1"/>
  <c r="L207" i="5"/>
  <c r="R13" i="5"/>
  <c r="W13" i="5" s="1"/>
  <c r="L27" i="5"/>
  <c r="R51" i="5"/>
  <c r="W51" i="5" s="1"/>
  <c r="R54" i="5"/>
  <c r="W54" i="5" s="1"/>
  <c r="L89" i="5"/>
  <c r="R92" i="5"/>
  <c r="W92" i="5" s="1"/>
  <c r="J93" i="5"/>
  <c r="L96" i="5"/>
  <c r="L105" i="5"/>
  <c r="L112" i="5"/>
  <c r="R116" i="5"/>
  <c r="W116" i="5" s="1"/>
  <c r="L117" i="5"/>
  <c r="L125" i="5"/>
  <c r="R140" i="5"/>
  <c r="W140" i="5" s="1"/>
  <c r="L141" i="5"/>
  <c r="L152" i="5"/>
  <c r="J162" i="5"/>
  <c r="L167" i="5"/>
  <c r="L176" i="5"/>
  <c r="L181" i="5"/>
  <c r="L187" i="5"/>
  <c r="R193" i="5"/>
  <c r="W193" i="5" s="1"/>
  <c r="H193" i="5"/>
  <c r="R215" i="5"/>
  <c r="W215" i="5" s="1"/>
  <c r="L215" i="5"/>
  <c r="R42" i="5"/>
  <c r="W42" i="5" s="1"/>
  <c r="R88" i="5"/>
  <c r="W88" i="5" s="1"/>
  <c r="J116" i="5"/>
  <c r="L134" i="5"/>
  <c r="J140" i="5"/>
  <c r="R143" i="5"/>
  <c r="W143" i="5" s="1"/>
  <c r="R149" i="5"/>
  <c r="W149" i="5" s="1"/>
  <c r="R161" i="5"/>
  <c r="W161" i="5" s="1"/>
  <c r="L173" i="5"/>
  <c r="H173" i="5"/>
  <c r="R183" i="5"/>
  <c r="W183" i="5" s="1"/>
  <c r="H183" i="5"/>
  <c r="J183" i="5" s="1"/>
  <c r="R185" i="5"/>
  <c r="W185" i="5" s="1"/>
  <c r="L185" i="5"/>
  <c r="L199" i="5"/>
  <c r="L201" i="5"/>
  <c r="I7" i="7"/>
  <c r="Y7" i="7"/>
  <c r="J112" i="5"/>
  <c r="J124" i="5"/>
  <c r="J167" i="5"/>
  <c r="R180" i="5"/>
  <c r="W180" i="5" s="1"/>
  <c r="L180" i="5"/>
  <c r="L182" i="5"/>
  <c r="H182" i="5"/>
  <c r="J182" i="5" s="1"/>
  <c r="J184" i="5"/>
  <c r="Z184" i="5"/>
  <c r="C233" i="6" s="1"/>
  <c r="R188" i="5"/>
  <c r="W188" i="5" s="1"/>
  <c r="H188" i="5"/>
  <c r="R217" i="5"/>
  <c r="W217" i="5" s="1"/>
  <c r="L217" i="5"/>
  <c r="R184" i="5"/>
  <c r="W184" i="5" s="1"/>
  <c r="R194" i="5"/>
  <c r="W194" i="5" s="1"/>
  <c r="G11" i="7"/>
  <c r="G13" i="7"/>
  <c r="Z101" i="5"/>
  <c r="C150" i="6" s="1"/>
  <c r="J101" i="5"/>
  <c r="J89" i="5"/>
  <c r="Z89" i="5"/>
  <c r="C138" i="6" s="1"/>
  <c r="R23" i="5"/>
  <c r="W23" i="5" s="1"/>
  <c r="L23" i="5"/>
  <c r="R31" i="5"/>
  <c r="W31" i="5" s="1"/>
  <c r="H31" i="5"/>
  <c r="Z31" i="5" s="1"/>
  <c r="C80" i="6" s="1"/>
  <c r="R81" i="5"/>
  <c r="W81" i="5" s="1"/>
  <c r="L81" i="5"/>
  <c r="R131" i="5"/>
  <c r="W131" i="5" s="1"/>
  <c r="H131" i="5"/>
  <c r="J131" i="5" s="1"/>
  <c r="R166" i="5"/>
  <c r="W166" i="5" s="1"/>
  <c r="H166" i="5"/>
  <c r="J166" i="5" s="1"/>
  <c r="H73" i="5"/>
  <c r="J73" i="5" s="1"/>
  <c r="M73" i="5" s="1"/>
  <c r="X73" i="5" s="1"/>
  <c r="R75" i="5"/>
  <c r="W75" i="5" s="1"/>
  <c r="H75" i="5"/>
  <c r="R79" i="5"/>
  <c r="W79" i="5" s="1"/>
  <c r="L79" i="5"/>
  <c r="H81" i="5"/>
  <c r="J81" i="5" s="1"/>
  <c r="J83" i="5"/>
  <c r="K88" i="5"/>
  <c r="L88" i="5"/>
  <c r="M88" i="5" s="1"/>
  <c r="X88" i="5" s="1"/>
  <c r="H97" i="5"/>
  <c r="H102" i="5"/>
  <c r="L106" i="5"/>
  <c r="H107" i="5"/>
  <c r="Z107" i="5" s="1"/>
  <c r="C156" i="6" s="1"/>
  <c r="R108" i="5"/>
  <c r="W108" i="5" s="1"/>
  <c r="H108" i="5"/>
  <c r="Z108" i="5" s="1"/>
  <c r="C157" i="6" s="1"/>
  <c r="R129" i="5"/>
  <c r="W129" i="5" s="1"/>
  <c r="L129" i="5"/>
  <c r="R136" i="5"/>
  <c r="W136" i="5" s="1"/>
  <c r="H136" i="5"/>
  <c r="R139" i="5"/>
  <c r="W139" i="5" s="1"/>
  <c r="H139" i="5"/>
  <c r="J139" i="5" s="1"/>
  <c r="H142" i="5"/>
  <c r="Z164" i="5"/>
  <c r="C213" i="6" s="1"/>
  <c r="J164" i="5"/>
  <c r="R219" i="5"/>
  <c r="W219" i="5" s="1"/>
  <c r="L219" i="5"/>
  <c r="R221" i="5"/>
  <c r="W221" i="5" s="1"/>
  <c r="H221" i="5"/>
  <c r="R67" i="5"/>
  <c r="W67" i="5" s="1"/>
  <c r="H67" i="5"/>
  <c r="J67" i="5" s="1"/>
  <c r="R71" i="5"/>
  <c r="W71" i="5" s="1"/>
  <c r="L71" i="5"/>
  <c r="R94" i="5"/>
  <c r="W94" i="5" s="1"/>
  <c r="H94" i="5"/>
  <c r="R121" i="5"/>
  <c r="W121" i="5" s="1"/>
  <c r="L121" i="5"/>
  <c r="R53" i="5"/>
  <c r="W53" i="5" s="1"/>
  <c r="H53" i="5"/>
  <c r="J53" i="5" s="1"/>
  <c r="R55" i="5"/>
  <c r="W55" i="5" s="1"/>
  <c r="L55" i="5"/>
  <c r="L67" i="5"/>
  <c r="H79" i="5"/>
  <c r="J79" i="5" s="1"/>
  <c r="H88" i="5"/>
  <c r="J88" i="5" s="1"/>
  <c r="R100" i="5"/>
  <c r="W100" i="5" s="1"/>
  <c r="L100" i="5"/>
  <c r="L101" i="5"/>
  <c r="H106" i="5"/>
  <c r="R115" i="5"/>
  <c r="W115" i="5" s="1"/>
  <c r="H115" i="5"/>
  <c r="J115" i="5" s="1"/>
  <c r="H118" i="5"/>
  <c r="H129" i="5"/>
  <c r="L131" i="5"/>
  <c r="R137" i="5"/>
  <c r="W137" i="5" s="1"/>
  <c r="L137" i="5"/>
  <c r="R150" i="5"/>
  <c r="W150" i="5" s="1"/>
  <c r="H150" i="5"/>
  <c r="Z150" i="5" s="1"/>
  <c r="C199" i="6" s="1"/>
  <c r="R156" i="5"/>
  <c r="W156" i="5" s="1"/>
  <c r="L156" i="5"/>
  <c r="R158" i="5"/>
  <c r="W158" i="5" s="1"/>
  <c r="H158" i="5"/>
  <c r="Z158" i="5" s="1"/>
  <c r="C207" i="6" s="1"/>
  <c r="L166" i="5"/>
  <c r="J170" i="5"/>
  <c r="H180" i="5"/>
  <c r="R211" i="5"/>
  <c r="W211" i="5" s="1"/>
  <c r="L211" i="5"/>
  <c r="R213" i="5"/>
  <c r="W213" i="5" s="1"/>
  <c r="H213" i="5"/>
  <c r="H219" i="5"/>
  <c r="J219" i="5" s="1"/>
  <c r="R128" i="5"/>
  <c r="W128" i="5" s="1"/>
  <c r="H128" i="5"/>
  <c r="J134" i="5"/>
  <c r="Z134" i="5"/>
  <c r="C183" i="6" s="1"/>
  <c r="L171" i="5"/>
  <c r="R171" i="5"/>
  <c r="W171" i="5" s="1"/>
  <c r="J172" i="5"/>
  <c r="Z172" i="5"/>
  <c r="C221" i="6" s="1"/>
  <c r="I13" i="7"/>
  <c r="L13" i="7" s="1"/>
  <c r="W13" i="7" s="1"/>
  <c r="Y13" i="7"/>
  <c r="J21" i="5"/>
  <c r="H23" i="5"/>
  <c r="Z23" i="5" s="1"/>
  <c r="C72" i="6" s="1"/>
  <c r="H25" i="5"/>
  <c r="Z25" i="5" s="1"/>
  <c r="C74" i="6" s="1"/>
  <c r="J29" i="5"/>
  <c r="J33" i="5"/>
  <c r="H35" i="5"/>
  <c r="Z35" i="5" s="1"/>
  <c r="C84" i="6" s="1"/>
  <c r="R37" i="5"/>
  <c r="W37" i="5" s="1"/>
  <c r="H37" i="5"/>
  <c r="Z37" i="5" s="1"/>
  <c r="C86" i="6" s="1"/>
  <c r="R39" i="5"/>
  <c r="W39" i="5" s="1"/>
  <c r="L39" i="5"/>
  <c r="R49" i="5"/>
  <c r="W49" i="5" s="1"/>
  <c r="L49" i="5"/>
  <c r="H5" i="5"/>
  <c r="Z5" i="5" s="1"/>
  <c r="C54" i="6" s="1"/>
  <c r="J23" i="5"/>
  <c r="L31" i="5"/>
  <c r="J37" i="5"/>
  <c r="H39" i="5"/>
  <c r="Z39" i="5" s="1"/>
  <c r="C88" i="6" s="1"/>
  <c r="R41" i="5"/>
  <c r="W41" i="5" s="1"/>
  <c r="H41" i="5"/>
  <c r="Z41" i="5" s="1"/>
  <c r="C90" i="6" s="1"/>
  <c r="R45" i="5"/>
  <c r="W45" i="5" s="1"/>
  <c r="L45" i="5"/>
  <c r="R47" i="5"/>
  <c r="W47" i="5" s="1"/>
  <c r="H47" i="5"/>
  <c r="K48" i="5"/>
  <c r="R48" i="5"/>
  <c r="W48" i="5" s="1"/>
  <c r="H49" i="5"/>
  <c r="Z49" i="5" s="1"/>
  <c r="C98" i="6" s="1"/>
  <c r="H51" i="5"/>
  <c r="H7" i="5"/>
  <c r="Z7" i="5" s="1"/>
  <c r="C56" i="6" s="1"/>
  <c r="H9" i="5"/>
  <c r="Z9" i="5" s="1"/>
  <c r="C58" i="6" s="1"/>
  <c r="H11" i="5"/>
  <c r="Z11" i="5" s="1"/>
  <c r="C60" i="6" s="1"/>
  <c r="H13" i="5"/>
  <c r="Z13" i="5" s="1"/>
  <c r="C62" i="6" s="1"/>
  <c r="R15" i="5"/>
  <c r="W15" i="5" s="1"/>
  <c r="H15" i="5"/>
  <c r="Z15" i="5" s="1"/>
  <c r="C64" i="6" s="1"/>
  <c r="L25" i="5"/>
  <c r="R29" i="5"/>
  <c r="W29" i="5" s="1"/>
  <c r="L29" i="5"/>
  <c r="L35" i="5"/>
  <c r="L37" i="5"/>
  <c r="J41" i="5"/>
  <c r="J43" i="5"/>
  <c r="H45" i="5"/>
  <c r="Z45" i="5" s="1"/>
  <c r="C94" i="6" s="1"/>
  <c r="H55" i="5"/>
  <c r="Z55" i="5" s="1"/>
  <c r="C104" i="6" s="1"/>
  <c r="H57" i="5"/>
  <c r="R59" i="5"/>
  <c r="W59" i="5" s="1"/>
  <c r="H59" i="5"/>
  <c r="Z59" i="5" s="1"/>
  <c r="C108" i="6" s="1"/>
  <c r="R63" i="5"/>
  <c r="W63" i="5" s="1"/>
  <c r="L63" i="5"/>
  <c r="L73" i="5"/>
  <c r="L75" i="5"/>
  <c r="L85" i="5"/>
  <c r="J91" i="5"/>
  <c r="L94" i="5"/>
  <c r="H100" i="5"/>
  <c r="Z100" i="5" s="1"/>
  <c r="C149" i="6" s="1"/>
  <c r="L102" i="5"/>
  <c r="H103" i="5"/>
  <c r="H104" i="5"/>
  <c r="Z104" i="5" s="1"/>
  <c r="C153" i="6" s="1"/>
  <c r="L108" i="5"/>
  <c r="R110" i="5"/>
  <c r="W110" i="5" s="1"/>
  <c r="H110" i="5"/>
  <c r="R113" i="5"/>
  <c r="W113" i="5" s="1"/>
  <c r="L113" i="5"/>
  <c r="R120" i="5"/>
  <c r="W120" i="5" s="1"/>
  <c r="H120" i="5"/>
  <c r="R123" i="5"/>
  <c r="W123" i="5" s="1"/>
  <c r="H123" i="5"/>
  <c r="J123" i="5" s="1"/>
  <c r="Z124" i="5"/>
  <c r="C173" i="6" s="1"/>
  <c r="H126" i="5"/>
  <c r="L128" i="5"/>
  <c r="H137" i="5"/>
  <c r="Z137" i="5" s="1"/>
  <c r="C186" i="6" s="1"/>
  <c r="L139" i="5"/>
  <c r="L142" i="5"/>
  <c r="R145" i="5"/>
  <c r="W145" i="5" s="1"/>
  <c r="H156" i="5"/>
  <c r="J156" i="5" s="1"/>
  <c r="H176" i="5"/>
  <c r="Z177" i="5"/>
  <c r="C226" i="6" s="1"/>
  <c r="Z186" i="5"/>
  <c r="C235" i="6" s="1"/>
  <c r="Z190" i="5"/>
  <c r="C239" i="6" s="1"/>
  <c r="R195" i="5"/>
  <c r="W195" i="5" s="1"/>
  <c r="L195" i="5"/>
  <c r="R197" i="5"/>
  <c r="W197" i="5" s="1"/>
  <c r="H197" i="5"/>
  <c r="J197" i="5" s="1"/>
  <c r="R203" i="5"/>
  <c r="W203" i="5" s="1"/>
  <c r="L203" i="5"/>
  <c r="R205" i="5"/>
  <c r="W205" i="5" s="1"/>
  <c r="H205" i="5"/>
  <c r="J205" i="5" s="1"/>
  <c r="H211" i="5"/>
  <c r="L221" i="5"/>
  <c r="I5" i="7"/>
  <c r="L5" i="7" s="1"/>
  <c r="W5" i="7" s="1"/>
  <c r="Y5" i="7"/>
  <c r="L93" i="5"/>
  <c r="L98" i="5"/>
  <c r="L114" i="5"/>
  <c r="L119" i="5"/>
  <c r="L122" i="5"/>
  <c r="L127" i="5"/>
  <c r="L130" i="5"/>
  <c r="L135" i="5"/>
  <c r="L138" i="5"/>
  <c r="L154" i="5"/>
  <c r="Z160" i="5"/>
  <c r="C209" i="6" s="1"/>
  <c r="R163" i="5"/>
  <c r="W163" i="5" s="1"/>
  <c r="R169" i="5"/>
  <c r="W169" i="5" s="1"/>
  <c r="L175" i="5"/>
  <c r="L179" i="5"/>
  <c r="I9" i="7"/>
  <c r="L9" i="7" s="1"/>
  <c r="W9" i="7" s="1"/>
  <c r="Y9" i="7"/>
  <c r="C26" i="6" s="1"/>
  <c r="Z112" i="5"/>
  <c r="C161" i="6" s="1"/>
  <c r="L116" i="5"/>
  <c r="L124" i="5"/>
  <c r="L132" i="5"/>
  <c r="L140" i="5"/>
  <c r="L164" i="5"/>
  <c r="M167" i="5"/>
  <c r="L184" i="5"/>
  <c r="L188" i="5"/>
  <c r="L192" i="5"/>
  <c r="H207" i="5"/>
  <c r="Z207" i="5" s="1"/>
  <c r="C256" i="6" s="1"/>
  <c r="H215" i="5"/>
  <c r="Z215" i="5" s="1"/>
  <c r="C264" i="6" s="1"/>
  <c r="K6" i="7"/>
  <c r="G6" i="7"/>
  <c r="J6" i="7"/>
  <c r="K10" i="7"/>
  <c r="G10" i="7"/>
  <c r="J10" i="7"/>
  <c r="K14" i="7"/>
  <c r="G14" i="7"/>
  <c r="J14" i="7"/>
  <c r="K15" i="7"/>
  <c r="G15" i="7"/>
  <c r="L7" i="7"/>
  <c r="W7" i="7" s="1"/>
  <c r="Z7" i="7" s="1"/>
  <c r="AB7" i="7" s="1"/>
  <c r="K8" i="7"/>
  <c r="G8" i="7"/>
  <c r="J8" i="7"/>
  <c r="K12" i="7"/>
  <c r="G12" i="7"/>
  <c r="J12" i="7"/>
  <c r="J15" i="7"/>
  <c r="L40" i="5"/>
  <c r="H40" i="5"/>
  <c r="L12" i="5"/>
  <c r="H12" i="5"/>
  <c r="R12" i="5"/>
  <c r="W12" i="5" s="1"/>
  <c r="L20" i="5"/>
  <c r="H20" i="5"/>
  <c r="R20" i="5"/>
  <c r="W20" i="5" s="1"/>
  <c r="L10" i="5"/>
  <c r="H10" i="5"/>
  <c r="R10" i="5"/>
  <c r="W10" i="5" s="1"/>
  <c r="L24" i="5"/>
  <c r="H24" i="5"/>
  <c r="R24" i="5"/>
  <c r="W24" i="5" s="1"/>
  <c r="L32" i="5"/>
  <c r="H32" i="5"/>
  <c r="R32" i="5"/>
  <c r="W32" i="5" s="1"/>
  <c r="L6" i="5"/>
  <c r="H6" i="5"/>
  <c r="R6" i="5"/>
  <c r="W6" i="5" s="1"/>
  <c r="K10" i="5"/>
  <c r="L14" i="5"/>
  <c r="H14" i="5"/>
  <c r="R14" i="5"/>
  <c r="W14" i="5" s="1"/>
  <c r="L22" i="5"/>
  <c r="H22" i="5"/>
  <c r="R22" i="5"/>
  <c r="W22" i="5" s="1"/>
  <c r="K24" i="5"/>
  <c r="L26" i="5"/>
  <c r="H26" i="5"/>
  <c r="R26" i="5"/>
  <c r="W26" i="5" s="1"/>
  <c r="L30" i="5"/>
  <c r="H30" i="5"/>
  <c r="R30" i="5"/>
  <c r="W30" i="5" s="1"/>
  <c r="K32" i="5"/>
  <c r="L34" i="5"/>
  <c r="H34" i="5"/>
  <c r="R34" i="5"/>
  <c r="W34" i="5" s="1"/>
  <c r="L38" i="5"/>
  <c r="H38" i="5"/>
  <c r="R38" i="5"/>
  <c r="W38" i="5" s="1"/>
  <c r="K40" i="5"/>
  <c r="L18" i="5"/>
  <c r="H18" i="5"/>
  <c r="R18" i="5"/>
  <c r="W18" i="5" s="1"/>
  <c r="L28" i="5"/>
  <c r="H28" i="5"/>
  <c r="R28" i="5"/>
  <c r="W28" i="5" s="1"/>
  <c r="L36" i="5"/>
  <c r="H36" i="5"/>
  <c r="R36" i="5"/>
  <c r="W36" i="5" s="1"/>
  <c r="L8" i="5"/>
  <c r="H8" i="5"/>
  <c r="R8" i="5"/>
  <c r="W8" i="5" s="1"/>
  <c r="K12" i="5"/>
  <c r="L16" i="5"/>
  <c r="H16" i="5"/>
  <c r="R16" i="5"/>
  <c r="W16" i="5" s="1"/>
  <c r="K20" i="5"/>
  <c r="K42" i="5"/>
  <c r="K44" i="5"/>
  <c r="R44" i="5"/>
  <c r="W44" i="5" s="1"/>
  <c r="L50" i="5"/>
  <c r="H50" i="5"/>
  <c r="Z129" i="5"/>
  <c r="C178" i="6" s="1"/>
  <c r="J129" i="5"/>
  <c r="J5" i="5"/>
  <c r="J7" i="5"/>
  <c r="J13" i="5"/>
  <c r="J17" i="5"/>
  <c r="J19" i="5"/>
  <c r="H42" i="5"/>
  <c r="L42" i="5"/>
  <c r="H44" i="5"/>
  <c r="R50" i="5"/>
  <c r="W50" i="5" s="1"/>
  <c r="Z51" i="5"/>
  <c r="C100" i="6" s="1"/>
  <c r="J51" i="5"/>
  <c r="L52" i="5"/>
  <c r="H52" i="5"/>
  <c r="R86" i="5"/>
  <c r="W86" i="5" s="1"/>
  <c r="L86" i="5"/>
  <c r="H86" i="5"/>
  <c r="Z88" i="5"/>
  <c r="C137" i="6" s="1"/>
  <c r="Z95" i="5"/>
  <c r="C144" i="6" s="1"/>
  <c r="J95" i="5"/>
  <c r="Z103" i="5"/>
  <c r="C152" i="6" s="1"/>
  <c r="J103" i="5"/>
  <c r="Z111" i="5"/>
  <c r="C160" i="6" s="1"/>
  <c r="J111" i="5"/>
  <c r="Z113" i="5"/>
  <c r="C162" i="6" s="1"/>
  <c r="J113" i="5"/>
  <c r="Z121" i="5"/>
  <c r="C170" i="6" s="1"/>
  <c r="J121" i="5"/>
  <c r="J137" i="5"/>
  <c r="K5" i="5"/>
  <c r="K7" i="5"/>
  <c r="K9" i="5"/>
  <c r="K11" i="5"/>
  <c r="K13" i="5"/>
  <c r="K15" i="5"/>
  <c r="K17" i="5"/>
  <c r="K19" i="5"/>
  <c r="K21" i="5"/>
  <c r="M21" i="5" s="1"/>
  <c r="X21" i="5" s="1"/>
  <c r="AA21" i="5" s="1"/>
  <c r="K23" i="5"/>
  <c r="M23" i="5" s="1"/>
  <c r="X23" i="5" s="1"/>
  <c r="AA23" i="5" s="1"/>
  <c r="K25" i="5"/>
  <c r="K27" i="5"/>
  <c r="K29" i="5"/>
  <c r="M29" i="5" s="1"/>
  <c r="X29" i="5" s="1"/>
  <c r="AA29" i="5" s="1"/>
  <c r="K31" i="5"/>
  <c r="K33" i="5"/>
  <c r="K35" i="5"/>
  <c r="K37" i="5"/>
  <c r="K39" i="5"/>
  <c r="K41" i="5"/>
  <c r="M41" i="5" s="1"/>
  <c r="K43" i="5"/>
  <c r="J45" i="5"/>
  <c r="L46" i="5"/>
  <c r="H46" i="5"/>
  <c r="R52" i="5"/>
  <c r="W52" i="5" s="1"/>
  <c r="Z53" i="5"/>
  <c r="C102" i="6" s="1"/>
  <c r="L54" i="5"/>
  <c r="H54" i="5"/>
  <c r="Z117" i="5"/>
  <c r="C166" i="6" s="1"/>
  <c r="J117" i="5"/>
  <c r="Z125" i="5"/>
  <c r="C174" i="6" s="1"/>
  <c r="J125" i="5"/>
  <c r="Z133" i="5"/>
  <c r="C182" i="6" s="1"/>
  <c r="J133" i="5"/>
  <c r="Z141" i="5"/>
  <c r="C190" i="6" s="1"/>
  <c r="J141" i="5"/>
  <c r="Z154" i="5"/>
  <c r="C203" i="6" s="1"/>
  <c r="J154" i="5"/>
  <c r="Z47" i="5"/>
  <c r="C96" i="6" s="1"/>
  <c r="J47" i="5"/>
  <c r="L48" i="5"/>
  <c r="H48" i="5"/>
  <c r="K50" i="5"/>
  <c r="J55" i="5"/>
  <c r="Z57" i="5"/>
  <c r="C106" i="6" s="1"/>
  <c r="J57" i="5"/>
  <c r="Z61" i="5"/>
  <c r="C110" i="6" s="1"/>
  <c r="J61" i="5"/>
  <c r="Z63" i="5"/>
  <c r="C112" i="6" s="1"/>
  <c r="J63" i="5"/>
  <c r="Z65" i="5"/>
  <c r="C114" i="6" s="1"/>
  <c r="J65" i="5"/>
  <c r="Z69" i="5"/>
  <c r="C118" i="6" s="1"/>
  <c r="J69" i="5"/>
  <c r="Z71" i="5"/>
  <c r="C120" i="6" s="1"/>
  <c r="J71" i="5"/>
  <c r="Z75" i="5"/>
  <c r="C124" i="6" s="1"/>
  <c r="J75" i="5"/>
  <c r="Z77" i="5"/>
  <c r="C126" i="6" s="1"/>
  <c r="J77" i="5"/>
  <c r="Z81" i="5"/>
  <c r="C130" i="6" s="1"/>
  <c r="K86" i="5"/>
  <c r="M91" i="5"/>
  <c r="X91" i="5" s="1"/>
  <c r="AA91" i="5" s="1"/>
  <c r="Z99" i="5"/>
  <c r="C148" i="6" s="1"/>
  <c r="J99" i="5"/>
  <c r="K56" i="5"/>
  <c r="R56" i="5"/>
  <c r="W56" i="5" s="1"/>
  <c r="K58" i="5"/>
  <c r="R58" i="5"/>
  <c r="W58" i="5" s="1"/>
  <c r="K60" i="5"/>
  <c r="R60" i="5"/>
  <c r="W60" i="5" s="1"/>
  <c r="K62" i="5"/>
  <c r="R62" i="5"/>
  <c r="W62" i="5" s="1"/>
  <c r="K64" i="5"/>
  <c r="R64" i="5"/>
  <c r="W64" i="5" s="1"/>
  <c r="K66" i="5"/>
  <c r="R66" i="5"/>
  <c r="W66" i="5" s="1"/>
  <c r="K68" i="5"/>
  <c r="R68" i="5"/>
  <c r="W68" i="5" s="1"/>
  <c r="K70" i="5"/>
  <c r="R70" i="5"/>
  <c r="W70" i="5" s="1"/>
  <c r="K72" i="5"/>
  <c r="R72" i="5"/>
  <c r="W72" i="5" s="1"/>
  <c r="K74" i="5"/>
  <c r="R74" i="5"/>
  <c r="W74" i="5" s="1"/>
  <c r="K76" i="5"/>
  <c r="R76" i="5"/>
  <c r="W76" i="5" s="1"/>
  <c r="K78" i="5"/>
  <c r="R78" i="5"/>
  <c r="W78" i="5" s="1"/>
  <c r="K80" i="5"/>
  <c r="R80" i="5"/>
  <c r="W80" i="5" s="1"/>
  <c r="K82" i="5"/>
  <c r="R82" i="5"/>
  <c r="W82" i="5" s="1"/>
  <c r="K84" i="5"/>
  <c r="Z87" i="5"/>
  <c r="C136" i="6" s="1"/>
  <c r="R90" i="5"/>
  <c r="W90" i="5" s="1"/>
  <c r="K92" i="5"/>
  <c r="R97" i="5"/>
  <c r="W97" i="5" s="1"/>
  <c r="R101" i="5"/>
  <c r="W101" i="5" s="1"/>
  <c r="R105" i="5"/>
  <c r="W105" i="5" s="1"/>
  <c r="R109" i="5"/>
  <c r="W109" i="5" s="1"/>
  <c r="Z167" i="5"/>
  <c r="C216" i="6" s="1"/>
  <c r="H56" i="5"/>
  <c r="H58" i="5"/>
  <c r="H60" i="5"/>
  <c r="H62" i="5"/>
  <c r="H64" i="5"/>
  <c r="H66" i="5"/>
  <c r="H68" i="5"/>
  <c r="H70" i="5"/>
  <c r="H72" i="5"/>
  <c r="H74" i="5"/>
  <c r="H76" i="5"/>
  <c r="H78" i="5"/>
  <c r="H80" i="5"/>
  <c r="H82" i="5"/>
  <c r="R83" i="5"/>
  <c r="W83" i="5" s="1"/>
  <c r="H84" i="5"/>
  <c r="K90" i="5"/>
  <c r="R91" i="5"/>
  <c r="W91" i="5" s="1"/>
  <c r="H92" i="5"/>
  <c r="Z115" i="5"/>
  <c r="C164" i="6" s="1"/>
  <c r="Z123" i="5"/>
  <c r="C172" i="6" s="1"/>
  <c r="Z127" i="5"/>
  <c r="C176" i="6" s="1"/>
  <c r="J127" i="5"/>
  <c r="Z131" i="5"/>
  <c r="C180" i="6" s="1"/>
  <c r="Z135" i="5"/>
  <c r="C184" i="6" s="1"/>
  <c r="J135" i="5"/>
  <c r="R144" i="5"/>
  <c r="W144" i="5" s="1"/>
  <c r="K144" i="5"/>
  <c r="L144" i="5"/>
  <c r="H144" i="5"/>
  <c r="Z152" i="5"/>
  <c r="C201" i="6" s="1"/>
  <c r="J152" i="5"/>
  <c r="Z156" i="5"/>
  <c r="C205" i="6" s="1"/>
  <c r="K45" i="5"/>
  <c r="K47" i="5"/>
  <c r="K49" i="5"/>
  <c r="K51" i="5"/>
  <c r="K53" i="5"/>
  <c r="K55" i="5"/>
  <c r="K57" i="5"/>
  <c r="K59" i="5"/>
  <c r="K61" i="5"/>
  <c r="K63" i="5"/>
  <c r="K65" i="5"/>
  <c r="K67" i="5"/>
  <c r="K69" i="5"/>
  <c r="K71" i="5"/>
  <c r="K73" i="5"/>
  <c r="K75" i="5"/>
  <c r="K77" i="5"/>
  <c r="K79" i="5"/>
  <c r="K81" i="5"/>
  <c r="R89" i="5"/>
  <c r="W89" i="5" s="1"/>
  <c r="H90" i="5"/>
  <c r="R95" i="5"/>
  <c r="W95" i="5" s="1"/>
  <c r="J96" i="5"/>
  <c r="R99" i="5"/>
  <c r="W99" i="5" s="1"/>
  <c r="R103" i="5"/>
  <c r="W103" i="5" s="1"/>
  <c r="J104" i="5"/>
  <c r="R107" i="5"/>
  <c r="W107" i="5" s="1"/>
  <c r="J108" i="5"/>
  <c r="R111" i="5"/>
  <c r="W111" i="5" s="1"/>
  <c r="R165" i="5"/>
  <c r="W165" i="5" s="1"/>
  <c r="L165" i="5"/>
  <c r="H165" i="5"/>
  <c r="K165" i="5"/>
  <c r="Z174" i="5"/>
  <c r="C223" i="6" s="1"/>
  <c r="J174" i="5"/>
  <c r="K94" i="5"/>
  <c r="K96" i="5"/>
  <c r="K98" i="5"/>
  <c r="M98" i="5" s="1"/>
  <c r="X98" i="5" s="1"/>
  <c r="AA98" i="5" s="1"/>
  <c r="K100" i="5"/>
  <c r="K102" i="5"/>
  <c r="K104" i="5"/>
  <c r="K106" i="5"/>
  <c r="K108" i="5"/>
  <c r="K110" i="5"/>
  <c r="K112" i="5"/>
  <c r="M112" i="5" s="1"/>
  <c r="X112" i="5" s="1"/>
  <c r="AA112" i="5" s="1"/>
  <c r="K114" i="5"/>
  <c r="M114" i="5" s="1"/>
  <c r="X114" i="5" s="1"/>
  <c r="AA114" i="5" s="1"/>
  <c r="K116" i="5"/>
  <c r="M116" i="5" s="1"/>
  <c r="X116" i="5" s="1"/>
  <c r="AA116" i="5" s="1"/>
  <c r="K118" i="5"/>
  <c r="K120" i="5"/>
  <c r="K122" i="5"/>
  <c r="K124" i="5"/>
  <c r="K126" i="5"/>
  <c r="K128" i="5"/>
  <c r="K130" i="5"/>
  <c r="M130" i="5" s="1"/>
  <c r="X130" i="5" s="1"/>
  <c r="AA130" i="5" s="1"/>
  <c r="K132" i="5"/>
  <c r="K134" i="5"/>
  <c r="M134" i="5" s="1"/>
  <c r="X134" i="5" s="1"/>
  <c r="AA134" i="5" s="1"/>
  <c r="K136" i="5"/>
  <c r="K138" i="5"/>
  <c r="K140" i="5"/>
  <c r="M140" i="5" s="1"/>
  <c r="X140" i="5" s="1"/>
  <c r="AA140" i="5" s="1"/>
  <c r="K142" i="5"/>
  <c r="L145" i="5"/>
  <c r="H145" i="5"/>
  <c r="L143" i="5"/>
  <c r="H143" i="5"/>
  <c r="Z146" i="5"/>
  <c r="C195" i="6" s="1"/>
  <c r="J146" i="5"/>
  <c r="L147" i="5"/>
  <c r="H147" i="5"/>
  <c r="Z178" i="5"/>
  <c r="C227" i="6" s="1"/>
  <c r="J178" i="5"/>
  <c r="K83" i="5"/>
  <c r="K85" i="5"/>
  <c r="K87" i="5"/>
  <c r="M87" i="5" s="1"/>
  <c r="X87" i="5" s="1"/>
  <c r="AA87" i="5" s="1"/>
  <c r="D136" i="6" s="1"/>
  <c r="K89" i="5"/>
  <c r="K91" i="5"/>
  <c r="K93" i="5"/>
  <c r="K95" i="5"/>
  <c r="K97" i="5"/>
  <c r="K99" i="5"/>
  <c r="K101" i="5"/>
  <c r="M101" i="5" s="1"/>
  <c r="X101" i="5" s="1"/>
  <c r="AA101" i="5" s="1"/>
  <c r="K103" i="5"/>
  <c r="K105" i="5"/>
  <c r="M105" i="5" s="1"/>
  <c r="X105" i="5" s="1"/>
  <c r="AA105" i="5" s="1"/>
  <c r="K107" i="5"/>
  <c r="K109" i="5"/>
  <c r="M109" i="5" s="1"/>
  <c r="K111" i="5"/>
  <c r="K113" i="5"/>
  <c r="K115" i="5"/>
  <c r="K117" i="5"/>
  <c r="K119" i="5"/>
  <c r="K121" i="5"/>
  <c r="K123" i="5"/>
  <c r="K125" i="5"/>
  <c r="K127" i="5"/>
  <c r="K129" i="5"/>
  <c r="K131" i="5"/>
  <c r="K133" i="5"/>
  <c r="K135" i="5"/>
  <c r="K137" i="5"/>
  <c r="K139" i="5"/>
  <c r="K141" i="5"/>
  <c r="R147" i="5"/>
  <c r="W147" i="5" s="1"/>
  <c r="Z148" i="5"/>
  <c r="C197" i="6" s="1"/>
  <c r="J148" i="5"/>
  <c r="L149" i="5"/>
  <c r="H149" i="5"/>
  <c r="Z168" i="5"/>
  <c r="C217" i="6" s="1"/>
  <c r="K151" i="5"/>
  <c r="R151" i="5"/>
  <c r="W151" i="5" s="1"/>
  <c r="K153" i="5"/>
  <c r="R153" i="5"/>
  <c r="W153" i="5" s="1"/>
  <c r="K155" i="5"/>
  <c r="R155" i="5"/>
  <c r="W155" i="5" s="1"/>
  <c r="K157" i="5"/>
  <c r="R157" i="5"/>
  <c r="W157" i="5" s="1"/>
  <c r="K159" i="5"/>
  <c r="R159" i="5"/>
  <c r="W159" i="5" s="1"/>
  <c r="K163" i="5"/>
  <c r="Z166" i="5"/>
  <c r="C215" i="6" s="1"/>
  <c r="K171" i="5"/>
  <c r="Z181" i="5"/>
  <c r="C230" i="6" s="1"/>
  <c r="J181" i="5"/>
  <c r="Z185" i="5"/>
  <c r="C234" i="6" s="1"/>
  <c r="J185" i="5"/>
  <c r="Z189" i="5"/>
  <c r="C238" i="6" s="1"/>
  <c r="J189" i="5"/>
  <c r="Z193" i="5"/>
  <c r="C242" i="6" s="1"/>
  <c r="J193" i="5"/>
  <c r="H151" i="5"/>
  <c r="H153" i="5"/>
  <c r="H155" i="5"/>
  <c r="H157" i="5"/>
  <c r="H159" i="5"/>
  <c r="K161" i="5"/>
  <c r="R162" i="5"/>
  <c r="W162" i="5" s="1"/>
  <c r="H163" i="5"/>
  <c r="R167" i="5"/>
  <c r="W167" i="5" s="1"/>
  <c r="X167" i="5" s="1"/>
  <c r="K169" i="5"/>
  <c r="R170" i="5"/>
  <c r="W170" i="5" s="1"/>
  <c r="H171" i="5"/>
  <c r="R173" i="5"/>
  <c r="W173" i="5" s="1"/>
  <c r="R177" i="5"/>
  <c r="W177" i="5" s="1"/>
  <c r="K146" i="5"/>
  <c r="K148" i="5"/>
  <c r="K150" i="5"/>
  <c r="K152" i="5"/>
  <c r="K154" i="5"/>
  <c r="K156" i="5"/>
  <c r="K158" i="5"/>
  <c r="R160" i="5"/>
  <c r="W160" i="5" s="1"/>
  <c r="K160" i="5"/>
  <c r="L160" i="5"/>
  <c r="H161" i="5"/>
  <c r="R168" i="5"/>
  <c r="W168" i="5" s="1"/>
  <c r="H169" i="5"/>
  <c r="R174" i="5"/>
  <c r="W174" i="5" s="1"/>
  <c r="J175" i="5"/>
  <c r="R178" i="5"/>
  <c r="W178" i="5" s="1"/>
  <c r="J179" i="5"/>
  <c r="R182" i="5"/>
  <c r="W182" i="5" s="1"/>
  <c r="Z183" i="5"/>
  <c r="C232" i="6" s="1"/>
  <c r="R186" i="5"/>
  <c r="W186" i="5" s="1"/>
  <c r="Z187" i="5"/>
  <c r="C236" i="6" s="1"/>
  <c r="J187" i="5"/>
  <c r="R190" i="5"/>
  <c r="W190" i="5" s="1"/>
  <c r="Z191" i="5"/>
  <c r="C240" i="6" s="1"/>
  <c r="J191" i="5"/>
  <c r="K162" i="5"/>
  <c r="M162" i="5" s="1"/>
  <c r="X162" i="5" s="1"/>
  <c r="AA162" i="5" s="1"/>
  <c r="K164" i="5"/>
  <c r="M164" i="5" s="1"/>
  <c r="X164" i="5" s="1"/>
  <c r="AA164" i="5" s="1"/>
  <c r="K166" i="5"/>
  <c r="K168" i="5"/>
  <c r="M168" i="5" s="1"/>
  <c r="X168" i="5" s="1"/>
  <c r="AA168" i="5" s="1"/>
  <c r="D217" i="6" s="1"/>
  <c r="K170" i="5"/>
  <c r="M170" i="5" s="1"/>
  <c r="X170" i="5" s="1"/>
  <c r="AA170" i="5" s="1"/>
  <c r="K172" i="5"/>
  <c r="M172" i="5" s="1"/>
  <c r="X172" i="5" s="1"/>
  <c r="K174" i="5"/>
  <c r="K176" i="5"/>
  <c r="K178" i="5"/>
  <c r="K180" i="5"/>
  <c r="K182" i="5"/>
  <c r="K184" i="5"/>
  <c r="K186" i="5"/>
  <c r="M186" i="5" s="1"/>
  <c r="X186" i="5" s="1"/>
  <c r="AA186" i="5" s="1"/>
  <c r="K188" i="5"/>
  <c r="K190" i="5"/>
  <c r="K192" i="5"/>
  <c r="L194" i="5"/>
  <c r="H194" i="5"/>
  <c r="Z195" i="5"/>
  <c r="C244" i="6" s="1"/>
  <c r="J195" i="5"/>
  <c r="Z197" i="5"/>
  <c r="C246" i="6" s="1"/>
  <c r="Z199" i="5"/>
  <c r="C248" i="6" s="1"/>
  <c r="J199" i="5"/>
  <c r="Z201" i="5"/>
  <c r="C250" i="6" s="1"/>
  <c r="J201" i="5"/>
  <c r="Z203" i="5"/>
  <c r="C252" i="6" s="1"/>
  <c r="J203" i="5"/>
  <c r="Z205" i="5"/>
  <c r="C254" i="6" s="1"/>
  <c r="Z209" i="5"/>
  <c r="C258" i="6" s="1"/>
  <c r="J209" i="5"/>
  <c r="Z211" i="5"/>
  <c r="C260" i="6" s="1"/>
  <c r="J211" i="5"/>
  <c r="Z213" i="5"/>
  <c r="C262" i="6" s="1"/>
  <c r="J213" i="5"/>
  <c r="Z217" i="5"/>
  <c r="C266" i="6" s="1"/>
  <c r="J217" i="5"/>
  <c r="Z219" i="5"/>
  <c r="C268" i="6" s="1"/>
  <c r="Z221" i="5"/>
  <c r="C270" i="6" s="1"/>
  <c r="J221" i="5"/>
  <c r="K173" i="5"/>
  <c r="K175" i="5"/>
  <c r="K177" i="5"/>
  <c r="M177" i="5" s="1"/>
  <c r="X177" i="5" s="1"/>
  <c r="AA177" i="5" s="1"/>
  <c r="K179" i="5"/>
  <c r="K181" i="5"/>
  <c r="K183" i="5"/>
  <c r="K185" i="5"/>
  <c r="K187" i="5"/>
  <c r="K189" i="5"/>
  <c r="K191" i="5"/>
  <c r="K193" i="5"/>
  <c r="K196" i="5"/>
  <c r="R196" i="5"/>
  <c r="W196" i="5" s="1"/>
  <c r="K198" i="5"/>
  <c r="R198" i="5"/>
  <c r="W198" i="5" s="1"/>
  <c r="K200" i="5"/>
  <c r="R200" i="5"/>
  <c r="W200" i="5" s="1"/>
  <c r="K202" i="5"/>
  <c r="R202" i="5"/>
  <c r="W202" i="5" s="1"/>
  <c r="K204" i="5"/>
  <c r="R204" i="5"/>
  <c r="W204" i="5" s="1"/>
  <c r="K206" i="5"/>
  <c r="R206" i="5"/>
  <c r="W206" i="5" s="1"/>
  <c r="K208" i="5"/>
  <c r="R208" i="5"/>
  <c r="W208" i="5" s="1"/>
  <c r="K210" i="5"/>
  <c r="R210" i="5"/>
  <c r="W210" i="5" s="1"/>
  <c r="K212" i="5"/>
  <c r="R212" i="5"/>
  <c r="W212" i="5" s="1"/>
  <c r="K214" i="5"/>
  <c r="R214" i="5"/>
  <c r="W214" i="5" s="1"/>
  <c r="K216" i="5"/>
  <c r="R216" i="5"/>
  <c r="W216" i="5" s="1"/>
  <c r="K218" i="5"/>
  <c r="R218" i="5"/>
  <c r="W218" i="5" s="1"/>
  <c r="K220" i="5"/>
  <c r="R220" i="5"/>
  <c r="W220" i="5" s="1"/>
  <c r="H196" i="5"/>
  <c r="H198" i="5"/>
  <c r="H200" i="5"/>
  <c r="H202" i="5"/>
  <c r="H204" i="5"/>
  <c r="H206" i="5"/>
  <c r="H208" i="5"/>
  <c r="H210" i="5"/>
  <c r="H212" i="5"/>
  <c r="H214" i="5"/>
  <c r="H216" i="5"/>
  <c r="H218" i="5"/>
  <c r="H220" i="5"/>
  <c r="K195" i="5"/>
  <c r="K197" i="5"/>
  <c r="K199" i="5"/>
  <c r="K201" i="5"/>
  <c r="K203" i="5"/>
  <c r="K205" i="5"/>
  <c r="K207" i="5"/>
  <c r="K209" i="5"/>
  <c r="K211" i="5"/>
  <c r="K213" i="5"/>
  <c r="K215" i="5"/>
  <c r="K217" i="5"/>
  <c r="K219" i="5"/>
  <c r="K221" i="5"/>
  <c r="K5" i="4"/>
  <c r="L5" i="4"/>
  <c r="H5" i="4"/>
  <c r="L6" i="4"/>
  <c r="H6" i="4"/>
  <c r="K6" i="4"/>
  <c r="K9" i="4"/>
  <c r="L9" i="4"/>
  <c r="H9" i="4"/>
  <c r="K11" i="4"/>
  <c r="L11" i="4"/>
  <c r="H11" i="4"/>
  <c r="L7" i="4"/>
  <c r="H7" i="4"/>
  <c r="K7" i="4"/>
  <c r="L10" i="4"/>
  <c r="H10" i="4"/>
  <c r="K10" i="4"/>
  <c r="K13" i="4"/>
  <c r="L13" i="4"/>
  <c r="H13" i="4"/>
  <c r="K8" i="4"/>
  <c r="K12" i="4"/>
  <c r="H8" i="4"/>
  <c r="H12" i="4"/>
  <c r="H6" i="3"/>
  <c r="J6" i="3" s="1"/>
  <c r="M6" i="3" s="1"/>
  <c r="X6" i="3" s="1"/>
  <c r="H8" i="3"/>
  <c r="J8" i="3" s="1"/>
  <c r="L8" i="3"/>
  <c r="K10" i="3"/>
  <c r="L10" i="3"/>
  <c r="H10" i="3"/>
  <c r="L7" i="3"/>
  <c r="H7" i="3"/>
  <c r="K7" i="3"/>
  <c r="L9" i="3"/>
  <c r="H9" i="3"/>
  <c r="K9" i="3"/>
  <c r="L5" i="3"/>
  <c r="H5" i="3"/>
  <c r="K5" i="3"/>
  <c r="M83" i="5" l="1"/>
  <c r="M124" i="5"/>
  <c r="X124" i="5" s="1"/>
  <c r="AA124" i="5" s="1"/>
  <c r="AB124" i="5" s="1"/>
  <c r="M174" i="5"/>
  <c r="X174" i="5" s="1"/>
  <c r="AA174" i="5" s="1"/>
  <c r="D223" i="6" s="1"/>
  <c r="M152" i="5"/>
  <c r="X152" i="5" s="1"/>
  <c r="AA152" i="5" s="1"/>
  <c r="D201" i="6" s="1"/>
  <c r="G172" i="6"/>
  <c r="J107" i="5"/>
  <c r="G110" i="6"/>
  <c r="G102" i="6"/>
  <c r="M103" i="5"/>
  <c r="X103" i="5" s="1"/>
  <c r="AA103" i="5" s="1"/>
  <c r="D152" i="6" s="1"/>
  <c r="M33" i="5"/>
  <c r="X33" i="5" s="1"/>
  <c r="AA33" i="5" s="1"/>
  <c r="J132" i="5"/>
  <c r="M132" i="5" s="1"/>
  <c r="X132" i="5" s="1"/>
  <c r="AA132" i="5" s="1"/>
  <c r="Z132" i="5"/>
  <c r="C181" i="6" s="1"/>
  <c r="G250" i="6"/>
  <c r="G156" i="6"/>
  <c r="J188" i="5"/>
  <c r="Z188" i="5"/>
  <c r="C237" i="6" s="1"/>
  <c r="J207" i="5"/>
  <c r="M207" i="5" s="1"/>
  <c r="X207" i="5" s="1"/>
  <c r="AA207" i="5" s="1"/>
  <c r="D256" i="6" s="1"/>
  <c r="G256" i="6" s="1"/>
  <c r="M199" i="5"/>
  <c r="X199" i="5" s="1"/>
  <c r="AA199" i="5" s="1"/>
  <c r="D248" i="6" s="1"/>
  <c r="G248" i="6" s="1"/>
  <c r="G260" i="6"/>
  <c r="M190" i="5"/>
  <c r="X190" i="5" s="1"/>
  <c r="AA190" i="5" s="1"/>
  <c r="AB190" i="5" s="1"/>
  <c r="M182" i="5"/>
  <c r="M179" i="5"/>
  <c r="X179" i="5" s="1"/>
  <c r="AA179" i="5" s="1"/>
  <c r="G242" i="6"/>
  <c r="G217" i="6"/>
  <c r="M89" i="5"/>
  <c r="X89" i="5" s="1"/>
  <c r="AA89" i="5" s="1"/>
  <c r="G223" i="6"/>
  <c r="G201" i="6"/>
  <c r="J119" i="5"/>
  <c r="M141" i="5"/>
  <c r="X141" i="5" s="1"/>
  <c r="AA141" i="5" s="1"/>
  <c r="D190" i="6" s="1"/>
  <c r="M125" i="5"/>
  <c r="X125" i="5" s="1"/>
  <c r="AA125" i="5" s="1"/>
  <c r="D174" i="6" s="1"/>
  <c r="M27" i="5"/>
  <c r="X27" i="5" s="1"/>
  <c r="AA27" i="5" s="1"/>
  <c r="G152" i="6"/>
  <c r="Z182" i="5"/>
  <c r="C231" i="6" s="1"/>
  <c r="J85" i="5"/>
  <c r="G213" i="6"/>
  <c r="J173" i="5"/>
  <c r="M173" i="5" s="1"/>
  <c r="X173" i="5" s="1"/>
  <c r="AA173" i="5" s="1"/>
  <c r="Z173" i="5"/>
  <c r="C222" i="6" s="1"/>
  <c r="J192" i="5"/>
  <c r="M192" i="5" s="1"/>
  <c r="X192" i="5" s="1"/>
  <c r="AA192" i="5" s="1"/>
  <c r="Z192" i="5"/>
  <c r="C241" i="6" s="1"/>
  <c r="J138" i="5"/>
  <c r="M138" i="5" s="1"/>
  <c r="X138" i="5" s="1"/>
  <c r="AA138" i="5" s="1"/>
  <c r="Z138" i="5"/>
  <c r="C187" i="6" s="1"/>
  <c r="M85" i="5"/>
  <c r="X85" i="5" s="1"/>
  <c r="AA85" i="5" s="1"/>
  <c r="AB85" i="5" s="1"/>
  <c r="G72" i="6"/>
  <c r="M188" i="5"/>
  <c r="X188" i="5" s="1"/>
  <c r="AA188" i="5" s="1"/>
  <c r="AA172" i="5"/>
  <c r="D221" i="6" s="1"/>
  <c r="G221" i="6" s="1"/>
  <c r="Z139" i="5"/>
  <c r="C188" i="6" s="1"/>
  <c r="G136" i="6"/>
  <c r="Z73" i="5"/>
  <c r="C122" i="6" s="1"/>
  <c r="J49" i="5"/>
  <c r="G190" i="6"/>
  <c r="G174" i="6"/>
  <c r="J150" i="5"/>
  <c r="Z13" i="7"/>
  <c r="AB13" i="7" s="1"/>
  <c r="M81" i="5"/>
  <c r="X81" i="5" s="1"/>
  <c r="AA81" i="5" s="1"/>
  <c r="D130" i="6" s="1"/>
  <c r="G130" i="6" s="1"/>
  <c r="I11" i="7"/>
  <c r="L11" i="7" s="1"/>
  <c r="W11" i="7" s="1"/>
  <c r="Y11" i="7"/>
  <c r="C27" i="6" s="1"/>
  <c r="J122" i="5"/>
  <c r="Z122" i="5"/>
  <c r="C171" i="6" s="1"/>
  <c r="AB164" i="5"/>
  <c r="D213" i="6"/>
  <c r="AB186" i="5"/>
  <c r="D235" i="6"/>
  <c r="G235" i="6" s="1"/>
  <c r="AB162" i="5"/>
  <c r="D211" i="6"/>
  <c r="G211" i="6" s="1"/>
  <c r="AB33" i="5"/>
  <c r="D82" i="6"/>
  <c r="G82" i="6" s="1"/>
  <c r="AB170" i="5"/>
  <c r="D219" i="6"/>
  <c r="G219" i="6" s="1"/>
  <c r="AB140" i="5"/>
  <c r="D189" i="6"/>
  <c r="G189" i="6" s="1"/>
  <c r="Y14" i="7"/>
  <c r="C28" i="6" s="1"/>
  <c r="I14" i="7"/>
  <c r="L14" i="7" s="1"/>
  <c r="W14" i="7" s="1"/>
  <c r="J215" i="5"/>
  <c r="M215" i="5" s="1"/>
  <c r="X215" i="5" s="1"/>
  <c r="AA215" i="5" s="1"/>
  <c r="D264" i="6" s="1"/>
  <c r="G264" i="6" s="1"/>
  <c r="M184" i="5"/>
  <c r="X184" i="5" s="1"/>
  <c r="AA184" i="5" s="1"/>
  <c r="AA167" i="5"/>
  <c r="D216" i="6" s="1"/>
  <c r="G216" i="6" s="1"/>
  <c r="AB98" i="5"/>
  <c r="D147" i="6"/>
  <c r="G147" i="6" s="1"/>
  <c r="AB29" i="5"/>
  <c r="D78" i="6"/>
  <c r="G78" i="6" s="1"/>
  <c r="J11" i="5"/>
  <c r="M11" i="5" s="1"/>
  <c r="X11" i="5" s="1"/>
  <c r="AA11" i="5" s="1"/>
  <c r="M150" i="5"/>
  <c r="X150" i="5" s="1"/>
  <c r="AA150" i="5" s="1"/>
  <c r="D199" i="6" s="1"/>
  <c r="G199" i="6" s="1"/>
  <c r="Y8" i="7"/>
  <c r="C25" i="6" s="1"/>
  <c r="I8" i="7"/>
  <c r="L8" i="7" s="1"/>
  <c r="W8" i="7" s="1"/>
  <c r="I15" i="7"/>
  <c r="L15" i="7" s="1"/>
  <c r="W15" i="7" s="1"/>
  <c r="Y15" i="7"/>
  <c r="C29" i="6" s="1"/>
  <c r="Z9" i="7"/>
  <c r="J35" i="5"/>
  <c r="AB177" i="5"/>
  <c r="D226" i="6"/>
  <c r="G226" i="6" s="1"/>
  <c r="AB105" i="5"/>
  <c r="D154" i="6"/>
  <c r="G154" i="6" s="1"/>
  <c r="M178" i="5"/>
  <c r="X178" i="5" s="1"/>
  <c r="AA178" i="5" s="1"/>
  <c r="D227" i="6" s="1"/>
  <c r="G227" i="6" s="1"/>
  <c r="AB112" i="5"/>
  <c r="D161" i="6"/>
  <c r="G161" i="6" s="1"/>
  <c r="Z142" i="5"/>
  <c r="C191" i="6" s="1"/>
  <c r="J142" i="5"/>
  <c r="Z8" i="3"/>
  <c r="C13" i="6" s="1"/>
  <c r="M219" i="5"/>
  <c r="X219" i="5" s="1"/>
  <c r="AA219" i="5" s="1"/>
  <c r="D268" i="6" s="1"/>
  <c r="G268" i="6" s="1"/>
  <c r="M211" i="5"/>
  <c r="X211" i="5" s="1"/>
  <c r="AA211" i="5" s="1"/>
  <c r="D260" i="6" s="1"/>
  <c r="AB130" i="5"/>
  <c r="D179" i="6"/>
  <c r="G179" i="6" s="1"/>
  <c r="AB114" i="5"/>
  <c r="D163" i="6"/>
  <c r="G163" i="6" s="1"/>
  <c r="M127" i="5"/>
  <c r="X127" i="5" s="1"/>
  <c r="AA127" i="5" s="1"/>
  <c r="D176" i="6" s="1"/>
  <c r="G176" i="6" s="1"/>
  <c r="AB91" i="5"/>
  <c r="D140" i="6"/>
  <c r="G140" i="6" s="1"/>
  <c r="J59" i="5"/>
  <c r="AB21" i="5"/>
  <c r="D70" i="6"/>
  <c r="G70" i="6" s="1"/>
  <c r="D239" i="6"/>
  <c r="G239" i="6" s="1"/>
  <c r="X182" i="5"/>
  <c r="AA182" i="5" s="1"/>
  <c r="M166" i="5"/>
  <c r="X166" i="5" s="1"/>
  <c r="AA166" i="5" s="1"/>
  <c r="D215" i="6" s="1"/>
  <c r="G215" i="6" s="1"/>
  <c r="AB179" i="5"/>
  <c r="D228" i="6"/>
  <c r="G228" i="6" s="1"/>
  <c r="M160" i="5"/>
  <c r="X160" i="5" s="1"/>
  <c r="AA160" i="5" s="1"/>
  <c r="M185" i="5"/>
  <c r="X185" i="5" s="1"/>
  <c r="AA185" i="5" s="1"/>
  <c r="D234" i="6" s="1"/>
  <c r="G234" i="6" s="1"/>
  <c r="AB101" i="5"/>
  <c r="D150" i="6"/>
  <c r="G150" i="6" s="1"/>
  <c r="M93" i="5"/>
  <c r="X93" i="5" s="1"/>
  <c r="AA93" i="5" s="1"/>
  <c r="J100" i="5"/>
  <c r="M100" i="5" s="1"/>
  <c r="X100" i="5" s="1"/>
  <c r="AA100" i="5" s="1"/>
  <c r="Z79" i="5"/>
  <c r="C128" i="6" s="1"/>
  <c r="Z67" i="5"/>
  <c r="C116" i="6" s="1"/>
  <c r="M43" i="5"/>
  <c r="X43" i="5" s="1"/>
  <c r="AA43" i="5" s="1"/>
  <c r="M35" i="5"/>
  <c r="X35" i="5" s="1"/>
  <c r="AA35" i="5" s="1"/>
  <c r="AB27" i="5"/>
  <c r="D76" i="6"/>
  <c r="G76" i="6" s="1"/>
  <c r="J158" i="5"/>
  <c r="M95" i="5"/>
  <c r="X95" i="5" s="1"/>
  <c r="AA95" i="5" s="1"/>
  <c r="D144" i="6" s="1"/>
  <c r="G144" i="6" s="1"/>
  <c r="J9" i="5"/>
  <c r="Y12" i="7"/>
  <c r="I12" i="7"/>
  <c r="L12" i="7" s="1"/>
  <c r="W12" i="7" s="1"/>
  <c r="Z12" i="7" s="1"/>
  <c r="AB12" i="7" s="1"/>
  <c r="Y6" i="7"/>
  <c r="I6" i="7"/>
  <c r="L6" i="7" s="1"/>
  <c r="W6" i="7" s="1"/>
  <c r="J25" i="5"/>
  <c r="J126" i="5"/>
  <c r="M126" i="5" s="1"/>
  <c r="X126" i="5" s="1"/>
  <c r="Z126" i="5"/>
  <c r="C175" i="6" s="1"/>
  <c r="Z120" i="5"/>
  <c r="C169" i="6" s="1"/>
  <c r="J120" i="5"/>
  <c r="M120" i="5" s="1"/>
  <c r="X120" i="5" s="1"/>
  <c r="Z110" i="5"/>
  <c r="C159" i="6" s="1"/>
  <c r="J110" i="5"/>
  <c r="M110" i="5" s="1"/>
  <c r="X110" i="5" s="1"/>
  <c r="AA110" i="5" s="1"/>
  <c r="J31" i="5"/>
  <c r="M31" i="5" s="1"/>
  <c r="X31" i="5" s="1"/>
  <c r="AA31" i="5" s="1"/>
  <c r="Z180" i="5"/>
  <c r="C229" i="6" s="1"/>
  <c r="J180" i="5"/>
  <c r="Z106" i="5"/>
  <c r="C155" i="6" s="1"/>
  <c r="J106" i="5"/>
  <c r="M106" i="5" s="1"/>
  <c r="X106" i="5" s="1"/>
  <c r="AB89" i="5"/>
  <c r="D138" i="6"/>
  <c r="G138" i="6" s="1"/>
  <c r="AB116" i="5"/>
  <c r="D165" i="6"/>
  <c r="G165" i="6" s="1"/>
  <c r="AB23" i="5"/>
  <c r="D72" i="6"/>
  <c r="Z5" i="7"/>
  <c r="AB5" i="7" s="1"/>
  <c r="Z94" i="5"/>
  <c r="C143" i="6" s="1"/>
  <c r="J94" i="5"/>
  <c r="J97" i="5"/>
  <c r="M97" i="5" s="1"/>
  <c r="X97" i="5" s="1"/>
  <c r="AA97" i="5" s="1"/>
  <c r="Z97" i="5"/>
  <c r="C146" i="6" s="1"/>
  <c r="M203" i="5"/>
  <c r="X203" i="5" s="1"/>
  <c r="AA203" i="5" s="1"/>
  <c r="D252" i="6" s="1"/>
  <c r="G252" i="6" s="1"/>
  <c r="M195" i="5"/>
  <c r="X195" i="5" s="1"/>
  <c r="AA195" i="5" s="1"/>
  <c r="D244" i="6" s="1"/>
  <c r="G244" i="6" s="1"/>
  <c r="M122" i="5"/>
  <c r="X122" i="5" s="1"/>
  <c r="AA122" i="5" s="1"/>
  <c r="M37" i="5"/>
  <c r="X37" i="5" s="1"/>
  <c r="AA37" i="5" s="1"/>
  <c r="Z6" i="3"/>
  <c r="C11" i="6" s="1"/>
  <c r="AB188" i="5"/>
  <c r="D237" i="6"/>
  <c r="M180" i="5"/>
  <c r="X180" i="5" s="1"/>
  <c r="AA180" i="5" s="1"/>
  <c r="AB172" i="5"/>
  <c r="X83" i="5"/>
  <c r="AA83" i="5" s="1"/>
  <c r="M142" i="5"/>
  <c r="X142" i="5" s="1"/>
  <c r="AA142" i="5" s="1"/>
  <c r="AB134" i="5"/>
  <c r="D183" i="6"/>
  <c r="G183" i="6" s="1"/>
  <c r="M94" i="5"/>
  <c r="X94" i="5" s="1"/>
  <c r="M99" i="5"/>
  <c r="X99" i="5" s="1"/>
  <c r="AA99" i="5" s="1"/>
  <c r="M77" i="5"/>
  <c r="X77" i="5" s="1"/>
  <c r="AA77" i="5" s="1"/>
  <c r="D126" i="6" s="1"/>
  <c r="G126" i="6" s="1"/>
  <c r="M69" i="5"/>
  <c r="X69" i="5" s="1"/>
  <c r="AA69" i="5" s="1"/>
  <c r="D118" i="6" s="1"/>
  <c r="G118" i="6" s="1"/>
  <c r="M65" i="5"/>
  <c r="X65" i="5" s="1"/>
  <c r="AA65" i="5" s="1"/>
  <c r="D114" i="6" s="1"/>
  <c r="G114" i="6" s="1"/>
  <c r="M61" i="5"/>
  <c r="X61" i="5" s="1"/>
  <c r="AA61" i="5" s="1"/>
  <c r="D110" i="6" s="1"/>
  <c r="M57" i="5"/>
  <c r="X57" i="5" s="1"/>
  <c r="AA57" i="5" s="1"/>
  <c r="D106" i="6" s="1"/>
  <c r="G106" i="6" s="1"/>
  <c r="X41" i="5"/>
  <c r="AA41" i="5" s="1"/>
  <c r="M25" i="5"/>
  <c r="X25" i="5" s="1"/>
  <c r="AA25" i="5" s="1"/>
  <c r="J15" i="5"/>
  <c r="M15" i="5" s="1"/>
  <c r="X15" i="5" s="1"/>
  <c r="AA15" i="5" s="1"/>
  <c r="Y10" i="7"/>
  <c r="I10" i="7"/>
  <c r="L10" i="7" s="1"/>
  <c r="W10" i="7" s="1"/>
  <c r="J176" i="5"/>
  <c r="M176" i="5" s="1"/>
  <c r="X176" i="5" s="1"/>
  <c r="AA176" i="5" s="1"/>
  <c r="Z176" i="5"/>
  <c r="C225" i="6" s="1"/>
  <c r="J39" i="5"/>
  <c r="M39" i="5" s="1"/>
  <c r="X39" i="5" s="1"/>
  <c r="AA39" i="5" s="1"/>
  <c r="Z128" i="5"/>
  <c r="C177" i="6" s="1"/>
  <c r="J128" i="5"/>
  <c r="M128" i="5" s="1"/>
  <c r="X128" i="5" s="1"/>
  <c r="AA128" i="5" s="1"/>
  <c r="J118" i="5"/>
  <c r="M118" i="5" s="1"/>
  <c r="X118" i="5" s="1"/>
  <c r="AA118" i="5" s="1"/>
  <c r="Z118" i="5"/>
  <c r="C167" i="6" s="1"/>
  <c r="Z136" i="5"/>
  <c r="C185" i="6" s="1"/>
  <c r="J136" i="5"/>
  <c r="M136" i="5" s="1"/>
  <c r="X136" i="5" s="1"/>
  <c r="AA136" i="5" s="1"/>
  <c r="Z102" i="5"/>
  <c r="C151" i="6" s="1"/>
  <c r="J102" i="5"/>
  <c r="M102" i="5" s="1"/>
  <c r="X102" i="5" s="1"/>
  <c r="J204" i="5"/>
  <c r="M204" i="5" s="1"/>
  <c r="X204" i="5" s="1"/>
  <c r="Z204" i="5"/>
  <c r="C253" i="6" s="1"/>
  <c r="Z145" i="5"/>
  <c r="C194" i="6" s="1"/>
  <c r="J145" i="5"/>
  <c r="M145" i="5" s="1"/>
  <c r="X145" i="5" s="1"/>
  <c r="Z92" i="5"/>
  <c r="C141" i="6" s="1"/>
  <c r="J92" i="5"/>
  <c r="M92" i="5" s="1"/>
  <c r="X92" i="5" s="1"/>
  <c r="AA92" i="5" s="1"/>
  <c r="D141" i="6" s="1"/>
  <c r="J68" i="5"/>
  <c r="M68" i="5" s="1"/>
  <c r="X68" i="5" s="1"/>
  <c r="Z68" i="5"/>
  <c r="C117" i="6" s="1"/>
  <c r="AB167" i="5"/>
  <c r="AB137" i="5"/>
  <c r="Z52" i="5"/>
  <c r="C101" i="6" s="1"/>
  <c r="J52" i="5"/>
  <c r="M52" i="5" s="1"/>
  <c r="X52" i="5" s="1"/>
  <c r="Z50" i="5"/>
  <c r="C99" i="6" s="1"/>
  <c r="J50" i="5"/>
  <c r="M50" i="5" s="1"/>
  <c r="X50" i="5" s="1"/>
  <c r="Z30" i="5"/>
  <c r="C79" i="6" s="1"/>
  <c r="J30" i="5"/>
  <c r="M30" i="5" s="1"/>
  <c r="X30" i="5" s="1"/>
  <c r="Z10" i="5"/>
  <c r="C59" i="6" s="1"/>
  <c r="J10" i="5"/>
  <c r="M10" i="5" s="1"/>
  <c r="X10" i="5" s="1"/>
  <c r="J218" i="5"/>
  <c r="M218" i="5" s="1"/>
  <c r="X218" i="5" s="1"/>
  <c r="Z218" i="5"/>
  <c r="C267" i="6" s="1"/>
  <c r="J210" i="5"/>
  <c r="M210" i="5" s="1"/>
  <c r="X210" i="5" s="1"/>
  <c r="Z210" i="5"/>
  <c r="C259" i="6" s="1"/>
  <c r="J202" i="5"/>
  <c r="M202" i="5" s="1"/>
  <c r="X202" i="5" s="1"/>
  <c r="Z202" i="5"/>
  <c r="C251" i="6" s="1"/>
  <c r="AB211" i="5"/>
  <c r="AB207" i="5"/>
  <c r="AB203" i="5"/>
  <c r="AB195" i="5"/>
  <c r="M191" i="5"/>
  <c r="X191" i="5" s="1"/>
  <c r="AA191" i="5" s="1"/>
  <c r="D240" i="6" s="1"/>
  <c r="G240" i="6" s="1"/>
  <c r="M187" i="5"/>
  <c r="X187" i="5" s="1"/>
  <c r="AA187" i="5" s="1"/>
  <c r="D236" i="6" s="1"/>
  <c r="G236" i="6" s="1"/>
  <c r="M183" i="5"/>
  <c r="X183" i="5" s="1"/>
  <c r="AA183" i="5" s="1"/>
  <c r="Z159" i="5"/>
  <c r="C208" i="6" s="1"/>
  <c r="J159" i="5"/>
  <c r="M159" i="5" s="1"/>
  <c r="X159" i="5" s="1"/>
  <c r="Z151" i="5"/>
  <c r="C200" i="6" s="1"/>
  <c r="J151" i="5"/>
  <c r="M151" i="5" s="1"/>
  <c r="X151" i="5" s="1"/>
  <c r="M189" i="5"/>
  <c r="X189" i="5" s="1"/>
  <c r="AA189" i="5" s="1"/>
  <c r="D238" i="6" s="1"/>
  <c r="G238" i="6" s="1"/>
  <c r="AB185" i="5"/>
  <c r="Z149" i="5"/>
  <c r="C198" i="6" s="1"/>
  <c r="J149" i="5"/>
  <c r="M149" i="5" s="1"/>
  <c r="X149" i="5" s="1"/>
  <c r="AB178" i="5"/>
  <c r="M146" i="5"/>
  <c r="X146" i="5" s="1"/>
  <c r="AA146" i="5" s="1"/>
  <c r="D195" i="6" s="1"/>
  <c r="G195" i="6" s="1"/>
  <c r="AB174" i="5"/>
  <c r="J165" i="5"/>
  <c r="M165" i="5" s="1"/>
  <c r="X165" i="5" s="1"/>
  <c r="Z165" i="5"/>
  <c r="C214" i="6" s="1"/>
  <c r="M104" i="5"/>
  <c r="X104" i="5" s="1"/>
  <c r="AA104" i="5" s="1"/>
  <c r="M96" i="5"/>
  <c r="X96" i="5" s="1"/>
  <c r="AA96" i="5" s="1"/>
  <c r="AB152" i="5"/>
  <c r="M131" i="5"/>
  <c r="X131" i="5" s="1"/>
  <c r="AA131" i="5" s="1"/>
  <c r="D180" i="6" s="1"/>
  <c r="G180" i="6" s="1"/>
  <c r="M115" i="5"/>
  <c r="X115" i="5" s="1"/>
  <c r="AA115" i="5" s="1"/>
  <c r="D164" i="6" s="1"/>
  <c r="G164" i="6" s="1"/>
  <c r="Z82" i="5"/>
  <c r="C131" i="6" s="1"/>
  <c r="J82" i="5"/>
  <c r="M82" i="5" s="1"/>
  <c r="X82" i="5" s="1"/>
  <c r="J74" i="5"/>
  <c r="M74" i="5" s="1"/>
  <c r="X74" i="5" s="1"/>
  <c r="Z74" i="5"/>
  <c r="C123" i="6" s="1"/>
  <c r="J66" i="5"/>
  <c r="M66" i="5" s="1"/>
  <c r="X66" i="5" s="1"/>
  <c r="Z66" i="5"/>
  <c r="C115" i="6" s="1"/>
  <c r="J58" i="5"/>
  <c r="M58" i="5" s="1"/>
  <c r="X58" i="5" s="1"/>
  <c r="Z58" i="5"/>
  <c r="C107" i="6" s="1"/>
  <c r="M107" i="5"/>
  <c r="X107" i="5" s="1"/>
  <c r="AA107" i="5" s="1"/>
  <c r="D156" i="6" s="1"/>
  <c r="AB81" i="5"/>
  <c r="AB77" i="5"/>
  <c r="AB57" i="5"/>
  <c r="Z48" i="5"/>
  <c r="C97" i="6" s="1"/>
  <c r="J48" i="5"/>
  <c r="M48" i="5" s="1"/>
  <c r="X48" i="5" s="1"/>
  <c r="AB141" i="5"/>
  <c r="AB125" i="5"/>
  <c r="M53" i="5"/>
  <c r="X53" i="5" s="1"/>
  <c r="AA53" i="5" s="1"/>
  <c r="D102" i="6" s="1"/>
  <c r="M158" i="5"/>
  <c r="X158" i="5" s="1"/>
  <c r="AA158" i="5" s="1"/>
  <c r="D207" i="6" s="1"/>
  <c r="G207" i="6" s="1"/>
  <c r="M121" i="5"/>
  <c r="X121" i="5" s="1"/>
  <c r="AA121" i="5" s="1"/>
  <c r="D170" i="6" s="1"/>
  <c r="G170" i="6" s="1"/>
  <c r="M111" i="5"/>
  <c r="X111" i="5" s="1"/>
  <c r="AA111" i="5" s="1"/>
  <c r="D160" i="6" s="1"/>
  <c r="G160" i="6" s="1"/>
  <c r="AB103" i="5"/>
  <c r="Z44" i="5"/>
  <c r="C93" i="6" s="1"/>
  <c r="J44" i="5"/>
  <c r="M44" i="5" s="1"/>
  <c r="X44" i="5" s="1"/>
  <c r="AA44" i="5" s="1"/>
  <c r="D93" i="6" s="1"/>
  <c r="M17" i="5"/>
  <c r="X17" i="5" s="1"/>
  <c r="AA17" i="5" s="1"/>
  <c r="M9" i="5"/>
  <c r="X9" i="5" s="1"/>
  <c r="AA9" i="5" s="1"/>
  <c r="Z38" i="5"/>
  <c r="C87" i="6" s="1"/>
  <c r="J38" i="5"/>
  <c r="M38" i="5" s="1"/>
  <c r="X38" i="5" s="1"/>
  <c r="Z24" i="5"/>
  <c r="C73" i="6" s="1"/>
  <c r="J24" i="5"/>
  <c r="M24" i="5" s="1"/>
  <c r="X24" i="5" s="1"/>
  <c r="Z20" i="5"/>
  <c r="C69" i="6" s="1"/>
  <c r="J20" i="5"/>
  <c r="M20" i="5" s="1"/>
  <c r="X20" i="5" s="1"/>
  <c r="Z12" i="5"/>
  <c r="C61" i="6" s="1"/>
  <c r="J12" i="5"/>
  <c r="M12" i="5" s="1"/>
  <c r="X12" i="5" s="1"/>
  <c r="J196" i="5"/>
  <c r="M196" i="5" s="1"/>
  <c r="X196" i="5" s="1"/>
  <c r="AA196" i="5" s="1"/>
  <c r="D245" i="6" s="1"/>
  <c r="Z196" i="5"/>
  <c r="C245" i="6" s="1"/>
  <c r="Z169" i="5"/>
  <c r="C218" i="6" s="1"/>
  <c r="J169" i="5"/>
  <c r="M169" i="5" s="1"/>
  <c r="X169" i="5" s="1"/>
  <c r="AB166" i="5"/>
  <c r="J76" i="5"/>
  <c r="M76" i="5" s="1"/>
  <c r="X76" i="5" s="1"/>
  <c r="Z76" i="5"/>
  <c r="C125" i="6" s="1"/>
  <c r="J46" i="5"/>
  <c r="M46" i="5" s="1"/>
  <c r="X46" i="5" s="1"/>
  <c r="Z46" i="5"/>
  <c r="C95" i="6" s="1"/>
  <c r="X109" i="5"/>
  <c r="AA109" i="5" s="1"/>
  <c r="J216" i="5"/>
  <c r="M216" i="5" s="1"/>
  <c r="X216" i="5" s="1"/>
  <c r="Z216" i="5"/>
  <c r="C265" i="6" s="1"/>
  <c r="J208" i="5"/>
  <c r="M208" i="5" s="1"/>
  <c r="X208" i="5" s="1"/>
  <c r="AA208" i="5" s="1"/>
  <c r="D257" i="6" s="1"/>
  <c r="Z208" i="5"/>
  <c r="C257" i="6" s="1"/>
  <c r="J200" i="5"/>
  <c r="M200" i="5" s="1"/>
  <c r="X200" i="5" s="1"/>
  <c r="Z200" i="5"/>
  <c r="C249" i="6" s="1"/>
  <c r="M221" i="5"/>
  <c r="X221" i="5" s="1"/>
  <c r="AA221" i="5" s="1"/>
  <c r="M217" i="5"/>
  <c r="X217" i="5" s="1"/>
  <c r="AA217" i="5" s="1"/>
  <c r="D266" i="6" s="1"/>
  <c r="G266" i="6" s="1"/>
  <c r="M213" i="5"/>
  <c r="X213" i="5" s="1"/>
  <c r="AA213" i="5" s="1"/>
  <c r="D262" i="6" s="1"/>
  <c r="G262" i="6" s="1"/>
  <c r="M209" i="5"/>
  <c r="X209" i="5" s="1"/>
  <c r="AA209" i="5" s="1"/>
  <c r="D258" i="6" s="1"/>
  <c r="G258" i="6" s="1"/>
  <c r="M205" i="5"/>
  <c r="X205" i="5" s="1"/>
  <c r="AA205" i="5" s="1"/>
  <c r="M201" i="5"/>
  <c r="X201" i="5" s="1"/>
  <c r="AA201" i="5" s="1"/>
  <c r="D250" i="6" s="1"/>
  <c r="M197" i="5"/>
  <c r="X197" i="5" s="1"/>
  <c r="AA197" i="5" s="1"/>
  <c r="D246" i="6" s="1"/>
  <c r="G246" i="6" s="1"/>
  <c r="Z194" i="5"/>
  <c r="C243" i="6" s="1"/>
  <c r="J194" i="5"/>
  <c r="M194" i="5" s="1"/>
  <c r="X194" i="5" s="1"/>
  <c r="AA194" i="5" s="1"/>
  <c r="D243" i="6" s="1"/>
  <c r="AB191" i="5"/>
  <c r="M175" i="5"/>
  <c r="X175" i="5" s="1"/>
  <c r="AA175" i="5" s="1"/>
  <c r="Z161" i="5"/>
  <c r="C210" i="6" s="1"/>
  <c r="J161" i="5"/>
  <c r="M161" i="5" s="1"/>
  <c r="X161" i="5" s="1"/>
  <c r="Z171" i="5"/>
  <c r="C220" i="6" s="1"/>
  <c r="J171" i="5"/>
  <c r="M171" i="5" s="1"/>
  <c r="X171" i="5" s="1"/>
  <c r="Z163" i="5"/>
  <c r="C212" i="6" s="1"/>
  <c r="J163" i="5"/>
  <c r="M163" i="5" s="1"/>
  <c r="X163" i="5" s="1"/>
  <c r="Z157" i="5"/>
  <c r="C206" i="6" s="1"/>
  <c r="J157" i="5"/>
  <c r="M157" i="5" s="1"/>
  <c r="X157" i="5" s="1"/>
  <c r="M193" i="5"/>
  <c r="X193" i="5" s="1"/>
  <c r="AA193" i="5" s="1"/>
  <c r="D242" i="6" s="1"/>
  <c r="AB146" i="5"/>
  <c r="M156" i="5"/>
  <c r="X156" i="5" s="1"/>
  <c r="AA156" i="5" s="1"/>
  <c r="Z144" i="5"/>
  <c r="C193" i="6" s="1"/>
  <c r="J144" i="5"/>
  <c r="M144" i="5" s="1"/>
  <c r="X144" i="5" s="1"/>
  <c r="M135" i="5"/>
  <c r="X135" i="5" s="1"/>
  <c r="AA135" i="5" s="1"/>
  <c r="M119" i="5"/>
  <c r="X119" i="5" s="1"/>
  <c r="AA119" i="5" s="1"/>
  <c r="D168" i="6" s="1"/>
  <c r="G168" i="6" s="1"/>
  <c r="J80" i="5"/>
  <c r="M80" i="5" s="1"/>
  <c r="X80" i="5" s="1"/>
  <c r="Z80" i="5"/>
  <c r="C129" i="6" s="1"/>
  <c r="J72" i="5"/>
  <c r="M72" i="5" s="1"/>
  <c r="X72" i="5" s="1"/>
  <c r="Z72" i="5"/>
  <c r="C121" i="6" s="1"/>
  <c r="J64" i="5"/>
  <c r="M64" i="5" s="1"/>
  <c r="X64" i="5" s="1"/>
  <c r="Z64" i="5"/>
  <c r="C113" i="6" s="1"/>
  <c r="J56" i="5"/>
  <c r="M56" i="5" s="1"/>
  <c r="X56" i="5" s="1"/>
  <c r="Z56" i="5"/>
  <c r="C105" i="6" s="1"/>
  <c r="AB87" i="5"/>
  <c r="AB107" i="5"/>
  <c r="M79" i="5"/>
  <c r="X79" i="5" s="1"/>
  <c r="AA79" i="5" s="1"/>
  <c r="D128" i="6" s="1"/>
  <c r="M75" i="5"/>
  <c r="X75" i="5" s="1"/>
  <c r="AA75" i="5" s="1"/>
  <c r="D124" i="6" s="1"/>
  <c r="G124" i="6" s="1"/>
  <c r="M71" i="5"/>
  <c r="X71" i="5" s="1"/>
  <c r="AA71" i="5" s="1"/>
  <c r="D120" i="6" s="1"/>
  <c r="G120" i="6" s="1"/>
  <c r="M67" i="5"/>
  <c r="X67" i="5" s="1"/>
  <c r="AA67" i="5" s="1"/>
  <c r="M63" i="5"/>
  <c r="X63" i="5" s="1"/>
  <c r="AA63" i="5" s="1"/>
  <c r="D112" i="6" s="1"/>
  <c r="G112" i="6" s="1"/>
  <c r="M59" i="5"/>
  <c r="X59" i="5" s="1"/>
  <c r="AA59" i="5" s="1"/>
  <c r="D108" i="6" s="1"/>
  <c r="G108" i="6" s="1"/>
  <c r="M55" i="5"/>
  <c r="X55" i="5" s="1"/>
  <c r="AA55" i="5" s="1"/>
  <c r="D104" i="6" s="1"/>
  <c r="G104" i="6" s="1"/>
  <c r="M49" i="5"/>
  <c r="X49" i="5" s="1"/>
  <c r="AA49" i="5" s="1"/>
  <c r="D98" i="6" s="1"/>
  <c r="G98" i="6" s="1"/>
  <c r="M154" i="5"/>
  <c r="X154" i="5" s="1"/>
  <c r="AA154" i="5" s="1"/>
  <c r="D203" i="6" s="1"/>
  <c r="G203" i="6" s="1"/>
  <c r="M133" i="5"/>
  <c r="X133" i="5" s="1"/>
  <c r="AA133" i="5" s="1"/>
  <c r="D182" i="6" s="1"/>
  <c r="G182" i="6" s="1"/>
  <c r="M117" i="5"/>
  <c r="X117" i="5" s="1"/>
  <c r="AA117" i="5" s="1"/>
  <c r="D166" i="6" s="1"/>
  <c r="G166" i="6" s="1"/>
  <c r="AB53" i="5"/>
  <c r="M45" i="5"/>
  <c r="X45" i="5" s="1"/>
  <c r="AA45" i="5" s="1"/>
  <c r="D94" i="6" s="1"/>
  <c r="G94" i="6" s="1"/>
  <c r="AB121" i="5"/>
  <c r="M51" i="5"/>
  <c r="X51" i="5" s="1"/>
  <c r="AA51" i="5" s="1"/>
  <c r="D100" i="6" s="1"/>
  <c r="G100" i="6" s="1"/>
  <c r="M7" i="5"/>
  <c r="X7" i="5" s="1"/>
  <c r="AA7" i="5" s="1"/>
  <c r="M129" i="5"/>
  <c r="X129" i="5" s="1"/>
  <c r="AA129" i="5" s="1"/>
  <c r="Z16" i="5"/>
  <c r="C65" i="6" s="1"/>
  <c r="J16" i="5"/>
  <c r="M16" i="5" s="1"/>
  <c r="X16" i="5" s="1"/>
  <c r="Z18" i="5"/>
  <c r="C67" i="6" s="1"/>
  <c r="J18" i="5"/>
  <c r="M18" i="5" s="1"/>
  <c r="X18" i="5" s="1"/>
  <c r="Z32" i="5"/>
  <c r="C81" i="6" s="1"/>
  <c r="J32" i="5"/>
  <c r="M32" i="5" s="1"/>
  <c r="X32" i="5" s="1"/>
  <c r="J220" i="5"/>
  <c r="M220" i="5" s="1"/>
  <c r="X220" i="5" s="1"/>
  <c r="Z220" i="5"/>
  <c r="C269" i="6" s="1"/>
  <c r="J212" i="5"/>
  <c r="M212" i="5" s="1"/>
  <c r="X212" i="5" s="1"/>
  <c r="AA212" i="5" s="1"/>
  <c r="D261" i="6" s="1"/>
  <c r="Z212" i="5"/>
  <c r="C261" i="6" s="1"/>
  <c r="Z153" i="5"/>
  <c r="C202" i="6" s="1"/>
  <c r="J153" i="5"/>
  <c r="M153" i="5" s="1"/>
  <c r="X153" i="5" s="1"/>
  <c r="J60" i="5"/>
  <c r="M60" i="5" s="1"/>
  <c r="X60" i="5" s="1"/>
  <c r="Z60" i="5"/>
  <c r="C109" i="6" s="1"/>
  <c r="J86" i="5"/>
  <c r="M86" i="5" s="1"/>
  <c r="X86" i="5" s="1"/>
  <c r="Z86" i="5"/>
  <c r="C135" i="6" s="1"/>
  <c r="M19" i="5"/>
  <c r="X19" i="5" s="1"/>
  <c r="AA19" i="5" s="1"/>
  <c r="Z36" i="5"/>
  <c r="C85" i="6" s="1"/>
  <c r="J36" i="5"/>
  <c r="M36" i="5" s="1"/>
  <c r="X36" i="5" s="1"/>
  <c r="Z34" i="5"/>
  <c r="C83" i="6" s="1"/>
  <c r="J34" i="5"/>
  <c r="M34" i="5" s="1"/>
  <c r="X34" i="5" s="1"/>
  <c r="Z6" i="5"/>
  <c r="C55" i="6" s="1"/>
  <c r="J6" i="5"/>
  <c r="M6" i="5" s="1"/>
  <c r="X6" i="5" s="1"/>
  <c r="M8" i="3"/>
  <c r="X8" i="3" s="1"/>
  <c r="J214" i="5"/>
  <c r="M214" i="5" s="1"/>
  <c r="X214" i="5" s="1"/>
  <c r="Z214" i="5"/>
  <c r="C263" i="6" s="1"/>
  <c r="J206" i="5"/>
  <c r="M206" i="5" s="1"/>
  <c r="X206" i="5" s="1"/>
  <c r="AA206" i="5" s="1"/>
  <c r="D255" i="6" s="1"/>
  <c r="Z206" i="5"/>
  <c r="C255" i="6" s="1"/>
  <c r="J198" i="5"/>
  <c r="M198" i="5" s="1"/>
  <c r="X198" i="5" s="1"/>
  <c r="Z198" i="5"/>
  <c r="C247" i="6" s="1"/>
  <c r="AB217" i="5"/>
  <c r="AB209" i="5"/>
  <c r="AB201" i="5"/>
  <c r="AB197" i="5"/>
  <c r="Z155" i="5"/>
  <c r="C204" i="6" s="1"/>
  <c r="J155" i="5"/>
  <c r="M155" i="5" s="1"/>
  <c r="X155" i="5" s="1"/>
  <c r="M181" i="5"/>
  <c r="X181" i="5" s="1"/>
  <c r="AA181" i="5" s="1"/>
  <c r="AB168" i="5"/>
  <c r="M148" i="5"/>
  <c r="X148" i="5" s="1"/>
  <c r="AA148" i="5" s="1"/>
  <c r="Z147" i="5"/>
  <c r="C196" i="6" s="1"/>
  <c r="J147" i="5"/>
  <c r="M147" i="5" s="1"/>
  <c r="X147" i="5" s="1"/>
  <c r="Z143" i="5"/>
  <c r="C192" i="6" s="1"/>
  <c r="J143" i="5"/>
  <c r="M143" i="5" s="1"/>
  <c r="X143" i="5" s="1"/>
  <c r="AA143" i="5" s="1"/>
  <c r="D192" i="6" s="1"/>
  <c r="M108" i="5"/>
  <c r="X108" i="5" s="1"/>
  <c r="AA108" i="5" s="1"/>
  <c r="Z90" i="5"/>
  <c r="C139" i="6" s="1"/>
  <c r="J90" i="5"/>
  <c r="M90" i="5" s="1"/>
  <c r="X90" i="5" s="1"/>
  <c r="AA90" i="5" s="1"/>
  <c r="D139" i="6" s="1"/>
  <c r="M139" i="5"/>
  <c r="X139" i="5" s="1"/>
  <c r="AA139" i="5" s="1"/>
  <c r="M123" i="5"/>
  <c r="X123" i="5" s="1"/>
  <c r="AA123" i="5" s="1"/>
  <c r="D172" i="6" s="1"/>
  <c r="Z84" i="5"/>
  <c r="C133" i="6" s="1"/>
  <c r="J84" i="5"/>
  <c r="M84" i="5" s="1"/>
  <c r="X84" i="5" s="1"/>
  <c r="J78" i="5"/>
  <c r="M78" i="5" s="1"/>
  <c r="X78" i="5" s="1"/>
  <c r="Z78" i="5"/>
  <c r="C127" i="6" s="1"/>
  <c r="J70" i="5"/>
  <c r="M70" i="5" s="1"/>
  <c r="X70" i="5" s="1"/>
  <c r="Z70" i="5"/>
  <c r="C119" i="6" s="1"/>
  <c r="J62" i="5"/>
  <c r="M62" i="5" s="1"/>
  <c r="X62" i="5" s="1"/>
  <c r="Z62" i="5"/>
  <c r="C111" i="6" s="1"/>
  <c r="AB75" i="5"/>
  <c r="AB59" i="5"/>
  <c r="AB55" i="5"/>
  <c r="M47" i="5"/>
  <c r="X47" i="5" s="1"/>
  <c r="AA47" i="5" s="1"/>
  <c r="AB49" i="5"/>
  <c r="AB133" i="5"/>
  <c r="Z54" i="5"/>
  <c r="C103" i="6" s="1"/>
  <c r="J54" i="5"/>
  <c r="M54" i="5" s="1"/>
  <c r="X54" i="5" s="1"/>
  <c r="AB45" i="5"/>
  <c r="M137" i="5"/>
  <c r="X137" i="5" s="1"/>
  <c r="AA137" i="5" s="1"/>
  <c r="D186" i="6" s="1"/>
  <c r="G186" i="6" s="1"/>
  <c r="M113" i="5"/>
  <c r="X113" i="5" s="1"/>
  <c r="AA113" i="5" s="1"/>
  <c r="AA88" i="5"/>
  <c r="AB51" i="5"/>
  <c r="Z42" i="5"/>
  <c r="C91" i="6" s="1"/>
  <c r="J42" i="5"/>
  <c r="M42" i="5" s="1"/>
  <c r="X42" i="5" s="1"/>
  <c r="M13" i="5"/>
  <c r="X13" i="5" s="1"/>
  <c r="AA13" i="5" s="1"/>
  <c r="M5" i="5"/>
  <c r="X5" i="5" s="1"/>
  <c r="Z8" i="5"/>
  <c r="C57" i="6" s="1"/>
  <c r="J8" i="5"/>
  <c r="M8" i="5" s="1"/>
  <c r="X8" i="5" s="1"/>
  <c r="Z28" i="5"/>
  <c r="C77" i="6" s="1"/>
  <c r="J28" i="5"/>
  <c r="M28" i="5" s="1"/>
  <c r="X28" i="5" s="1"/>
  <c r="Z26" i="5"/>
  <c r="C75" i="6" s="1"/>
  <c r="J26" i="5"/>
  <c r="M26" i="5" s="1"/>
  <c r="X26" i="5" s="1"/>
  <c r="Z22" i="5"/>
  <c r="C71" i="6" s="1"/>
  <c r="J22" i="5"/>
  <c r="M22" i="5" s="1"/>
  <c r="X22" i="5" s="1"/>
  <c r="Z14" i="5"/>
  <c r="C63" i="6" s="1"/>
  <c r="J14" i="5"/>
  <c r="M14" i="5" s="1"/>
  <c r="X14" i="5" s="1"/>
  <c r="Z40" i="5"/>
  <c r="C89" i="6" s="1"/>
  <c r="J40" i="5"/>
  <c r="M40" i="5" s="1"/>
  <c r="X40" i="5" s="1"/>
  <c r="J8" i="4"/>
  <c r="M8" i="4" s="1"/>
  <c r="X8" i="4" s="1"/>
  <c r="Z8" i="4"/>
  <c r="C41" i="6" s="1"/>
  <c r="J11" i="4"/>
  <c r="M11" i="4" s="1"/>
  <c r="X11" i="4" s="1"/>
  <c r="Z11" i="4"/>
  <c r="C44" i="6" s="1"/>
  <c r="J5" i="4"/>
  <c r="M5" i="4" s="1"/>
  <c r="X5" i="4" s="1"/>
  <c r="Z5" i="4"/>
  <c r="C38" i="6" s="1"/>
  <c r="Z7" i="4"/>
  <c r="C40" i="6" s="1"/>
  <c r="J7" i="4"/>
  <c r="M7" i="4" s="1"/>
  <c r="X7" i="4" s="1"/>
  <c r="J12" i="4"/>
  <c r="M12" i="4" s="1"/>
  <c r="X12" i="4" s="1"/>
  <c r="Z12" i="4"/>
  <c r="C45" i="6" s="1"/>
  <c r="J13" i="4"/>
  <c r="M13" i="4" s="1"/>
  <c r="X13" i="4" s="1"/>
  <c r="Z13" i="4"/>
  <c r="C46" i="6" s="1"/>
  <c r="Z10" i="4"/>
  <c r="C43" i="6" s="1"/>
  <c r="J10" i="4"/>
  <c r="M10" i="4" s="1"/>
  <c r="X10" i="4" s="1"/>
  <c r="J9" i="4"/>
  <c r="M9" i="4" s="1"/>
  <c r="X9" i="4" s="1"/>
  <c r="Z9" i="4"/>
  <c r="C42" i="6" s="1"/>
  <c r="Z6" i="4"/>
  <c r="C39" i="6" s="1"/>
  <c r="J6" i="4"/>
  <c r="M6" i="4" s="1"/>
  <c r="X6" i="4" s="1"/>
  <c r="Z5" i="3"/>
  <c r="C10" i="6" s="1"/>
  <c r="J5" i="3"/>
  <c r="M5" i="3" s="1"/>
  <c r="J10" i="3"/>
  <c r="M10" i="3" s="1"/>
  <c r="X10" i="3" s="1"/>
  <c r="Z10" i="3"/>
  <c r="C15" i="6" s="1"/>
  <c r="AA8" i="3"/>
  <c r="Z7" i="3"/>
  <c r="C12" i="6" s="1"/>
  <c r="J7" i="3"/>
  <c r="M7" i="3" s="1"/>
  <c r="X7" i="3" s="1"/>
  <c r="Z9" i="3"/>
  <c r="C14" i="6" s="1"/>
  <c r="J9" i="3"/>
  <c r="M9" i="3" s="1"/>
  <c r="X9" i="3" s="1"/>
  <c r="AA9" i="3" s="1"/>
  <c r="D14" i="6" s="1"/>
  <c r="J14" i="6" s="1"/>
  <c r="D184" i="6" l="1"/>
  <c r="G184" i="6" s="1"/>
  <c r="AB135" i="5"/>
  <c r="D181" i="6"/>
  <c r="AB132" i="5"/>
  <c r="D178" i="6"/>
  <c r="G178" i="6" s="1"/>
  <c r="AB129" i="5"/>
  <c r="G204" i="6"/>
  <c r="AB192" i="5"/>
  <c r="D241" i="6"/>
  <c r="G71" i="6"/>
  <c r="G139" i="6"/>
  <c r="G192" i="6"/>
  <c r="G263" i="6"/>
  <c r="AA220" i="5"/>
  <c r="D269" i="6" s="1"/>
  <c r="G269" i="6" s="1"/>
  <c r="G129" i="6"/>
  <c r="G243" i="6"/>
  <c r="G249" i="6"/>
  <c r="AB150" i="5"/>
  <c r="G93" i="6"/>
  <c r="AB65" i="5"/>
  <c r="AB199" i="5"/>
  <c r="AB219" i="5"/>
  <c r="G141" i="6"/>
  <c r="G177" i="6"/>
  <c r="D134" i="6"/>
  <c r="G134" i="6" s="1"/>
  <c r="Z15" i="7"/>
  <c r="Z11" i="7"/>
  <c r="G241" i="6"/>
  <c r="AA73" i="5"/>
  <c r="I38" i="6"/>
  <c r="AA42" i="5"/>
  <c r="D91" i="6" s="1"/>
  <c r="AA147" i="5"/>
  <c r="D196" i="6" s="1"/>
  <c r="AA198" i="5"/>
  <c r="D247" i="6" s="1"/>
  <c r="G247" i="6" s="1"/>
  <c r="AA214" i="5"/>
  <c r="D263" i="6" s="1"/>
  <c r="G261" i="6"/>
  <c r="AA200" i="5"/>
  <c r="D249" i="6" s="1"/>
  <c r="AA216" i="5"/>
  <c r="D265" i="6" s="1"/>
  <c r="G265" i="6" s="1"/>
  <c r="AB95" i="5"/>
  <c r="AA48" i="5"/>
  <c r="D97" i="6" s="1"/>
  <c r="G97" i="6" s="1"/>
  <c r="AA52" i="5"/>
  <c r="D101" i="6" s="1"/>
  <c r="AA145" i="5"/>
  <c r="D194" i="6" s="1"/>
  <c r="AA102" i="5"/>
  <c r="G146" i="6"/>
  <c r="D173" i="6"/>
  <c r="G173" i="6" s="1"/>
  <c r="Z8" i="7"/>
  <c r="Z14" i="7"/>
  <c r="G237" i="6"/>
  <c r="AA6" i="3"/>
  <c r="G91" i="6"/>
  <c r="G196" i="6"/>
  <c r="AA155" i="5"/>
  <c r="D204" i="6" s="1"/>
  <c r="G255" i="6"/>
  <c r="AB123" i="5"/>
  <c r="G257" i="6"/>
  <c r="G245" i="6"/>
  <c r="AB127" i="5"/>
  <c r="G79" i="6"/>
  <c r="G101" i="6"/>
  <c r="G194" i="6"/>
  <c r="G225" i="6"/>
  <c r="G128" i="6"/>
  <c r="AB9" i="7"/>
  <c r="D26" i="6"/>
  <c r="G26" i="6" s="1"/>
  <c r="G181" i="6"/>
  <c r="I14" i="6"/>
  <c r="AB110" i="5"/>
  <c r="D159" i="6"/>
  <c r="G159" i="6" s="1"/>
  <c r="AB11" i="5"/>
  <c r="D60" i="6"/>
  <c r="G60" i="6" s="1"/>
  <c r="AB176" i="5"/>
  <c r="D225" i="6"/>
  <c r="AB102" i="5"/>
  <c r="D151" i="6"/>
  <c r="G151" i="6" s="1"/>
  <c r="AB39" i="5"/>
  <c r="D88" i="6"/>
  <c r="G88" i="6" s="1"/>
  <c r="AB128" i="5"/>
  <c r="D177" i="6"/>
  <c r="AB15" i="5"/>
  <c r="D64" i="6"/>
  <c r="G64" i="6" s="1"/>
  <c r="AB99" i="5"/>
  <c r="D148" i="6"/>
  <c r="G148" i="6" s="1"/>
  <c r="D80" i="6"/>
  <c r="G80" i="6" s="1"/>
  <c r="AB31" i="5"/>
  <c r="AB8" i="3"/>
  <c r="D13" i="6"/>
  <c r="J13" i="6" s="1"/>
  <c r="AB205" i="5"/>
  <c r="D254" i="6"/>
  <c r="G254" i="6" s="1"/>
  <c r="AB221" i="5"/>
  <c r="D270" i="6"/>
  <c r="G270" i="6" s="1"/>
  <c r="AB96" i="5"/>
  <c r="D145" i="6"/>
  <c r="G145" i="6" s="1"/>
  <c r="AB136" i="5"/>
  <c r="D185" i="6"/>
  <c r="G185" i="6" s="1"/>
  <c r="AB118" i="5"/>
  <c r="D167" i="6"/>
  <c r="G167" i="6" s="1"/>
  <c r="AB142" i="5"/>
  <c r="D191" i="6"/>
  <c r="G191" i="6" s="1"/>
  <c r="AB180" i="5"/>
  <c r="D229" i="6"/>
  <c r="G229" i="6" s="1"/>
  <c r="AB37" i="5"/>
  <c r="D86" i="6"/>
  <c r="G86" i="6" s="1"/>
  <c r="AB35" i="5"/>
  <c r="D84" i="6"/>
  <c r="G84" i="6" s="1"/>
  <c r="AB93" i="5"/>
  <c r="D142" i="6"/>
  <c r="G142" i="6" s="1"/>
  <c r="AB160" i="5"/>
  <c r="D209" i="6"/>
  <c r="G209" i="6" s="1"/>
  <c r="AB182" i="5"/>
  <c r="D231" i="6"/>
  <c r="G231" i="6" s="1"/>
  <c r="AB97" i="5"/>
  <c r="D146" i="6"/>
  <c r="AA6" i="4"/>
  <c r="D39" i="6" s="1"/>
  <c r="J39" i="6" s="1"/>
  <c r="AA10" i="4"/>
  <c r="AB13" i="5"/>
  <c r="D62" i="6"/>
  <c r="G62" i="6" s="1"/>
  <c r="AB88" i="5"/>
  <c r="D137" i="6"/>
  <c r="G137" i="6" s="1"/>
  <c r="AB154" i="5"/>
  <c r="AB79" i="5"/>
  <c r="AA70" i="5"/>
  <c r="D119" i="6" s="1"/>
  <c r="G119" i="6" s="1"/>
  <c r="AB139" i="5"/>
  <c r="D188" i="6"/>
  <c r="G188" i="6" s="1"/>
  <c r="AB108" i="5"/>
  <c r="D157" i="6"/>
  <c r="G157" i="6" s="1"/>
  <c r="AB193" i="5"/>
  <c r="AB111" i="5"/>
  <c r="AB67" i="5"/>
  <c r="D116" i="6"/>
  <c r="G116" i="6" s="1"/>
  <c r="AB131" i="5"/>
  <c r="AB156" i="5"/>
  <c r="D205" i="6"/>
  <c r="G205" i="6" s="1"/>
  <c r="AA157" i="5"/>
  <c r="D206" i="6" s="1"/>
  <c r="G206" i="6" s="1"/>
  <c r="AA171" i="5"/>
  <c r="D220" i="6" s="1"/>
  <c r="G220" i="6" s="1"/>
  <c r="AB175" i="5"/>
  <c r="D224" i="6"/>
  <c r="G224" i="6" s="1"/>
  <c r="AB61" i="5"/>
  <c r="AA58" i="5"/>
  <c r="D107" i="6" s="1"/>
  <c r="G107" i="6" s="1"/>
  <c r="AA74" i="5"/>
  <c r="D123" i="6" s="1"/>
  <c r="G123" i="6" s="1"/>
  <c r="AB104" i="5"/>
  <c r="D153" i="6"/>
  <c r="G153" i="6" s="1"/>
  <c r="AA30" i="5"/>
  <c r="D79" i="6" s="1"/>
  <c r="AA204" i="5"/>
  <c r="D253" i="6" s="1"/>
  <c r="G253" i="6" s="1"/>
  <c r="Z10" i="7"/>
  <c r="AB10" i="7" s="1"/>
  <c r="AB25" i="5"/>
  <c r="D74" i="6"/>
  <c r="G74" i="6" s="1"/>
  <c r="AA94" i="5"/>
  <c r="AA126" i="5"/>
  <c r="AB83" i="5"/>
  <c r="D132" i="6"/>
  <c r="G132" i="6" s="1"/>
  <c r="AA106" i="5"/>
  <c r="AB43" i="5"/>
  <c r="D92" i="6"/>
  <c r="G92" i="6" s="1"/>
  <c r="AB138" i="5"/>
  <c r="D187" i="6"/>
  <c r="G187" i="6" s="1"/>
  <c r="AB122" i="5"/>
  <c r="D171" i="6"/>
  <c r="G171" i="6" s="1"/>
  <c r="W17" i="7"/>
  <c r="AA120" i="5"/>
  <c r="AB100" i="5"/>
  <c r="D149" i="6"/>
  <c r="G149" i="6" s="1"/>
  <c r="AB181" i="5"/>
  <c r="D230" i="6"/>
  <c r="G230" i="6" s="1"/>
  <c r="AB113" i="5"/>
  <c r="D162" i="6"/>
  <c r="G162" i="6" s="1"/>
  <c r="AB63" i="5"/>
  <c r="AB119" i="5"/>
  <c r="AB148" i="5"/>
  <c r="D197" i="6"/>
  <c r="G197" i="6" s="1"/>
  <c r="AB19" i="5"/>
  <c r="D68" i="6"/>
  <c r="G68" i="6" s="1"/>
  <c r="AB7" i="5"/>
  <c r="D56" i="6"/>
  <c r="G56" i="6" s="1"/>
  <c r="AB187" i="5"/>
  <c r="AB9" i="5"/>
  <c r="D58" i="6"/>
  <c r="G58" i="6" s="1"/>
  <c r="AB41" i="5"/>
  <c r="D90" i="6"/>
  <c r="G90" i="6" s="1"/>
  <c r="AB6" i="3"/>
  <c r="D11" i="6"/>
  <c r="J11" i="6" s="1"/>
  <c r="AA40" i="5"/>
  <c r="D89" i="6" s="1"/>
  <c r="G89" i="6" s="1"/>
  <c r="AA22" i="5"/>
  <c r="D71" i="6" s="1"/>
  <c r="AA28" i="5"/>
  <c r="D77" i="6" s="1"/>
  <c r="G77" i="6" s="1"/>
  <c r="AB117" i="5"/>
  <c r="AB47" i="5"/>
  <c r="D96" i="6"/>
  <c r="G96" i="6" s="1"/>
  <c r="AB71" i="5"/>
  <c r="AB213" i="5"/>
  <c r="AB158" i="5"/>
  <c r="AB115" i="5"/>
  <c r="AA144" i="5"/>
  <c r="D193" i="6" s="1"/>
  <c r="G193" i="6" s="1"/>
  <c r="AB189" i="5"/>
  <c r="AA163" i="5"/>
  <c r="D212" i="6" s="1"/>
  <c r="G212" i="6" s="1"/>
  <c r="AA161" i="5"/>
  <c r="D210" i="6" s="1"/>
  <c r="G210" i="6" s="1"/>
  <c r="AB109" i="5"/>
  <c r="D158" i="6"/>
  <c r="G158" i="6" s="1"/>
  <c r="AB17" i="5"/>
  <c r="D66" i="6"/>
  <c r="G66" i="6" s="1"/>
  <c r="AB69" i="5"/>
  <c r="AA66" i="5"/>
  <c r="D115" i="6" s="1"/>
  <c r="G115" i="6" s="1"/>
  <c r="AA165" i="5"/>
  <c r="D214" i="6" s="1"/>
  <c r="G214" i="6" s="1"/>
  <c r="AA149" i="5"/>
  <c r="D198" i="6" s="1"/>
  <c r="G198" i="6" s="1"/>
  <c r="AA151" i="5"/>
  <c r="D200" i="6" s="1"/>
  <c r="G200" i="6" s="1"/>
  <c r="AB183" i="5"/>
  <c r="D232" i="6"/>
  <c r="G232" i="6" s="1"/>
  <c r="AB215" i="5"/>
  <c r="AA68" i="5"/>
  <c r="D117" i="6" s="1"/>
  <c r="G117" i="6" s="1"/>
  <c r="Z6" i="7"/>
  <c r="AB6" i="7" s="1"/>
  <c r="AB173" i="5"/>
  <c r="D222" i="6"/>
  <c r="G222" i="6" s="1"/>
  <c r="AB184" i="5"/>
  <c r="D233" i="6"/>
  <c r="G233" i="6" s="1"/>
  <c r="AB42" i="5"/>
  <c r="AB206" i="5"/>
  <c r="AA34" i="5"/>
  <c r="D83" i="6" s="1"/>
  <c r="G83" i="6" s="1"/>
  <c r="AB212" i="5"/>
  <c r="AA32" i="5"/>
  <c r="AA16" i="5"/>
  <c r="D65" i="6" s="1"/>
  <c r="G65" i="6" s="1"/>
  <c r="AA64" i="5"/>
  <c r="D113" i="6" s="1"/>
  <c r="G113" i="6" s="1"/>
  <c r="AA80" i="5"/>
  <c r="D129" i="6" s="1"/>
  <c r="AB157" i="5"/>
  <c r="AB194" i="5"/>
  <c r="AB200" i="5"/>
  <c r="AB216" i="5"/>
  <c r="AA46" i="5"/>
  <c r="D95" i="6" s="1"/>
  <c r="G95" i="6" s="1"/>
  <c r="AA169" i="5"/>
  <c r="D218" i="6" s="1"/>
  <c r="G218" i="6" s="1"/>
  <c r="AA12" i="5"/>
  <c r="D61" i="6" s="1"/>
  <c r="G61" i="6" s="1"/>
  <c r="AA24" i="5"/>
  <c r="AB44" i="5"/>
  <c r="AB74" i="5"/>
  <c r="AA210" i="5"/>
  <c r="D259" i="6" s="1"/>
  <c r="G259" i="6" s="1"/>
  <c r="AB145" i="5"/>
  <c r="AB46" i="5"/>
  <c r="AA11" i="4"/>
  <c r="D44" i="6" s="1"/>
  <c r="J44" i="6" s="1"/>
  <c r="AB40" i="5"/>
  <c r="X223" i="5"/>
  <c r="AA5" i="5"/>
  <c r="AA62" i="5"/>
  <c r="AA78" i="5"/>
  <c r="AB16" i="5"/>
  <c r="AA159" i="5"/>
  <c r="D208" i="6" s="1"/>
  <c r="G208" i="6" s="1"/>
  <c r="AB92" i="5"/>
  <c r="AB204" i="5"/>
  <c r="AA7" i="3"/>
  <c r="AA7" i="4"/>
  <c r="D40" i="6" s="1"/>
  <c r="J40" i="6" s="1"/>
  <c r="AA14" i="5"/>
  <c r="AA26" i="5"/>
  <c r="D75" i="6" s="1"/>
  <c r="G75" i="6" s="1"/>
  <c r="AA8" i="5"/>
  <c r="AA54" i="5"/>
  <c r="AB70" i="5"/>
  <c r="AA84" i="5"/>
  <c r="D133" i="6" s="1"/>
  <c r="G133" i="6" s="1"/>
  <c r="AB90" i="5"/>
  <c r="AB143" i="5"/>
  <c r="AB155" i="5"/>
  <c r="AB198" i="5"/>
  <c r="AB214" i="5"/>
  <c r="AA6" i="5"/>
  <c r="AA36" i="5"/>
  <c r="AA86" i="5"/>
  <c r="D135" i="6" s="1"/>
  <c r="G135" i="6" s="1"/>
  <c r="AA60" i="5"/>
  <c r="AA153" i="5"/>
  <c r="AB220" i="5"/>
  <c r="AA18" i="5"/>
  <c r="AA56" i="5"/>
  <c r="AA72" i="5"/>
  <c r="AB163" i="5"/>
  <c r="AB208" i="5"/>
  <c r="AA76" i="5"/>
  <c r="AB196" i="5"/>
  <c r="AA20" i="5"/>
  <c r="AA38" i="5"/>
  <c r="AB66" i="5"/>
  <c r="AA82" i="5"/>
  <c r="AB165" i="5"/>
  <c r="AB159" i="5"/>
  <c r="AA202" i="5"/>
  <c r="AA218" i="5"/>
  <c r="AA10" i="5"/>
  <c r="AA50" i="5"/>
  <c r="AB52" i="5"/>
  <c r="AB68" i="5"/>
  <c r="X15" i="4"/>
  <c r="AA5" i="4"/>
  <c r="D38" i="6" s="1"/>
  <c r="J38" i="6" s="1"/>
  <c r="AB6" i="4"/>
  <c r="AB9" i="4"/>
  <c r="AA8" i="4"/>
  <c r="AA10" i="3"/>
  <c r="AA12" i="4"/>
  <c r="AA9" i="4"/>
  <c r="D42" i="6" s="1"/>
  <c r="J42" i="6" s="1"/>
  <c r="AA13" i="4"/>
  <c r="AB11" i="4"/>
  <c r="X5" i="3"/>
  <c r="M12" i="3"/>
  <c r="AB9" i="3"/>
  <c r="AB5" i="4" l="1"/>
  <c r="AB144" i="5"/>
  <c r="AB28" i="5"/>
  <c r="AB84" i="5"/>
  <c r="AB147" i="5"/>
  <c r="AB10" i="4"/>
  <c r="D43" i="6"/>
  <c r="I42" i="6"/>
  <c r="I40" i="6"/>
  <c r="AB8" i="7"/>
  <c r="D25" i="6"/>
  <c r="G25" i="6" s="1"/>
  <c r="AB8" i="4"/>
  <c r="D41" i="6"/>
  <c r="AB48" i="5"/>
  <c r="D122" i="6"/>
  <c r="G122" i="6" s="1"/>
  <c r="AB73" i="5"/>
  <c r="AB11" i="7"/>
  <c r="D27" i="6"/>
  <c r="G27" i="6" s="1"/>
  <c r="AB12" i="4"/>
  <c r="D45" i="6"/>
  <c r="AB15" i="7"/>
  <c r="D29" i="6"/>
  <c r="G29" i="6" s="1"/>
  <c r="AB13" i="4"/>
  <c r="D46" i="6"/>
  <c r="AB7" i="4"/>
  <c r="AB169" i="5"/>
  <c r="I44" i="6"/>
  <c r="AB14" i="7"/>
  <c r="D28" i="6"/>
  <c r="G28" i="6" s="1"/>
  <c r="I39" i="6"/>
  <c r="I13" i="6"/>
  <c r="I11" i="6"/>
  <c r="AB10" i="5"/>
  <c r="D59" i="6"/>
  <c r="G59" i="6" s="1"/>
  <c r="AB38" i="5"/>
  <c r="D87" i="6"/>
  <c r="G87" i="6" s="1"/>
  <c r="AB72" i="5"/>
  <c r="D121" i="6"/>
  <c r="G121" i="6" s="1"/>
  <c r="AB153" i="5"/>
  <c r="D202" i="6"/>
  <c r="G202" i="6" s="1"/>
  <c r="AB78" i="5"/>
  <c r="D127" i="6"/>
  <c r="G127" i="6" s="1"/>
  <c r="AB218" i="5"/>
  <c r="D267" i="6"/>
  <c r="G267" i="6" s="1"/>
  <c r="AB20" i="5"/>
  <c r="D69" i="6"/>
  <c r="G69" i="6" s="1"/>
  <c r="AB161" i="5"/>
  <c r="AB56" i="5"/>
  <c r="D105" i="6"/>
  <c r="G105" i="6" s="1"/>
  <c r="AB8" i="5"/>
  <c r="D57" i="6"/>
  <c r="G57" i="6" s="1"/>
  <c r="AB7" i="3"/>
  <c r="D12" i="6"/>
  <c r="AB30" i="5"/>
  <c r="AB62" i="5"/>
  <c r="D111" i="6"/>
  <c r="G111" i="6" s="1"/>
  <c r="AB22" i="5"/>
  <c r="AB80" i="5"/>
  <c r="AB58" i="5"/>
  <c r="AB10" i="3"/>
  <c r="D15" i="6"/>
  <c r="AB202" i="5"/>
  <c r="D251" i="6"/>
  <c r="G251" i="6" s="1"/>
  <c r="AB18" i="5"/>
  <c r="D67" i="6"/>
  <c r="G67" i="6" s="1"/>
  <c r="AB26" i="5"/>
  <c r="AB86" i="5"/>
  <c r="AB5" i="5"/>
  <c r="D54" i="6"/>
  <c r="G54" i="6" s="1"/>
  <c r="AB64" i="5"/>
  <c r="AB151" i="5"/>
  <c r="AB171" i="5"/>
  <c r="AB126" i="5"/>
  <c r="D175" i="6"/>
  <c r="G175" i="6" s="1"/>
  <c r="AB6" i="5"/>
  <c r="D55" i="6"/>
  <c r="G55" i="6" s="1"/>
  <c r="AB54" i="5"/>
  <c r="D103" i="6"/>
  <c r="G103" i="6" s="1"/>
  <c r="W22" i="7"/>
  <c r="W19" i="7"/>
  <c r="AB82" i="5"/>
  <c r="D131" i="6"/>
  <c r="G131" i="6" s="1"/>
  <c r="AB60" i="5"/>
  <c r="D109" i="6"/>
  <c r="G109" i="6" s="1"/>
  <c r="AB210" i="5"/>
  <c r="AB50" i="5"/>
  <c r="D99" i="6"/>
  <c r="G99" i="6" s="1"/>
  <c r="AB76" i="5"/>
  <c r="D125" i="6"/>
  <c r="G125" i="6" s="1"/>
  <c r="AB36" i="5"/>
  <c r="D85" i="6"/>
  <c r="G85" i="6" s="1"/>
  <c r="AB14" i="5"/>
  <c r="D63" i="6"/>
  <c r="G63" i="6" s="1"/>
  <c r="AB12" i="5"/>
  <c r="AB34" i="5"/>
  <c r="AB149" i="5"/>
  <c r="AB24" i="5"/>
  <c r="D73" i="6"/>
  <c r="G73" i="6" s="1"/>
  <c r="AB32" i="5"/>
  <c r="D81" i="6"/>
  <c r="G81" i="6" s="1"/>
  <c r="AB120" i="5"/>
  <c r="D169" i="6"/>
  <c r="G169" i="6" s="1"/>
  <c r="AB106" i="5"/>
  <c r="D155" i="6"/>
  <c r="G155" i="6" s="1"/>
  <c r="AB94" i="5"/>
  <c r="D143" i="6"/>
  <c r="G143" i="6" s="1"/>
  <c r="X228" i="5"/>
  <c r="X225" i="5"/>
  <c r="X20" i="4"/>
  <c r="X17" i="4"/>
  <c r="M17" i="3"/>
  <c r="M14" i="3"/>
  <c r="AA5" i="3"/>
  <c r="X12" i="3"/>
  <c r="J45" i="6" l="1"/>
  <c r="I45" i="6"/>
  <c r="J43" i="6"/>
  <c r="I43" i="6"/>
  <c r="J46" i="6"/>
  <c r="I46" i="6"/>
  <c r="J41" i="6"/>
  <c r="I41" i="6"/>
  <c r="J15" i="6"/>
  <c r="I15" i="6"/>
  <c r="J12" i="6"/>
  <c r="I12" i="6"/>
  <c r="AB5" i="3"/>
  <c r="D10" i="6"/>
  <c r="J10" i="6" l="1"/>
  <c r="I10" i="6"/>
</calcChain>
</file>

<file path=xl/sharedStrings.xml><?xml version="1.0" encoding="utf-8"?>
<sst xmlns="http://schemas.openxmlformats.org/spreadsheetml/2006/main" count="1809" uniqueCount="254">
  <si>
    <t>ELEMENTO</t>
  </si>
  <si>
    <t>ACCESORIOS ESTRUCTURAS</t>
  </si>
  <si>
    <t>IdTipoAccesorio</t>
  </si>
  <si>
    <t>Descripcion</t>
  </si>
  <si>
    <t>Tipo Cuadrilla</t>
  </si>
  <si>
    <t>Cantidad instalada por día
(U/ día)</t>
  </si>
  <si>
    <t>Duración Montaje por Unidad (días)</t>
  </si>
  <si>
    <t>Duración Montaje por Unidad (horas)</t>
  </si>
  <si>
    <t>COSTO PERSONAL</t>
  </si>
  <si>
    <t>Costo ITO
USD</t>
  </si>
  <si>
    <t>Costo Transporte
USD</t>
  </si>
  <si>
    <t>Subtotal Costo Montaje
USD</t>
  </si>
  <si>
    <t>COSTO MAQUINARIA Y EQUIPOS</t>
  </si>
  <si>
    <t>Total Costo Montaje
USD</t>
  </si>
  <si>
    <t>CantidadHHMontaje</t>
  </si>
  <si>
    <t>ValorHHMontaje
USD</t>
  </si>
  <si>
    <t>Cantidad HH Montaje</t>
  </si>
  <si>
    <t>Valor HH Montaje</t>
  </si>
  <si>
    <t>Costo Personal
USD</t>
  </si>
  <si>
    <t>Máquina o Equipo 1</t>
  </si>
  <si>
    <t>Costo Base hora de trabajo
USD</t>
  </si>
  <si>
    <t>Factor Utilización</t>
  </si>
  <si>
    <t>Costo máquina o equipo. 1
USD</t>
  </si>
  <si>
    <t>Máquina o Equipo 2</t>
  </si>
  <si>
    <t>Costo máquina o equipo. 2
USD</t>
  </si>
  <si>
    <t>Total costo maquinas y/o equipos
USD</t>
  </si>
  <si>
    <t>BD</t>
  </si>
  <si>
    <t>Dif</t>
  </si>
  <si>
    <t>IdDeclaracion</t>
  </si>
  <si>
    <t>ValorUnitario</t>
  </si>
  <si>
    <t>ValorHHMontaje</t>
  </si>
  <si>
    <t>MO</t>
  </si>
  <si>
    <t>Peinetas anti pájaros</t>
  </si>
  <si>
    <t>E6</t>
  </si>
  <si>
    <t>Placas Peligro de Muerte</t>
  </si>
  <si>
    <t>Placas numeración</t>
  </si>
  <si>
    <t>Anti escalamiento</t>
  </si>
  <si>
    <t>Torre pintada</t>
  </si>
  <si>
    <t>C5</t>
  </si>
  <si>
    <t>Prensa Paleta en puente de anclaje</t>
  </si>
  <si>
    <t>Tirantes</t>
  </si>
  <si>
    <t>PlatinaPuestaTierra (Kg)</t>
  </si>
  <si>
    <t>VARIOS (LETREROS PELIGRO, PINTURA NUMERACION)</t>
  </si>
  <si>
    <t>PROTECCIONES</t>
  </si>
  <si>
    <t>Baliza Luminosa Estructura</t>
  </si>
  <si>
    <t xml:space="preserve">  Baliza Luminosa Estructura</t>
  </si>
  <si>
    <t>DescripElemento</t>
  </si>
  <si>
    <t>TipoTension</t>
  </si>
  <si>
    <t>Unidad</t>
  </si>
  <si>
    <t>C/U</t>
  </si>
  <si>
    <t>ESTRUCTURAS CON ACERO</t>
  </si>
  <si>
    <t>IdTipoAcero</t>
  </si>
  <si>
    <t>TipoAcero</t>
  </si>
  <si>
    <t>Cantidad por día (kg)</t>
  </si>
  <si>
    <t>IdTipoDisenoEstructuraAcero</t>
  </si>
  <si>
    <t>ValorKilogramoAcero</t>
  </si>
  <si>
    <t>ValorKilogramoPernos</t>
  </si>
  <si>
    <t>CantidadHHMontajeAceroKg</t>
  </si>
  <si>
    <t>ValorHHMontajeAceroKg</t>
  </si>
  <si>
    <t>CantidadHHMontajePernosKg</t>
  </si>
  <si>
    <t>ValorHHmontajePernosKg</t>
  </si>
  <si>
    <t>MO_acero</t>
  </si>
  <si>
    <t>MO_pernos</t>
  </si>
  <si>
    <t>Galvanizado A 52</t>
  </si>
  <si>
    <t>KG</t>
  </si>
  <si>
    <t>C7</t>
  </si>
  <si>
    <t>Galvanizado A37</t>
  </si>
  <si>
    <t>Acero Estructural Reticulado Astm A36</t>
  </si>
  <si>
    <t>Kg</t>
  </si>
  <si>
    <t>Acero Estructural Reticulado Astm A572 Gr50</t>
  </si>
  <si>
    <t>32% Acero Q235B y 68% Q345B</t>
  </si>
  <si>
    <t>ESTRUCTURAS SSEE ACERO</t>
  </si>
  <si>
    <t>ValorUnitarioKgAcero</t>
  </si>
  <si>
    <t>CantidadHHMontajeKg</t>
  </si>
  <si>
    <t>ValorHHMontajeKg</t>
  </si>
  <si>
    <t>ValorUnitarioKgPernos</t>
  </si>
  <si>
    <t>CantidadHHMontajeKgPernos</t>
  </si>
  <si>
    <t>ValorUnitarioHHMontajePernos</t>
  </si>
  <si>
    <t>Galvanizado A35</t>
  </si>
  <si>
    <t>kg</t>
  </si>
  <si>
    <t>C4</t>
  </si>
  <si>
    <t>ACERO ESTRUCTURAL 2</t>
  </si>
  <si>
    <t>S275JR</t>
  </si>
  <si>
    <t>Malla ACMA C221C</t>
  </si>
  <si>
    <t>A REFUERZOA630-420H</t>
  </si>
  <si>
    <t>PLANCHA DIAMANTADA</t>
  </si>
  <si>
    <t>TRANSFORMADORES DE CORRIENTE</t>
  </si>
  <si>
    <t>IdClaseTransformadorCorriente</t>
  </si>
  <si>
    <t>TC, 220 kV, Aislado en Aceite, 30 VA, 1600/5 A, Convencional</t>
  </si>
  <si>
    <t>E2</t>
  </si>
  <si>
    <t>Grúa liviana (25 m, 8 t)</t>
  </si>
  <si>
    <t>TC, 220 kV, Aislado en Aceite, 60 VA, 400/5 A, Convencional</t>
  </si>
  <si>
    <t>TC, 220 kV, Aislado en Aceite, 30 VA, 800/5 A, Convencional</t>
  </si>
  <si>
    <t>TC, 23 kV, Aislado en Otro, 30 VA, 500/5 A, Convencional</t>
  </si>
  <si>
    <t>TC, 13,8 kV, Aislado en Vacio, 60 VA, 1600/5 A, Convencional</t>
  </si>
  <si>
    <t>TC, 100 kV, Aislado en SF6, 60 VA, 1600/5 A, Convencional</t>
  </si>
  <si>
    <t>TC, 220 kV, Aislado en SF6, 60 VA, 800/5 A, Convencional</t>
  </si>
  <si>
    <t>TC, 220 kV, Aislado en Aceite, 30 VA, 100/5 A, Convencional</t>
  </si>
  <si>
    <t>Transformador de corriente - Bahía GIS 220kV- 1000-2000/1-1-1-1A, 1xCl0.2 10VA+2xTPZ 10PR20 1VA+1x5P20 10VA</t>
  </si>
  <si>
    <t>TC Modelo Areva CTH-243, 15 MVA, 1200 A, 31.5 kA</t>
  </si>
  <si>
    <t>TC, 220 kV, Aislado en Aceite, 60 VA, 300/5 A, Covencional</t>
  </si>
  <si>
    <t>TC, 220 kV, Aislado en Aceite, 60 VA, 3000/5 A, Covencional</t>
  </si>
  <si>
    <t>TC, 220  kV, Aislado en Aceite, 30 VA, 4000/1 A, 50 kA, Covencional</t>
  </si>
  <si>
    <t>TC, 500 kV, Aislado en Aceite, 75 VA, 2500/1 A, 50 kA, Covencional</t>
  </si>
  <si>
    <t>TC, 500 kV, Aislado en Aceite, 67.5 VA, 200/1 A, 50 kA, Covencional</t>
  </si>
  <si>
    <t>TC, 500 kV, Aislado en Aceite, 30 VA, 2500/1 A, 50 kA, Covencional</t>
  </si>
  <si>
    <t>TC, 220 kV, Aislado en Aceite, 60 VA, 0.2/0.5/5P20, 1200/1 A, Covencional</t>
  </si>
  <si>
    <t>TC, 220 kV, Aislado en Aceite, 15/15/30 VA,0.5/0.2/5P20 , 600/1 A, Covencional</t>
  </si>
  <si>
    <t>TC, 220 kV, Aislado en Aceite, 15/15/30 VA,0.5/0.2/5P20 , 800/1 A, Covencional</t>
  </si>
  <si>
    <t>TC, 220 kV, Aislado en SF6, 100/100 VA, 0.2/5P10 , 1000/1 A, En GIS</t>
  </si>
  <si>
    <t>TC, 220  kV, Aislado en Aceite, 75 VA, 4000/1 A, 50 kA, Covencional</t>
  </si>
  <si>
    <t>TRANSFORMADOR DE CORRIENTE 220 kV, 800/5 A, 1NM , 2NP, 40kA, 60 VA</t>
  </si>
  <si>
    <t>TRANSFORMADOR DE CORRIENTE 220 kV, 4000/1 A, 1NM , 3NP, 50kA, 48 VA</t>
  </si>
  <si>
    <t>TRANSFORMADOR DE CORRIENTE 23 kV, 150/5 A, 0NM , 1NP, 16kA, 30 VA</t>
  </si>
  <si>
    <t>TRANSFORMADOR DE CORRIENTE 220 kV, 2000/5 A, 2NM , 3NP, 40kA, 120 VA</t>
  </si>
  <si>
    <t>TRANSFORMADOR DE CORRIENTE 220 kV, 3000/5 A, 2NM , 3NP, 40kA, 120 VA</t>
  </si>
  <si>
    <t>TRANSFORMADOR DE CORRIENTE 220 kV, 1600/5 A, 1NM , 3NP, 20kA, 100 VA</t>
  </si>
  <si>
    <t>Transformador de corriente</t>
  </si>
  <si>
    <t>EQUIPAMIENTO PRIMARIO - TRANSFORMADOR DE CORRIENTE 220kV; Aceite; 600/5A</t>
  </si>
  <si>
    <t>EQUIPAMIENTO PRIMARIO - TRANSFORMADOR DE CORRIENTE 220kV; Aceite; 1200/5A</t>
  </si>
  <si>
    <t>EQUIPAMIENTO PRIMARIO - TRANSFORMADOR DE CORRIENTE 23kV EN CELDA MT; 600/5A;25kA</t>
  </si>
  <si>
    <t>EQUIPAMIENTO PRIMARIO - TRANSFORMADOR DE CORRIENTE 23kV EN CELDA MT; 2000/5A;25kA;1;1</t>
  </si>
  <si>
    <t>TC, 500 kV, SF6, 25.5 VA, 2500/1 A, 50 kA, GIS</t>
  </si>
  <si>
    <t>TC, 500 kV, SF6, 70.5 VA, 2500/1 A, 50 kA, GIS</t>
  </si>
  <si>
    <t>Transformador De Corriente 245 Kv, 1050 Kv Bil, 1Nm Y 4Np, 200-400-600-800/1A, 40Ka</t>
  </si>
  <si>
    <t>TRANSFORMADOR DE CORRIENTE 220 kV, 2000/5 A, 2NM , 2NP, 100kA, 30 VA</t>
  </si>
  <si>
    <t>TRANSFORMADOR DE CORRIENTE 220 kV, 2000/5 A, 2NM , 3NP, 50kA, 30 VA</t>
  </si>
  <si>
    <t>TRANSFORMADOR DE CORRIENTE 220 kV, 1600/1 A, 2NM , 3NP, 40kA, 15 VA</t>
  </si>
  <si>
    <t>TRANSFORMADOR DE CORRIENTE 220 kV, 4000/5 A, 1NM , 3NP, 40kA, 75 VA</t>
  </si>
  <si>
    <t>TRANSFORMADOR DE CORRIENTE 220 kV, 3000/5 A, 1NM , 3NP, 40kA, 75 VA</t>
  </si>
  <si>
    <t>TRANSFORMADOR DE CORRIENTE 110 kV, 400/1 A, 1NM , 3NP, 40kA, 75 VA</t>
  </si>
  <si>
    <t>TRANSFORMADOR DE CORRIENTE 220 kV, 2000/5 A, 1NM , 3NP, 40kA, 75 VA</t>
  </si>
  <si>
    <t>TRANSFORMADOR CORRIENTE 220 KV; SELLADO; 600 A ; TCJ51-AJA</t>
  </si>
  <si>
    <t>TRANSFORMADOR DE CORRIENTE 220 kV, 2000/5 A, 1NM , 3NP, 25kA, 75 VA</t>
  </si>
  <si>
    <t>TRANSFORMADOR DE CORRIENTE 66 KV 400 A</t>
  </si>
  <si>
    <t>TRANSFORMADOR DE CORRIENTE 15 KV - HISTORICO (CU)</t>
  </si>
  <si>
    <t>TRANSFORMADOR DE CORRIENTE 66 KV 1200 A</t>
  </si>
  <si>
    <t>TRANSFORMADOR DE CORRIENTE 66 KV 800 A</t>
  </si>
  <si>
    <t>TRANSFORMADOR DE CORRIENTE 220 KV</t>
  </si>
  <si>
    <t>AREVA QRD 245 kV 1500-1000/1-1-1-1A</t>
  </si>
  <si>
    <t>TRANSFORMADOR de CORRIENTE - Alstom QDR-245, 245 Kv</t>
  </si>
  <si>
    <t>TRANSFORMADOR DE CORRIENTE 550KV, 1000/1A, 40kA</t>
  </si>
  <si>
    <t>TRANSFORMADOR DE CORRIENTE 550KV, 2000/1A, 40kA</t>
  </si>
  <si>
    <t>TRANSFORMADOR de CORRIENTE - 245 Kv</t>
  </si>
  <si>
    <t>TRANSFORMADOR DE CORRIENTE MONOFASICO 220 KV / 2000 / 1 A</t>
  </si>
  <si>
    <t>TRANSFORMADOR DE CORRIENTE MONOFASICO 220 KV / 3000 / 1 A</t>
  </si>
  <si>
    <t>TRANSFORMADOR DE CORRIENTE MONOFASICO 110 KV / 2000 / 5 A</t>
  </si>
  <si>
    <t>TRANSFORMADOR DE CORRIENTE MONOFASICO 110 KV / 3000 / 1 A</t>
  </si>
  <si>
    <t>TRANSFORMADOR DE CORRIENTE 220 KV /  /  A</t>
  </si>
  <si>
    <t>TRANSFORMADOR DE CORRIENTE 220 KV / 3000 / 1 A</t>
  </si>
  <si>
    <t>ALSTOM x QDR-245 x CLASICO</t>
  </si>
  <si>
    <t>ABB x TAT x CLASICO</t>
  </si>
  <si>
    <t>SIEMENS x 3AP1DT x CLASICO</t>
  </si>
  <si>
    <t>AREVA x CTH-245 x CLASICO</t>
  </si>
  <si>
    <t>ARTECHE x CA-245 x CLASICO</t>
  </si>
  <si>
    <t>ALSTOM SAVOISIENNE x IH 245-32 x CLASICO</t>
  </si>
  <si>
    <t>BALTEAU x TDX-245PT x CLASICO</t>
  </si>
  <si>
    <t>ABB PFIFFNER x JK ELK CB3-780 x CLASICO</t>
  </si>
  <si>
    <t>AREVA x QDR-72 x CLASICO</t>
  </si>
  <si>
    <t>BROWN BOVERI CO x KON 11 x CLASICO</t>
  </si>
  <si>
    <t>SIEMENS x AMT-245/1 x CLASICO</t>
  </si>
  <si>
    <t>ARTECHE x CTE-36 x CLASICO</t>
  </si>
  <si>
    <t>ALSTOM x QDR-245 x TPZ</t>
  </si>
  <si>
    <t>ALSTOM x TDX-245 x TPZ</t>
  </si>
  <si>
    <t>MERLIN GERIN x XAP72A3 x CLASICO</t>
  </si>
  <si>
    <t>AREVA x QDR-245 x CLASICO</t>
  </si>
  <si>
    <t>RITZ x GSWF20 x CLASICO</t>
  </si>
  <si>
    <t>AREVA x CTH-550 x CLASICO</t>
  </si>
  <si>
    <t>STROMBERG x KOTU24AI8 x CLASICO</t>
  </si>
  <si>
    <t>ARTECHE x CRF 24 x CLASICO</t>
  </si>
  <si>
    <t>ABB x KON 11 x CLASICO</t>
  </si>
  <si>
    <t>BROWN BOVERI CO x TMBRg-245 x CLASICO</t>
  </si>
  <si>
    <t>BALTEAU x TGX-525PT x TPZ</t>
  </si>
  <si>
    <t>ALSTOM x TDX-245 x CLASICO</t>
  </si>
  <si>
    <t>TRENCH x IOSK-245 x CLASICO</t>
  </si>
  <si>
    <t>BALTEAU x SEX-150T x CLASICO</t>
  </si>
  <si>
    <t>BALTEAU x TDX-245 x CLASICO</t>
  </si>
  <si>
    <t>BALTEAU x SEZ-220T x CLASICO</t>
  </si>
  <si>
    <t>ABB x 72PMI 40-31 x CLASICO</t>
  </si>
  <si>
    <t>MERLIN GERIN x TORE BT x CLASICO</t>
  </si>
  <si>
    <t>BALTEAU x QDR-245 x CLASICO</t>
  </si>
  <si>
    <t>AREVA x CTH-550 x TPZ</t>
  </si>
  <si>
    <t>BROWN BOVERI CO x TMBRg-72,5a x CLASICO</t>
  </si>
  <si>
    <t>BROWN BOVERI CO x TMR-150 x CLASICO</t>
  </si>
  <si>
    <t>RITZ x GSWF30 x CLASICO</t>
  </si>
  <si>
    <t>AREVA x QDR-170/2 x CLASICO</t>
  </si>
  <si>
    <t>ABB x IMBD-245 A4 x CLASICO</t>
  </si>
  <si>
    <t>ALSTOM x IRM-24 x CLASICO</t>
  </si>
  <si>
    <t>ABB x IMB-123 x CLASICO</t>
  </si>
  <si>
    <t>RITZ x OSKP0245 x CLASICO</t>
  </si>
  <si>
    <t>SIEMENS x ATOF-110 x CLASICO</t>
  </si>
  <si>
    <t>BROWN BOVERI CO x TMBRg-123 x CLASICO</t>
  </si>
  <si>
    <t>SIEMENS x 3AP1DT x TPZ</t>
  </si>
  <si>
    <t>SIEMENS x ATOF-245 x CLASICO</t>
  </si>
  <si>
    <t>BALTEAU x TDX-245PT x TPZ</t>
  </si>
  <si>
    <t>NISSIM ELECTRIC x FGC-60 x CLASICO</t>
  </si>
  <si>
    <t>RITZ x OSKF0245.21 x CLASICO</t>
  </si>
  <si>
    <t>BALTEAU x TGX-525PT x CLASICO</t>
  </si>
  <si>
    <t>GENERAL ELECTRIC x CE-11A x CLASICO</t>
  </si>
  <si>
    <t>RITZ x OSKF0170.28 x CLASICO</t>
  </si>
  <si>
    <t>ABB x IMB-245 x CLASICO</t>
  </si>
  <si>
    <t>ARTECHE x CXG-36 x CLASICO</t>
  </si>
  <si>
    <t>AREVA x TDX-245 x TPZ</t>
  </si>
  <si>
    <t>BROWN BOVERI CO x ABB 24 VAS x CLASICO</t>
  </si>
  <si>
    <t>GENERAL ELECTRIC x CE-11B x CLASICO</t>
  </si>
  <si>
    <t>ALSTOM x DT1-170F1 x CLASICO</t>
  </si>
  <si>
    <t>RITZ x GTDSOF20 x CLASICO</t>
  </si>
  <si>
    <t>SIEMENS x KIG-24 x CLASICO</t>
  </si>
  <si>
    <t>MESSWANDLER BAU x JK-60 x CLASICO</t>
  </si>
  <si>
    <t>ALSTOM x CTH-550 x TPZ</t>
  </si>
  <si>
    <t>BROWN BOVERI CO x TMBRg-170A x CLASICO</t>
  </si>
  <si>
    <t>ARTECHE x CTF-245E x CLASICO</t>
  </si>
  <si>
    <t>MERLIN GERIN x TCR-2D x CLASICO</t>
  </si>
  <si>
    <t>ARTECHE x CA-245 x TPZ</t>
  </si>
  <si>
    <t>SIEMENS x NKR-24 x CLASICO</t>
  </si>
  <si>
    <t>MERLIN GERIN x TCR-2 x CLASICO</t>
  </si>
  <si>
    <t>CH. LTDA x S P/40 x CLASICO</t>
  </si>
  <si>
    <t>BALTEAU x SDD-24 x CLASICO</t>
  </si>
  <si>
    <t>ARTECHE x CA-345 x CLASICO</t>
  </si>
  <si>
    <t>BALTEAU x SCD-72T x CLASICO</t>
  </si>
  <si>
    <t>ABB x TAT x BUSHING</t>
  </si>
  <si>
    <t>TOKO ELECTRIC CO x CE-11A x CLASICO</t>
  </si>
  <si>
    <t>TOKO ELECTRIC CO x CE-11B x CLASICO</t>
  </si>
  <si>
    <t>TOKO ELECTRIC CO x CE-11C x CLASICO</t>
  </si>
  <si>
    <t>TOKO ELECTRIC CO x CE-11D x CLASICO</t>
  </si>
  <si>
    <t>TOKO ELECTRIC CO x CF1 x CLASICO</t>
  </si>
  <si>
    <t>TRENCH x IOSK-245 UR 245 x Head Type</t>
  </si>
  <si>
    <t>SIEMENS x 3AP1DT x Toroidal</t>
  </si>
  <si>
    <t>SIEMENS x 8DN9 x CLASICO</t>
  </si>
  <si>
    <t>TRANSFORMADOR DE CORRIENTE - Alstom 220kV, 400-800/1-1-1-1A</t>
  </si>
  <si>
    <t>TRANSFORMADOR de CORRIENTE - 400-800/1A 220kV 10VA</t>
  </si>
  <si>
    <t>TRANSFORMADOR de CORRIENTE - 400-800/1A 220kV 30VA</t>
  </si>
  <si>
    <t>EQUIPAMIENTO PRIMARIO - TRANSFORMADOR DE CORRIENTE 220kV; Aceite; 600/1A</t>
  </si>
  <si>
    <t>Accesorios Estructuras</t>
  </si>
  <si>
    <t>Estructura con acero</t>
  </si>
  <si>
    <t>Transformadores de corriente</t>
  </si>
  <si>
    <t>Determinado en archivo Base-Montaje.xlsx</t>
  </si>
  <si>
    <t>Cargados en tabla PreciosAcero</t>
  </si>
  <si>
    <t>Diferencias entre valores y cantidades entre el modelo del consultor y lo cargado en la base de datos</t>
  </si>
  <si>
    <t>Precios de Montaje</t>
  </si>
  <si>
    <t>Diferencias</t>
  </si>
  <si>
    <t>Montaje HH Acero</t>
  </si>
  <si>
    <t>Montaje HH Perno</t>
  </si>
  <si>
    <t>En este elemento se identificaron diferencias en algunos tipos, los cuales se muestran a continuación:</t>
  </si>
  <si>
    <t>Diferencia</t>
  </si>
  <si>
    <t>Estructuras con Acero en Subestaciones</t>
  </si>
  <si>
    <t>Cargados en tabla PreciosAccesoriosEstructuras</t>
  </si>
  <si>
    <t>En este elemento, las cantidades de HH y valores HH fueron cargados únicamente para las actividaades de montaje pernos, no pudiendo ser determinado el origen de las cantidades y valor HH del montaje de los pesos de acero</t>
  </si>
  <si>
    <t>En este elemento, las cantidades de HH y valores HH fueron cargados únicamente para las actividades relacionadas con el precio del acero, no pudiendo ser determinado el origen de las cantidades y valor HH del montaje de los pernos.</t>
  </si>
  <si>
    <t>En este elemento se identificaron diferencias en todas las clases:</t>
  </si>
  <si>
    <t>Cargados en tabla PreciosTransformadoresCorriente</t>
  </si>
  <si>
    <t>Extracción de tabla PreciosAcero</t>
  </si>
  <si>
    <t>Extracción de tabla PreciosAccesoriosEstructuras</t>
  </si>
  <si>
    <t>Extracción de tabla PreciosTransformadoresCorriente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</si>
</sst>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0.000"/>
    <numFmt numFmtId="166" formatCode="#,##0.000"/>
    <numFmt numFmtId="167" formatCode="#,##0.0"/>
  </numFmts>
  <fonts count="9" x14ac:knownFonts="1"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0" tint="-0.499984740745262"/>
      <name val="Arial Narrow"/>
      <family val="2"/>
    </font>
    <font>
      <b/>
      <u/>
      <sz val="10"/>
      <color theme="1"/>
      <name val="Arial Narrow"/>
      <family val="2"/>
    </font>
    <font>
      <b/>
      <u/>
      <sz val="14"/>
      <color theme="1"/>
      <name val="Arial Narrow"/>
      <family val="2"/>
    </font>
    <font>
      <b/>
      <u/>
      <sz val="16"/>
      <color theme="1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4" fontId="0" fillId="0" borderId="0" xfId="0" applyNumberFormat="1">
      <alignment vertical="center"/>
    </xf>
    <xf numFmtId="0" fontId="1" fillId="0" borderId="0" xfId="0" applyFont="1" applyAlignment="1">
      <alignment vertical="center" wrapText="1"/>
    </xf>
    <xf numFmtId="4" fontId="3" fillId="0" borderId="2" xfId="0" applyNumberFormat="1" applyFont="1" applyFill="1" applyBorder="1" applyAlignment="1">
      <alignment horizontal="centerContinuous" vertical="center" wrapText="1"/>
    </xf>
    <xf numFmtId="4" fontId="4" fillId="0" borderId="3" xfId="0" applyNumberFormat="1" applyFont="1" applyFill="1" applyBorder="1" applyAlignment="1">
      <alignment horizontal="centerContinuous" vertical="center" wrapText="1"/>
    </xf>
    <xf numFmtId="4" fontId="4" fillId="0" borderId="4" xfId="0" applyNumberFormat="1" applyFont="1" applyFill="1" applyBorder="1" applyAlignment="1">
      <alignment horizontal="centerContinuous" vertical="center" wrapText="1"/>
    </xf>
    <xf numFmtId="4" fontId="2" fillId="0" borderId="2" xfId="0" applyNumberFormat="1" applyFont="1" applyBorder="1" applyAlignment="1">
      <alignment horizontal="centerContinuous" vertical="center"/>
    </xf>
    <xf numFmtId="4" fontId="2" fillId="0" borderId="4" xfId="0" applyNumberFormat="1" applyFont="1" applyBorder="1" applyAlignment="1">
      <alignment horizontal="centerContinuous" vertical="center"/>
    </xf>
    <xf numFmtId="4" fontId="2" fillId="0" borderId="5" xfId="0" applyNumberFormat="1" applyFont="1" applyBorder="1" applyAlignment="1">
      <alignment horizontal="centerContinuous" vertical="center"/>
    </xf>
    <xf numFmtId="4" fontId="2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166" fontId="0" fillId="0" borderId="0" xfId="0" applyNumberFormat="1">
      <alignment vertical="center"/>
    </xf>
    <xf numFmtId="0" fontId="4" fillId="0" borderId="3" xfId="0" applyFont="1" applyFill="1" applyBorder="1" applyAlignment="1">
      <alignment horizontal="centerContinuous" vertical="center" wrapText="1"/>
    </xf>
    <xf numFmtId="0" fontId="4" fillId="0" borderId="4" xfId="0" applyFont="1" applyFill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167" fontId="2" fillId="0" borderId="4" xfId="0" applyNumberFormat="1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167" fontId="2" fillId="0" borderId="7" xfId="0" applyNumberFormat="1" applyFont="1" applyBorder="1" applyAlignment="1">
      <alignment horizontal="center" vertical="center" wrapText="1"/>
    </xf>
    <xf numFmtId="167" fontId="0" fillId="0" borderId="0" xfId="0" applyNumberFormat="1" applyAlignment="1">
      <alignment horizontal="center" vertical="center"/>
    </xf>
    <xf numFmtId="167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0" fontId="5" fillId="0" borderId="0" xfId="0" applyFont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4" fontId="0" fillId="0" borderId="11" xfId="0" applyNumberFormat="1" applyBorder="1">
      <alignment vertical="center"/>
    </xf>
    <xf numFmtId="4" fontId="0" fillId="0" borderId="12" xfId="0" applyNumberFormat="1" applyBorder="1">
      <alignment vertical="center"/>
    </xf>
    <xf numFmtId="4" fontId="0" fillId="0" borderId="13" xfId="0" applyNumberFormat="1" applyBorder="1">
      <alignment vertical="center"/>
    </xf>
    <xf numFmtId="4" fontId="0" fillId="0" borderId="14" xfId="0" applyNumberForma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0" fillId="0" borderId="19" xfId="0" applyBorder="1">
      <alignment vertical="center"/>
    </xf>
    <xf numFmtId="0" fontId="2" fillId="0" borderId="21" xfId="0" applyFont="1" applyBorder="1" applyAlignment="1">
      <alignment vertical="center" wrapText="1"/>
    </xf>
    <xf numFmtId="0" fontId="0" fillId="0" borderId="0" xfId="0" applyBorder="1">
      <alignment vertical="center"/>
    </xf>
    <xf numFmtId="4" fontId="3" fillId="0" borderId="9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3" xfId="0" applyBorder="1">
      <alignment vertical="center"/>
    </xf>
    <xf numFmtId="0" fontId="0" fillId="0" borderId="28" xfId="0" applyBorder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4" fontId="3" fillId="0" borderId="29" xfId="0" applyNumberFormat="1" applyFont="1" applyBorder="1" applyAlignment="1">
      <alignment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0" fillId="0" borderId="29" xfId="0" applyFill="1" applyBorder="1" applyAlignment="1">
      <alignment vertical="center" wrapText="1"/>
    </xf>
    <xf numFmtId="0" fontId="0" fillId="0" borderId="30" xfId="0" applyFill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22" xfId="0" applyFont="1" applyBorder="1" applyAlignment="1">
      <alignment vertical="center" wrapText="1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4" fontId="3" fillId="0" borderId="35" xfId="0" applyNumberFormat="1" applyFont="1" applyBorder="1" applyAlignment="1">
      <alignment vertical="center" wrapText="1"/>
    </xf>
    <xf numFmtId="4" fontId="3" fillId="0" borderId="36" xfId="0" applyNumberFormat="1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Central/COM_TODO/VATT/Proceso%202020-2023/Estudio%20de%20Valorizacion/CGE/Trabajo/20200425%20Valorizacion%20BD%20Synex%20v1%20vs%20v2/20200426%20Base-Montaje%20revi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os"/>
      <sheetName val="Activ Montaje SSEE y Lineas"/>
      <sheetName val="Cuadrillas SSEE y Lineas"/>
      <sheetName val="AccesoriosEstructuras"/>
      <sheetName val="AccesoriosVanos"/>
      <sheetName val="Aisladores"/>
      <sheetName val="Amortiguadores"/>
      <sheetName val="BancoBaterias"/>
      <sheetName val="BancoCondensadores"/>
      <sheetName val="ConductoresBarras"/>
      <sheetName val="CablesGuardia"/>
      <sheetName val="Conductores"/>
      <sheetName val="CondensadoresAcoplamiento"/>
      <sheetName val="ConjuntosAislacion"/>
      <sheetName val="DesconectadoresPanos"/>
      <sheetName val="ElementosComunesPatiosSSEE"/>
      <sheetName val="ElementosComunesSSEE"/>
      <sheetName val="ElementosdeProteccion"/>
      <sheetName val="ElementosPanos"/>
      <sheetName val="ElementosSCADA"/>
      <sheetName val="EquiposCompensacionSerie"/>
      <sheetName val="EquiposComunicacion"/>
      <sheetName val="Espaciadores"/>
      <sheetName val="EstructuraConAcero"/>
      <sheetName val="EstructuraSSEE_Acero"/>
      <sheetName val="EstructuraConHormigon"/>
      <sheetName val="EstructuraSSEE_Hormigon"/>
      <sheetName val="HabilitacionAccesoEstructuras"/>
      <sheetName val="InterruptoresPanos"/>
      <sheetName val="MaterialesOOCC"/>
      <sheetName val="MedidoresFacturacion"/>
      <sheetName val="MufasSubestacion"/>
      <sheetName val="Pararrayos"/>
      <sheetName val="ReactoresBarra"/>
      <sheetName val="ReactoresLinea"/>
      <sheetName val="Construccion SalaControlProtecc"/>
      <sheetName val="SistemaControlPanos"/>
      <sheetName val="SistemasFact"/>
      <sheetName val="TrampasdeOnda"/>
      <sheetName val="TransformadoresdeCorriente"/>
      <sheetName val="TransformadoresdePotencial"/>
      <sheetName val="TransformadoresdePoder"/>
      <sheetName val="Valores BD"/>
    </sheetNames>
    <sheetDataSet>
      <sheetData sheetId="0">
        <row r="4">
          <cell r="C4">
            <v>9</v>
          </cell>
        </row>
        <row r="6">
          <cell r="C6">
            <v>184.5</v>
          </cell>
        </row>
        <row r="12">
          <cell r="B12" t="str">
            <v>Acoplado Playo</v>
          </cell>
          <cell r="C12" t="str">
            <v>Equipos</v>
          </cell>
          <cell r="D12" t="str">
            <v>h</v>
          </cell>
          <cell r="E12">
            <v>6.6</v>
          </cell>
        </row>
        <row r="13">
          <cell r="B13" t="str">
            <v>Ambulancia</v>
          </cell>
          <cell r="C13" t="str">
            <v>Equipos</v>
          </cell>
          <cell r="D13" t="str">
            <v>h</v>
          </cell>
          <cell r="E13">
            <v>19.899999999999999</v>
          </cell>
        </row>
        <row r="14">
          <cell r="B14" t="str">
            <v>Automóvil</v>
          </cell>
          <cell r="C14" t="str">
            <v>Equipos</v>
          </cell>
          <cell r="D14" t="str">
            <v>h</v>
          </cell>
          <cell r="E14">
            <v>6</v>
          </cell>
        </row>
        <row r="15">
          <cell r="B15" t="str">
            <v>Camion Combustible</v>
          </cell>
          <cell r="C15" t="str">
            <v>Equipos</v>
          </cell>
          <cell r="D15" t="str">
            <v>h</v>
          </cell>
          <cell r="E15">
            <v>39</v>
          </cell>
        </row>
        <row r="16">
          <cell r="B16" t="str">
            <v>Camión liviano</v>
          </cell>
          <cell r="C16" t="str">
            <v>Equipos</v>
          </cell>
          <cell r="D16" t="str">
            <v>h</v>
          </cell>
          <cell r="E16">
            <v>20.3</v>
          </cell>
        </row>
        <row r="17">
          <cell r="B17" t="str">
            <v>Camion Regador 10 m3</v>
          </cell>
          <cell r="C17" t="str">
            <v>Equipos</v>
          </cell>
          <cell r="D17" t="str">
            <v>h</v>
          </cell>
          <cell r="E17">
            <v>37.1</v>
          </cell>
        </row>
        <row r="18">
          <cell r="B18" t="str">
            <v>Camion Semiremolque</v>
          </cell>
          <cell r="C18" t="str">
            <v>Equipos</v>
          </cell>
          <cell r="D18" t="str">
            <v>h</v>
          </cell>
          <cell r="E18">
            <v>27.2</v>
          </cell>
        </row>
        <row r="19">
          <cell r="B19" t="str">
            <v>Camión volcador</v>
          </cell>
          <cell r="C19" t="str">
            <v>Equipos</v>
          </cell>
          <cell r="D19" t="str">
            <v>h</v>
          </cell>
          <cell r="E19">
            <v>27.3</v>
          </cell>
        </row>
        <row r="20">
          <cell r="B20" t="str">
            <v>Camioneta 4x4</v>
          </cell>
          <cell r="C20" t="str">
            <v>Equipos</v>
          </cell>
          <cell r="D20" t="str">
            <v>h</v>
          </cell>
          <cell r="E20">
            <v>6.7</v>
          </cell>
        </row>
        <row r="21">
          <cell r="B21" t="str">
            <v>Camioneta pick up</v>
          </cell>
          <cell r="C21" t="str">
            <v>Equipos</v>
          </cell>
          <cell r="D21" t="str">
            <v>h</v>
          </cell>
          <cell r="E21">
            <v>6.7</v>
          </cell>
        </row>
        <row r="22">
          <cell r="B22" t="str">
            <v>Cargadora frontal</v>
          </cell>
          <cell r="C22" t="str">
            <v>Equipos</v>
          </cell>
          <cell r="D22" t="str">
            <v>h</v>
          </cell>
          <cell r="E22">
            <v>29.1</v>
          </cell>
        </row>
        <row r="23">
          <cell r="B23" t="str">
            <v>Carretón liviano</v>
          </cell>
          <cell r="C23" t="str">
            <v>Equipos</v>
          </cell>
          <cell r="D23" t="str">
            <v>h</v>
          </cell>
          <cell r="E23">
            <v>12</v>
          </cell>
        </row>
        <row r="24">
          <cell r="B24" t="str">
            <v>Casilla Rodante</v>
          </cell>
          <cell r="C24" t="str">
            <v>Equipos</v>
          </cell>
          <cell r="D24" t="str">
            <v>h</v>
          </cell>
          <cell r="E24">
            <v>12.6</v>
          </cell>
        </row>
        <row r="25">
          <cell r="B25" t="str">
            <v>Chulengo 8000 lts</v>
          </cell>
          <cell r="C25" t="str">
            <v>Equipos</v>
          </cell>
          <cell r="D25" t="str">
            <v>h</v>
          </cell>
          <cell r="E25">
            <v>5</v>
          </cell>
        </row>
        <row r="26">
          <cell r="B26" t="str">
            <v>Colectivo personal</v>
          </cell>
          <cell r="C26" t="str">
            <v>Equipos</v>
          </cell>
          <cell r="D26" t="str">
            <v>h</v>
          </cell>
          <cell r="E26">
            <v>9.3000000000000007</v>
          </cell>
        </row>
        <row r="27">
          <cell r="B27" t="str">
            <v>Combi 12 a 19 Personas</v>
          </cell>
          <cell r="C27" t="str">
            <v>Equipos</v>
          </cell>
          <cell r="D27" t="str">
            <v>h</v>
          </cell>
          <cell r="E27">
            <v>13.9</v>
          </cell>
        </row>
        <row r="28">
          <cell r="B28" t="str">
            <v>Compactadores</v>
          </cell>
          <cell r="C28" t="str">
            <v>Equipos</v>
          </cell>
          <cell r="D28" t="str">
            <v>h</v>
          </cell>
          <cell r="E28">
            <v>1.9</v>
          </cell>
        </row>
        <row r="29">
          <cell r="B29" t="str">
            <v>Compresor</v>
          </cell>
          <cell r="C29" t="str">
            <v>Equipos</v>
          </cell>
          <cell r="D29" t="str">
            <v>h</v>
          </cell>
          <cell r="E29">
            <v>14.9</v>
          </cell>
        </row>
        <row r="30">
          <cell r="B30" t="str">
            <v>Equipo de ensayo de suelos</v>
          </cell>
          <cell r="C30" t="str">
            <v>Equipos</v>
          </cell>
          <cell r="D30" t="str">
            <v>h</v>
          </cell>
          <cell r="E30">
            <v>143.1</v>
          </cell>
        </row>
        <row r="31">
          <cell r="B31" t="str">
            <v>Equipo de ensayo roca</v>
          </cell>
          <cell r="C31" t="str">
            <v>Equipos</v>
          </cell>
          <cell r="D31" t="str">
            <v>h</v>
          </cell>
          <cell r="E31">
            <v>78.7</v>
          </cell>
        </row>
        <row r="32">
          <cell r="B32" t="str">
            <v>Equipo de ensayo SPT</v>
          </cell>
          <cell r="C32" t="str">
            <v>Equipos</v>
          </cell>
          <cell r="D32" t="str">
            <v>h</v>
          </cell>
          <cell r="E32">
            <v>74.7</v>
          </cell>
        </row>
        <row r="33">
          <cell r="B33" t="str">
            <v>Equipo de tendido</v>
          </cell>
          <cell r="C33" t="str">
            <v>Equipos</v>
          </cell>
          <cell r="D33" t="str">
            <v>h</v>
          </cell>
          <cell r="E33">
            <v>67.7</v>
          </cell>
        </row>
        <row r="34">
          <cell r="B34" t="str">
            <v>Excavadora helicoidal</v>
          </cell>
          <cell r="C34" t="str">
            <v>Equipos</v>
          </cell>
          <cell r="D34" t="str">
            <v>h</v>
          </cell>
          <cell r="E34">
            <v>26.1</v>
          </cell>
        </row>
        <row r="35">
          <cell r="B35" t="str">
            <v>Grua 45 a 55 tn</v>
          </cell>
          <cell r="C35" t="str">
            <v>Equipos</v>
          </cell>
          <cell r="D35" t="str">
            <v>h</v>
          </cell>
          <cell r="E35">
            <v>118.8</v>
          </cell>
        </row>
        <row r="36">
          <cell r="B36" t="str">
            <v>Grúa liviana (15 m, 1 t)</v>
          </cell>
          <cell r="C36" t="str">
            <v>Equipos</v>
          </cell>
          <cell r="D36" t="str">
            <v>h</v>
          </cell>
          <cell r="E36">
            <v>26.1</v>
          </cell>
        </row>
        <row r="37">
          <cell r="B37" t="str">
            <v>Grúa liviana (25 m, 8 t)</v>
          </cell>
          <cell r="C37" t="str">
            <v>Equipos</v>
          </cell>
          <cell r="D37" t="str">
            <v>h</v>
          </cell>
          <cell r="E37">
            <v>56.4</v>
          </cell>
        </row>
        <row r="38">
          <cell r="B38" t="str">
            <v>Grúa mediana (25 m, 30 t)</v>
          </cell>
          <cell r="C38" t="str">
            <v>Equipos</v>
          </cell>
          <cell r="D38" t="str">
            <v>h</v>
          </cell>
          <cell r="E38">
            <v>97.7</v>
          </cell>
        </row>
        <row r="39">
          <cell r="B39" t="str">
            <v>Grúa pesada (50 t)</v>
          </cell>
          <cell r="C39" t="str">
            <v>Equipos</v>
          </cell>
          <cell r="D39" t="str">
            <v>h</v>
          </cell>
          <cell r="E39">
            <v>116.2</v>
          </cell>
        </row>
        <row r="40">
          <cell r="B40" t="str">
            <v>Grupo Electrogeno</v>
          </cell>
          <cell r="C40" t="str">
            <v>Equipos</v>
          </cell>
          <cell r="D40" t="str">
            <v>h</v>
          </cell>
          <cell r="E40">
            <v>5.0999999999999996</v>
          </cell>
        </row>
        <row r="41">
          <cell r="B41" t="str">
            <v>Herramientas menores</v>
          </cell>
          <cell r="C41" t="str">
            <v>Equipos</v>
          </cell>
          <cell r="D41" t="str">
            <v>%</v>
          </cell>
          <cell r="E41">
            <v>0.02</v>
          </cell>
        </row>
        <row r="42">
          <cell r="B42" t="str">
            <v>Hidrogrua 15 a 20 TN</v>
          </cell>
          <cell r="C42" t="str">
            <v>Equipos</v>
          </cell>
          <cell r="D42" t="str">
            <v>h</v>
          </cell>
          <cell r="E42">
            <v>52.1</v>
          </cell>
        </row>
        <row r="43">
          <cell r="B43" t="str">
            <v>Martillo neumatico</v>
          </cell>
          <cell r="C43" t="str">
            <v>Equipos</v>
          </cell>
          <cell r="D43" t="str">
            <v>h</v>
          </cell>
          <cell r="E43">
            <v>6</v>
          </cell>
        </row>
        <row r="44">
          <cell r="B44" t="str">
            <v>Motoniveladora</v>
          </cell>
          <cell r="C44" t="str">
            <v>Equipos</v>
          </cell>
          <cell r="D44" t="str">
            <v>h</v>
          </cell>
          <cell r="E44">
            <v>30.3</v>
          </cell>
        </row>
        <row r="45">
          <cell r="B45" t="str">
            <v>Pilotera</v>
          </cell>
          <cell r="C45" t="str">
            <v>Equipos</v>
          </cell>
          <cell r="D45" t="str">
            <v>h</v>
          </cell>
          <cell r="E45">
            <v>52.1</v>
          </cell>
        </row>
        <row r="46">
          <cell r="B46" t="str">
            <v>Retroexcavadora grande</v>
          </cell>
          <cell r="C46" t="str">
            <v>Equipos</v>
          </cell>
          <cell r="D46" t="str">
            <v>h</v>
          </cell>
          <cell r="E46">
            <v>83.9</v>
          </cell>
        </row>
        <row r="47">
          <cell r="B47" t="str">
            <v>Retroexcavadora pequeña</v>
          </cell>
          <cell r="C47" t="str">
            <v>Equipos</v>
          </cell>
          <cell r="D47" t="str">
            <v>h</v>
          </cell>
          <cell r="E47">
            <v>36.9</v>
          </cell>
        </row>
        <row r="48">
          <cell r="B48" t="str">
            <v>Retropala</v>
          </cell>
          <cell r="C48" t="str">
            <v>Equipos</v>
          </cell>
          <cell r="D48" t="str">
            <v>h</v>
          </cell>
          <cell r="E48">
            <v>55.1</v>
          </cell>
        </row>
        <row r="49">
          <cell r="B49" t="str">
            <v>Rodillo para compactación de tierra masivo</v>
          </cell>
          <cell r="C49" t="str">
            <v>Equipos</v>
          </cell>
          <cell r="D49" t="str">
            <v>h</v>
          </cell>
          <cell r="E49">
            <v>35.4</v>
          </cell>
        </row>
        <row r="50">
          <cell r="B50" t="str">
            <v>Rodillo para compactación de tierra pequeño</v>
          </cell>
          <cell r="C50" t="str">
            <v>Equipos</v>
          </cell>
          <cell r="D50" t="str">
            <v>h</v>
          </cell>
          <cell r="E50">
            <v>5.6</v>
          </cell>
        </row>
        <row r="51">
          <cell r="B51" t="str">
            <v>Topadora</v>
          </cell>
          <cell r="C51" t="str">
            <v>Equipos</v>
          </cell>
          <cell r="D51" t="str">
            <v>h</v>
          </cell>
          <cell r="E51">
            <v>59.1</v>
          </cell>
        </row>
        <row r="52">
          <cell r="B52" t="str">
            <v>Tractor 4x4</v>
          </cell>
          <cell r="C52" t="str">
            <v>Equipos</v>
          </cell>
          <cell r="D52" t="str">
            <v>h</v>
          </cell>
          <cell r="E52">
            <v>27.4</v>
          </cell>
        </row>
      </sheetData>
      <sheetData sheetId="1"/>
      <sheetData sheetId="2">
        <row r="11">
          <cell r="F11">
            <v>16.599566395663956</v>
          </cell>
        </row>
        <row r="12">
          <cell r="F12">
            <v>12.088726287262872</v>
          </cell>
        </row>
        <row r="13">
          <cell r="F13">
            <v>12.089159891598914</v>
          </cell>
        </row>
        <row r="14">
          <cell r="F14">
            <v>10.880271002710028</v>
          </cell>
        </row>
        <row r="15">
          <cell r="F15">
            <v>9.2482384823848243</v>
          </cell>
        </row>
        <row r="16">
          <cell r="F16">
            <v>7.3985907859078592</v>
          </cell>
        </row>
        <row r="17">
          <cell r="F17">
            <v>4.4391327913279133</v>
          </cell>
        </row>
        <row r="19">
          <cell r="F19">
            <v>12.088726287262872</v>
          </cell>
        </row>
        <row r="28">
          <cell r="D28" t="str">
            <v>C1</v>
          </cell>
          <cell r="E28">
            <v>0.05</v>
          </cell>
          <cell r="F28">
            <v>0.1</v>
          </cell>
          <cell r="G28">
            <v>0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4.1500000000000004</v>
          </cell>
          <cell r="M28">
            <v>34.01</v>
          </cell>
          <cell r="N28">
            <v>0.15</v>
          </cell>
          <cell r="O28">
            <v>1.81</v>
          </cell>
          <cell r="P28">
            <v>1.01</v>
          </cell>
          <cell r="Q28">
            <v>2.8200000000000003</v>
          </cell>
          <cell r="R28">
            <v>20.85</v>
          </cell>
          <cell r="S28">
            <v>2.3199999999999998</v>
          </cell>
          <cell r="T28">
            <v>4.1500000000000004</v>
          </cell>
          <cell r="U28">
            <v>39.15</v>
          </cell>
        </row>
        <row r="29">
          <cell r="D29" t="str">
            <v>C2</v>
          </cell>
          <cell r="E29">
            <v>0.05</v>
          </cell>
          <cell r="F29">
            <v>0.2</v>
          </cell>
          <cell r="G29">
            <v>0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4.25</v>
          </cell>
          <cell r="M29">
            <v>35.21</v>
          </cell>
          <cell r="N29">
            <v>0.2</v>
          </cell>
          <cell r="O29">
            <v>2.42</v>
          </cell>
          <cell r="P29">
            <v>1.34</v>
          </cell>
          <cell r="Q29">
            <v>3.76</v>
          </cell>
          <cell r="R29">
            <v>20.85</v>
          </cell>
          <cell r="S29">
            <v>2.3199999999999998</v>
          </cell>
          <cell r="T29">
            <v>4.25</v>
          </cell>
          <cell r="U29">
            <v>41.29</v>
          </cell>
        </row>
        <row r="30">
          <cell r="D30" t="str">
            <v>C3</v>
          </cell>
          <cell r="E30">
            <v>0.1</v>
          </cell>
          <cell r="F30">
            <v>0.1</v>
          </cell>
          <cell r="G30">
            <v>0.5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4.7</v>
          </cell>
          <cell r="M30">
            <v>40.880000000000003</v>
          </cell>
          <cell r="N30">
            <v>0.25</v>
          </cell>
          <cell r="O30">
            <v>3.02</v>
          </cell>
          <cell r="P30">
            <v>1.68</v>
          </cell>
          <cell r="Q30">
            <v>4.7</v>
          </cell>
          <cell r="R30">
            <v>20.85</v>
          </cell>
          <cell r="S30">
            <v>2.3199999999999998</v>
          </cell>
          <cell r="T30">
            <v>4.7</v>
          </cell>
          <cell r="U30">
            <v>47.900000000000006</v>
          </cell>
        </row>
        <row r="31">
          <cell r="D31" t="str">
            <v>C4</v>
          </cell>
          <cell r="E31">
            <v>0.1</v>
          </cell>
          <cell r="F31">
            <v>0.2</v>
          </cell>
          <cell r="G31">
            <v>0.5</v>
          </cell>
          <cell r="H31">
            <v>1</v>
          </cell>
          <cell r="I31">
            <v>1</v>
          </cell>
          <cell r="K31">
            <v>1</v>
          </cell>
          <cell r="L31">
            <v>3.8</v>
          </cell>
          <cell r="M31">
            <v>34.69</v>
          </cell>
          <cell r="N31">
            <v>0.25</v>
          </cell>
          <cell r="O31">
            <v>3.02</v>
          </cell>
          <cell r="P31">
            <v>1.68</v>
          </cell>
          <cell r="Q31">
            <v>4.7</v>
          </cell>
          <cell r="R31">
            <v>20.85</v>
          </cell>
          <cell r="S31">
            <v>2.3199999999999998</v>
          </cell>
          <cell r="T31">
            <v>3.8</v>
          </cell>
          <cell r="U31">
            <v>41.71</v>
          </cell>
        </row>
        <row r="32">
          <cell r="D32" t="str">
            <v>C5</v>
          </cell>
          <cell r="E32">
            <v>0.05</v>
          </cell>
          <cell r="F32">
            <v>0.1</v>
          </cell>
          <cell r="H32">
            <v>0.5</v>
          </cell>
          <cell r="I32">
            <v>1</v>
          </cell>
          <cell r="K32">
            <v>1</v>
          </cell>
          <cell r="L32">
            <v>2.65</v>
          </cell>
          <cell r="M32">
            <v>21.17</v>
          </cell>
          <cell r="N32">
            <v>0.1</v>
          </cell>
          <cell r="O32">
            <v>1.21</v>
          </cell>
          <cell r="P32">
            <v>0.67</v>
          </cell>
          <cell r="Q32">
            <v>1.88</v>
          </cell>
          <cell r="R32">
            <v>20.85</v>
          </cell>
          <cell r="S32">
            <v>2.3199999999999998</v>
          </cell>
          <cell r="T32">
            <v>2.65</v>
          </cell>
          <cell r="U32">
            <v>25.37</v>
          </cell>
        </row>
        <row r="33">
          <cell r="D33" t="str">
            <v>C6</v>
          </cell>
          <cell r="E33">
            <v>0.05</v>
          </cell>
          <cell r="F33">
            <v>0.1</v>
          </cell>
          <cell r="H33">
            <v>0.5</v>
          </cell>
          <cell r="I33">
            <v>1</v>
          </cell>
          <cell r="K33">
            <v>1</v>
          </cell>
          <cell r="L33">
            <v>2.65</v>
          </cell>
          <cell r="M33">
            <v>21.17</v>
          </cell>
          <cell r="N33">
            <v>0.1</v>
          </cell>
          <cell r="O33">
            <v>1.21</v>
          </cell>
          <cell r="P33">
            <v>0.67</v>
          </cell>
          <cell r="Q33">
            <v>1.88</v>
          </cell>
          <cell r="R33">
            <v>20.85</v>
          </cell>
          <cell r="S33">
            <v>2.3199999999999998</v>
          </cell>
          <cell r="T33">
            <v>2.65</v>
          </cell>
          <cell r="U33">
            <v>25.37</v>
          </cell>
        </row>
        <row r="34">
          <cell r="D34" t="str">
            <v>C7</v>
          </cell>
          <cell r="E34">
            <v>0.05</v>
          </cell>
          <cell r="F34">
            <v>0.2</v>
          </cell>
          <cell r="G34">
            <v>0.5</v>
          </cell>
          <cell r="H34">
            <v>1</v>
          </cell>
          <cell r="I34">
            <v>1</v>
          </cell>
          <cell r="J34">
            <v>1</v>
          </cell>
          <cell r="L34">
            <v>3.75</v>
          </cell>
          <cell r="M34">
            <v>36.82</v>
          </cell>
          <cell r="N34">
            <v>0.25</v>
          </cell>
          <cell r="O34">
            <v>3.02</v>
          </cell>
          <cell r="P34">
            <v>1.68</v>
          </cell>
          <cell r="Q34">
            <v>4.7</v>
          </cell>
          <cell r="R34">
            <v>20.85</v>
          </cell>
          <cell r="S34">
            <v>2.3199999999999998</v>
          </cell>
          <cell r="T34">
            <v>3.75</v>
          </cell>
          <cell r="U34">
            <v>43.84</v>
          </cell>
        </row>
        <row r="35">
          <cell r="D35" t="str">
            <v>E1</v>
          </cell>
          <cell r="E35">
            <v>0.25</v>
          </cell>
          <cell r="F35">
            <v>0.25</v>
          </cell>
          <cell r="G35">
            <v>0.5</v>
          </cell>
          <cell r="H35">
            <v>1</v>
          </cell>
          <cell r="I35">
            <v>1</v>
          </cell>
          <cell r="J35">
            <v>2</v>
          </cell>
          <cell r="L35">
            <v>5</v>
          </cell>
          <cell r="M35">
            <v>48.14</v>
          </cell>
          <cell r="N35">
            <v>0.25</v>
          </cell>
          <cell r="O35">
            <v>3.02</v>
          </cell>
          <cell r="P35">
            <v>1.68</v>
          </cell>
          <cell r="Q35">
            <v>4.7</v>
          </cell>
          <cell r="R35">
            <v>20.85</v>
          </cell>
          <cell r="S35">
            <v>2.3199999999999998</v>
          </cell>
          <cell r="T35">
            <v>5</v>
          </cell>
          <cell r="U35">
            <v>55.160000000000004</v>
          </cell>
        </row>
        <row r="36">
          <cell r="D36" t="str">
            <v>E2</v>
          </cell>
          <cell r="E36">
            <v>0.25</v>
          </cell>
          <cell r="F36">
            <v>0.25</v>
          </cell>
          <cell r="G36">
            <v>1</v>
          </cell>
          <cell r="I36">
            <v>1</v>
          </cell>
          <cell r="J36">
            <v>1</v>
          </cell>
          <cell r="K36">
            <v>1</v>
          </cell>
          <cell r="L36">
            <v>4.5</v>
          </cell>
          <cell r="M36">
            <v>40.35</v>
          </cell>
          <cell r="N36">
            <v>0.2</v>
          </cell>
          <cell r="O36">
            <v>2.42</v>
          </cell>
          <cell r="P36">
            <v>1.34</v>
          </cell>
          <cell r="Q36">
            <v>3.76</v>
          </cell>
          <cell r="R36">
            <v>20.85</v>
          </cell>
          <cell r="S36">
            <v>2.3199999999999998</v>
          </cell>
          <cell r="T36">
            <v>4.5</v>
          </cell>
          <cell r="U36">
            <v>46.43</v>
          </cell>
        </row>
        <row r="37">
          <cell r="D37" t="str">
            <v>E3</v>
          </cell>
          <cell r="E37">
            <v>0.05</v>
          </cell>
          <cell r="F37">
            <v>0.2</v>
          </cell>
          <cell r="H37">
            <v>0.5</v>
          </cell>
          <cell r="I37">
            <v>1</v>
          </cell>
          <cell r="K37">
            <v>1</v>
          </cell>
          <cell r="L37">
            <v>2.75</v>
          </cell>
          <cell r="M37">
            <v>22.38</v>
          </cell>
          <cell r="N37">
            <v>0.1</v>
          </cell>
          <cell r="O37">
            <v>1.21</v>
          </cell>
          <cell r="P37">
            <v>0.67</v>
          </cell>
          <cell r="Q37">
            <v>1.88</v>
          </cell>
          <cell r="R37">
            <v>20.85</v>
          </cell>
          <cell r="S37">
            <v>2.3199999999999998</v>
          </cell>
          <cell r="T37">
            <v>2.75</v>
          </cell>
          <cell r="U37">
            <v>26.58</v>
          </cell>
        </row>
        <row r="38">
          <cell r="D38" t="str">
            <v>E4</v>
          </cell>
          <cell r="E38">
            <v>0.15</v>
          </cell>
          <cell r="F38">
            <v>0.25</v>
          </cell>
          <cell r="G38">
            <v>1</v>
          </cell>
          <cell r="H38">
            <v>1</v>
          </cell>
          <cell r="J38">
            <v>2</v>
          </cell>
          <cell r="L38">
            <v>4.4000000000000004</v>
          </cell>
          <cell r="M38">
            <v>43.28</v>
          </cell>
          <cell r="N38">
            <v>0.25</v>
          </cell>
          <cell r="O38">
            <v>3.02</v>
          </cell>
          <cell r="P38">
            <v>1.68</v>
          </cell>
          <cell r="Q38">
            <v>4.7</v>
          </cell>
          <cell r="R38">
            <v>20.85</v>
          </cell>
          <cell r="S38">
            <v>2.3199999999999998</v>
          </cell>
          <cell r="T38">
            <v>4.4000000000000004</v>
          </cell>
          <cell r="U38">
            <v>50.300000000000004</v>
          </cell>
        </row>
        <row r="39">
          <cell r="D39" t="str">
            <v>E5</v>
          </cell>
          <cell r="E39">
            <v>0.1</v>
          </cell>
          <cell r="F39">
            <v>0.15</v>
          </cell>
          <cell r="H39">
            <v>1</v>
          </cell>
          <cell r="I39">
            <v>1</v>
          </cell>
          <cell r="J39">
            <v>1</v>
          </cell>
          <cell r="L39">
            <v>3.25</v>
          </cell>
          <cell r="M39">
            <v>31</v>
          </cell>
          <cell r="N39">
            <v>0.15</v>
          </cell>
          <cell r="O39">
            <v>1.81</v>
          </cell>
          <cell r="P39">
            <v>1.01</v>
          </cell>
          <cell r="Q39">
            <v>2.8200000000000003</v>
          </cell>
          <cell r="R39">
            <v>20.85</v>
          </cell>
          <cell r="S39">
            <v>2.3199999999999998</v>
          </cell>
          <cell r="T39">
            <v>3.25</v>
          </cell>
          <cell r="U39">
            <v>36.14</v>
          </cell>
        </row>
        <row r="40">
          <cell r="D40" t="str">
            <v>E6</v>
          </cell>
          <cell r="E40">
            <v>0.05</v>
          </cell>
          <cell r="F40">
            <v>0.15</v>
          </cell>
          <cell r="H40">
            <v>1</v>
          </cell>
          <cell r="I40">
            <v>1</v>
          </cell>
          <cell r="J40">
            <v>2</v>
          </cell>
          <cell r="L40">
            <v>4.2</v>
          </cell>
          <cell r="M40">
            <v>37.57</v>
          </cell>
          <cell r="N40">
            <v>0.15</v>
          </cell>
          <cell r="O40">
            <v>1.81</v>
          </cell>
          <cell r="P40">
            <v>1.01</v>
          </cell>
          <cell r="Q40">
            <v>2.8200000000000003</v>
          </cell>
          <cell r="R40">
            <v>20.85</v>
          </cell>
          <cell r="S40">
            <v>2.3199999999999998</v>
          </cell>
          <cell r="T40">
            <v>4.2</v>
          </cell>
          <cell r="U40">
            <v>42.71</v>
          </cell>
        </row>
        <row r="41">
          <cell r="D41" t="str">
            <v>E7</v>
          </cell>
          <cell r="E41">
            <v>0.05</v>
          </cell>
          <cell r="F41">
            <v>0.15</v>
          </cell>
          <cell r="G41">
            <v>0.5</v>
          </cell>
          <cell r="H41">
            <v>1</v>
          </cell>
          <cell r="I41">
            <v>1</v>
          </cell>
          <cell r="J41">
            <v>2</v>
          </cell>
          <cell r="L41">
            <v>4.7</v>
          </cell>
          <cell r="M41">
            <v>43.61</v>
          </cell>
          <cell r="N41">
            <v>0.15</v>
          </cell>
          <cell r="O41">
            <v>1.81</v>
          </cell>
          <cell r="P41">
            <v>1.01</v>
          </cell>
          <cell r="Q41">
            <v>2.8200000000000003</v>
          </cell>
          <cell r="R41">
            <v>20.85</v>
          </cell>
          <cell r="S41">
            <v>2.3199999999999998</v>
          </cell>
          <cell r="T41">
            <v>4.7</v>
          </cell>
          <cell r="U41">
            <v>48.75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F81BE-3C29-4B89-9FD3-4C108FB26F8F}">
  <sheetPr>
    <tabColor theme="5"/>
  </sheetPr>
  <dimension ref="A1:J270"/>
  <sheetViews>
    <sheetView showGridLines="0" tabSelected="1" workbookViewId="0">
      <selection activeCell="B24" sqref="B24"/>
    </sheetView>
  </sheetViews>
  <sheetFormatPr baseColWidth="10" defaultRowHeight="13.8" x14ac:dyDescent="0.3"/>
  <cols>
    <col min="2" max="2" width="54.625" customWidth="1"/>
    <col min="3" max="10" width="14.125" customWidth="1"/>
  </cols>
  <sheetData>
    <row r="1" spans="1:10" ht="20.399999999999999" x14ac:dyDescent="0.3">
      <c r="A1" s="89" t="s">
        <v>239</v>
      </c>
      <c r="B1" s="89"/>
      <c r="C1" s="89"/>
      <c r="D1" s="89"/>
      <c r="E1" s="89"/>
      <c r="F1" s="89"/>
      <c r="G1" s="89"/>
    </row>
    <row r="2" spans="1:10" ht="18" x14ac:dyDescent="0.3">
      <c r="A2" s="88" t="s">
        <v>238</v>
      </c>
      <c r="B2" s="88"/>
      <c r="C2" s="88"/>
      <c r="D2" s="88"/>
      <c r="E2" s="88"/>
      <c r="F2" s="88"/>
      <c r="G2" s="88"/>
    </row>
    <row r="5" spans="1:10" x14ac:dyDescent="0.3">
      <c r="A5" s="30" t="s">
        <v>234</v>
      </c>
    </row>
    <row r="6" spans="1:10" ht="32.4" customHeight="1" x14ac:dyDescent="0.3">
      <c r="A6" s="111" t="s">
        <v>247</v>
      </c>
      <c r="B6" s="111"/>
      <c r="C6" s="111"/>
      <c r="D6" s="111"/>
      <c r="E6" s="111"/>
    </row>
    <row r="7" spans="1:10" ht="14.4" thickBot="1" x14ac:dyDescent="0.35"/>
    <row r="8" spans="1:10" ht="31.8" customHeight="1" thickBot="1" x14ac:dyDescent="0.35">
      <c r="C8" s="84" t="s">
        <v>236</v>
      </c>
      <c r="D8" s="85"/>
      <c r="E8" s="82" t="s">
        <v>237</v>
      </c>
      <c r="F8" s="90"/>
      <c r="G8" s="90"/>
      <c r="H8" s="91"/>
      <c r="I8" s="82" t="s">
        <v>240</v>
      </c>
      <c r="J8" s="83"/>
    </row>
    <row r="9" spans="1:10" ht="41.4" x14ac:dyDescent="0.3">
      <c r="A9" s="59" t="s">
        <v>51</v>
      </c>
      <c r="B9" s="60" t="s">
        <v>52</v>
      </c>
      <c r="C9" s="104" t="s">
        <v>14</v>
      </c>
      <c r="D9" s="105" t="s">
        <v>15</v>
      </c>
      <c r="E9" s="53" t="s">
        <v>57</v>
      </c>
      <c r="F9" s="106" t="s">
        <v>58</v>
      </c>
      <c r="G9" s="106" t="s">
        <v>59</v>
      </c>
      <c r="H9" s="107" t="s">
        <v>60</v>
      </c>
      <c r="I9" s="61" t="s">
        <v>241</v>
      </c>
      <c r="J9" s="62" t="s">
        <v>242</v>
      </c>
    </row>
    <row r="10" spans="1:10" x14ac:dyDescent="0.3">
      <c r="A10" s="63">
        <v>3</v>
      </c>
      <c r="B10" s="32" t="s">
        <v>63</v>
      </c>
      <c r="C10" s="33">
        <f>EstructuraConAcero!Z5</f>
        <v>4.4999999999999998E-2</v>
      </c>
      <c r="D10" s="34">
        <f>EstructuraConAcero!AA5</f>
        <v>38.667000000000002</v>
      </c>
      <c r="E10" s="37">
        <f>EstructuraConAcero!AJ5</f>
        <v>4.3999999999999997E-2</v>
      </c>
      <c r="F10" s="31">
        <f>EstructuraConAcero!AK5</f>
        <v>37.5</v>
      </c>
      <c r="G10" s="31">
        <f>EstructuraConAcero!AL5</f>
        <v>4.4999999999999998E-2</v>
      </c>
      <c r="H10" s="32">
        <f>EstructuraConAcero!AM5</f>
        <v>38.667000000000002</v>
      </c>
      <c r="I10" s="37">
        <f>E10*F10-C10*D10</f>
        <v>-9.0015000000000178E-2</v>
      </c>
      <c r="J10" s="38">
        <f t="shared" ref="J10:J15" si="0">F10*G10-D10*E10</f>
        <v>-1.384799999999986E-2</v>
      </c>
    </row>
    <row r="11" spans="1:10" x14ac:dyDescent="0.3">
      <c r="A11" s="63">
        <v>7</v>
      </c>
      <c r="B11" s="32" t="s">
        <v>66</v>
      </c>
      <c r="C11" s="33">
        <f>EstructuraConAcero!Z6</f>
        <v>4.4999999999999998E-2</v>
      </c>
      <c r="D11" s="34">
        <f>EstructuraConAcero!AA6</f>
        <v>38.667000000000002</v>
      </c>
      <c r="E11" s="37">
        <f>EstructuraConAcero!AJ6</f>
        <v>4.3999999999999997E-2</v>
      </c>
      <c r="F11" s="31">
        <f>EstructuraConAcero!AK6</f>
        <v>37.5</v>
      </c>
      <c r="G11" s="31">
        <f>EstructuraConAcero!AL6</f>
        <v>4.4999999999999998E-2</v>
      </c>
      <c r="H11" s="32">
        <f>EstructuraConAcero!AM6</f>
        <v>38.667000000000002</v>
      </c>
      <c r="I11" s="37">
        <f t="shared" ref="I11:I15" si="1">E11*F11-C11*D11</f>
        <v>-9.0015000000000178E-2</v>
      </c>
      <c r="J11" s="38">
        <f t="shared" si="0"/>
        <v>-1.384799999999986E-2</v>
      </c>
    </row>
    <row r="12" spans="1:10" x14ac:dyDescent="0.3">
      <c r="A12" s="63">
        <v>7</v>
      </c>
      <c r="B12" s="32" t="s">
        <v>66</v>
      </c>
      <c r="C12" s="33">
        <f>EstructuraConAcero!Z7</f>
        <v>4.4999999999999998E-2</v>
      </c>
      <c r="D12" s="34">
        <f>EstructuraConAcero!AA7</f>
        <v>38.667000000000002</v>
      </c>
      <c r="E12" s="37">
        <f>EstructuraConAcero!AJ7</f>
        <v>4.3999999999999997E-2</v>
      </c>
      <c r="F12" s="31">
        <f>EstructuraConAcero!AK7</f>
        <v>37.5</v>
      </c>
      <c r="G12" s="31">
        <f>EstructuraConAcero!AL7</f>
        <v>4.4999999999999998E-2</v>
      </c>
      <c r="H12" s="32">
        <f>EstructuraConAcero!AM7</f>
        <v>38.667000000000002</v>
      </c>
      <c r="I12" s="37">
        <f t="shared" si="1"/>
        <v>-9.0015000000000178E-2</v>
      </c>
      <c r="J12" s="38">
        <f t="shared" si="0"/>
        <v>-1.384799999999986E-2</v>
      </c>
    </row>
    <row r="13" spans="1:10" x14ac:dyDescent="0.3">
      <c r="A13" s="63">
        <v>8</v>
      </c>
      <c r="B13" s="32" t="s">
        <v>67</v>
      </c>
      <c r="C13" s="33">
        <f>EstructuraConAcero!Z8</f>
        <v>4.4999999999999998E-2</v>
      </c>
      <c r="D13" s="34">
        <f>EstructuraConAcero!AA8</f>
        <v>38.667000000000002</v>
      </c>
      <c r="E13" s="37">
        <f>EstructuraConAcero!AJ8</f>
        <v>4.3999999999999997E-2</v>
      </c>
      <c r="F13" s="31">
        <f>EstructuraConAcero!AK8</f>
        <v>37.5</v>
      </c>
      <c r="G13" s="31">
        <f>EstructuraConAcero!AL8</f>
        <v>4.4999999999999998E-2</v>
      </c>
      <c r="H13" s="32">
        <f>EstructuraConAcero!AM8</f>
        <v>38.667000000000002</v>
      </c>
      <c r="I13" s="37">
        <f t="shared" si="1"/>
        <v>-9.0015000000000178E-2</v>
      </c>
      <c r="J13" s="38">
        <f t="shared" si="0"/>
        <v>-1.384799999999986E-2</v>
      </c>
    </row>
    <row r="14" spans="1:10" x14ac:dyDescent="0.3">
      <c r="A14" s="63">
        <v>9</v>
      </c>
      <c r="B14" s="32" t="s">
        <v>69</v>
      </c>
      <c r="C14" s="33">
        <f>EstructuraConAcero!Z9</f>
        <v>4.4999999999999998E-2</v>
      </c>
      <c r="D14" s="34">
        <f>EstructuraConAcero!AA9</f>
        <v>38.667000000000002</v>
      </c>
      <c r="E14" s="37">
        <f>EstructuraConAcero!AJ9</f>
        <v>4.3999999999999997E-2</v>
      </c>
      <c r="F14" s="31">
        <f>EstructuraConAcero!AK9</f>
        <v>37.5</v>
      </c>
      <c r="G14" s="31">
        <f>EstructuraConAcero!AL9</f>
        <v>4.4999999999999998E-2</v>
      </c>
      <c r="H14" s="32">
        <f>EstructuraConAcero!AM9</f>
        <v>38.667000000000002</v>
      </c>
      <c r="I14" s="37">
        <f t="shared" si="1"/>
        <v>-9.0015000000000178E-2</v>
      </c>
      <c r="J14" s="38">
        <f t="shared" si="0"/>
        <v>-1.384799999999986E-2</v>
      </c>
    </row>
    <row r="15" spans="1:10" ht="14.4" thickBot="1" x14ac:dyDescent="0.35">
      <c r="A15" s="64">
        <v>23</v>
      </c>
      <c r="B15" s="42" t="s">
        <v>70</v>
      </c>
      <c r="C15" s="35">
        <f>EstructuraConAcero!Z10</f>
        <v>4.4999999999999998E-2</v>
      </c>
      <c r="D15" s="36">
        <f>EstructuraConAcero!AA10</f>
        <v>38.667000000000002</v>
      </c>
      <c r="E15" s="39">
        <f>EstructuraConAcero!AJ10</f>
        <v>4.3999999999999997E-2</v>
      </c>
      <c r="F15" s="40">
        <f>EstructuraConAcero!AK10</f>
        <v>37.5</v>
      </c>
      <c r="G15" s="40">
        <f>EstructuraConAcero!AL10</f>
        <v>4.4999999999999998E-2</v>
      </c>
      <c r="H15" s="42">
        <f>EstructuraConAcero!AM10</f>
        <v>38.667000000000002</v>
      </c>
      <c r="I15" s="39">
        <f t="shared" si="1"/>
        <v>-9.0015000000000178E-2</v>
      </c>
      <c r="J15" s="41">
        <f t="shared" si="0"/>
        <v>-1.384799999999986E-2</v>
      </c>
    </row>
    <row r="19" spans="1:9" x14ac:dyDescent="0.3">
      <c r="A19" s="30" t="s">
        <v>233</v>
      </c>
    </row>
    <row r="21" spans="1:9" x14ac:dyDescent="0.3">
      <c r="A21" t="s">
        <v>243</v>
      </c>
    </row>
    <row r="22" spans="1:9" ht="14.4" thickBot="1" x14ac:dyDescent="0.35"/>
    <row r="23" spans="1:9" ht="28.2" customHeight="1" thickBot="1" x14ac:dyDescent="0.35">
      <c r="C23" s="84" t="s">
        <v>236</v>
      </c>
      <c r="D23" s="85"/>
      <c r="E23" s="86" t="s">
        <v>246</v>
      </c>
      <c r="F23" s="87"/>
      <c r="G23" s="47" t="s">
        <v>244</v>
      </c>
      <c r="H23" s="52"/>
      <c r="I23" s="44"/>
    </row>
    <row r="24" spans="1:9" ht="41.4" x14ac:dyDescent="0.3">
      <c r="A24" s="50" t="s">
        <v>2</v>
      </c>
      <c r="B24" s="51" t="s">
        <v>3</v>
      </c>
      <c r="C24" s="45" t="s">
        <v>14</v>
      </c>
      <c r="D24" s="46" t="s">
        <v>15</v>
      </c>
      <c r="E24" s="53" t="s">
        <v>14</v>
      </c>
      <c r="F24" s="54" t="s">
        <v>30</v>
      </c>
      <c r="G24" s="48"/>
    </row>
    <row r="25" spans="1:9" x14ac:dyDescent="0.3">
      <c r="A25" s="112">
        <v>4</v>
      </c>
      <c r="B25" s="38" t="s">
        <v>36</v>
      </c>
      <c r="C25" s="33">
        <f>AccesoriosEstructuras!Y8</f>
        <v>2.52</v>
      </c>
      <c r="D25" s="34">
        <f>AccesoriosEstructuras!Z8</f>
        <v>38.793999999999997</v>
      </c>
      <c r="E25" s="37">
        <f>+AccesoriosEstructuras!AH8</f>
        <v>2.52</v>
      </c>
      <c r="F25" s="38">
        <f>+AccesoriosEstructuras!AI8</f>
        <v>38</v>
      </c>
      <c r="G25" s="48">
        <f t="shared" ref="G25:G29" si="2">+F25*E25-C25*D25</f>
        <v>-2.0008799999999809</v>
      </c>
    </row>
    <row r="26" spans="1:9" x14ac:dyDescent="0.3">
      <c r="A26" s="112">
        <v>5</v>
      </c>
      <c r="B26" s="38" t="s">
        <v>37</v>
      </c>
      <c r="C26" s="33">
        <f>AccesoriosEstructuras!Y9</f>
        <v>59.625</v>
      </c>
      <c r="D26" s="34">
        <f>AccesoriosEstructuras!Z9</f>
        <v>22.754999999999999</v>
      </c>
      <c r="E26" s="37">
        <f>+AccesoriosEstructuras!AH9</f>
        <v>59.625</v>
      </c>
      <c r="F26" s="38">
        <f>+AccesoriosEstructuras!AI9</f>
        <v>22</v>
      </c>
      <c r="G26" s="48">
        <f t="shared" si="2"/>
        <v>-45.016875000000027</v>
      </c>
    </row>
    <row r="27" spans="1:9" x14ac:dyDescent="0.3">
      <c r="A27" s="112">
        <v>9</v>
      </c>
      <c r="B27" s="38" t="s">
        <v>40</v>
      </c>
      <c r="C27" s="33">
        <f>AccesoriosEstructuras!Y11</f>
        <v>2.52</v>
      </c>
      <c r="D27" s="34">
        <f>AccesoriosEstructuras!Z11</f>
        <v>38.793999999999997</v>
      </c>
      <c r="E27" s="37">
        <f>+AccesoriosEstructuras!AH11</f>
        <v>2.52</v>
      </c>
      <c r="F27" s="38">
        <f>+AccesoriosEstructuras!AI11</f>
        <v>38</v>
      </c>
      <c r="G27" s="48">
        <f t="shared" si="2"/>
        <v>-2.0008799999999809</v>
      </c>
    </row>
    <row r="28" spans="1:9" x14ac:dyDescent="0.3">
      <c r="A28" s="112">
        <v>15</v>
      </c>
      <c r="B28" s="38" t="s">
        <v>43</v>
      </c>
      <c r="C28" s="33">
        <f>AccesoriosEstructuras!Y14</f>
        <v>7.95</v>
      </c>
      <c r="D28" s="34">
        <f>AccesoriosEstructuras!Z14</f>
        <v>22.754999999999999</v>
      </c>
      <c r="E28" s="37">
        <f>+AccesoriosEstructuras!AH14</f>
        <v>7.95</v>
      </c>
      <c r="F28" s="38">
        <f>+AccesoriosEstructuras!AI14</f>
        <v>22</v>
      </c>
      <c r="G28" s="48">
        <f t="shared" si="2"/>
        <v>-6.0022500000000036</v>
      </c>
    </row>
    <row r="29" spans="1:9" ht="14.4" thickBot="1" x14ac:dyDescent="0.35">
      <c r="A29" s="113">
        <v>16</v>
      </c>
      <c r="B29" s="41" t="s">
        <v>44</v>
      </c>
      <c r="C29" s="35">
        <f>AccesoriosEstructuras!Y15</f>
        <v>4.2</v>
      </c>
      <c r="D29" s="36">
        <f>AccesoriosEstructuras!Z15</f>
        <v>38.793999999999997</v>
      </c>
      <c r="E29" s="39">
        <f>+AccesoriosEstructuras!AH15</f>
        <v>4.2</v>
      </c>
      <c r="F29" s="41">
        <f>+AccesoriosEstructuras!AI15</f>
        <v>38</v>
      </c>
      <c r="G29" s="49">
        <f t="shared" si="2"/>
        <v>-3.3348000000000013</v>
      </c>
    </row>
    <row r="32" spans="1:9" x14ac:dyDescent="0.3">
      <c r="A32" s="30" t="s">
        <v>245</v>
      </c>
    </row>
    <row r="33" spans="1:10" ht="30.6" customHeight="1" x14ac:dyDescent="0.3">
      <c r="A33" s="77" t="s">
        <v>248</v>
      </c>
      <c r="B33" s="77"/>
      <c r="C33" s="77"/>
      <c r="D33" s="77"/>
      <c r="E33" s="77"/>
    </row>
    <row r="34" spans="1:10" x14ac:dyDescent="0.3">
      <c r="A34" s="30"/>
    </row>
    <row r="35" spans="1:10" ht="14.4" thickBot="1" x14ac:dyDescent="0.35"/>
    <row r="36" spans="1:10" ht="14.4" thickBot="1" x14ac:dyDescent="0.35">
      <c r="C36" s="78" t="s">
        <v>236</v>
      </c>
      <c r="D36" s="79"/>
      <c r="E36" s="75" t="s">
        <v>237</v>
      </c>
      <c r="F36" s="92"/>
      <c r="G36" s="92"/>
      <c r="H36" s="93"/>
      <c r="I36" s="75" t="s">
        <v>240</v>
      </c>
      <c r="J36" s="76"/>
    </row>
    <row r="37" spans="1:10" ht="41.4" x14ac:dyDescent="0.3">
      <c r="A37" s="59" t="s">
        <v>51</v>
      </c>
      <c r="B37" s="65" t="s">
        <v>52</v>
      </c>
      <c r="C37" s="55" t="s">
        <v>14</v>
      </c>
      <c r="D37" s="56" t="s">
        <v>15</v>
      </c>
      <c r="E37" s="108" t="s">
        <v>57</v>
      </c>
      <c r="F37" s="109" t="s">
        <v>58</v>
      </c>
      <c r="G37" s="109" t="s">
        <v>59</v>
      </c>
      <c r="H37" s="110" t="s">
        <v>60</v>
      </c>
      <c r="I37" s="57" t="s">
        <v>241</v>
      </c>
      <c r="J37" s="58" t="s">
        <v>242</v>
      </c>
    </row>
    <row r="38" spans="1:10" x14ac:dyDescent="0.3">
      <c r="A38" s="63">
        <v>2</v>
      </c>
      <c r="B38" s="38" t="s">
        <v>78</v>
      </c>
      <c r="C38" s="37">
        <f>EstructuraSSEE_Acero!Z5</f>
        <v>4.5999999999999999E-2</v>
      </c>
      <c r="D38" s="38">
        <f>EstructuraSSEE_Acero!AA5</f>
        <v>36.521999999999998</v>
      </c>
      <c r="E38" s="37">
        <f>+EstructuraSSEE_Acero!AH5</f>
        <v>4.3999999999999997E-2</v>
      </c>
      <c r="F38" s="31">
        <f>+EstructuraSSEE_Acero!AI5</f>
        <v>35.386000000000003</v>
      </c>
      <c r="G38" s="31">
        <f>+EstructuraSSEE_Acero!AJ5</f>
        <v>1.48</v>
      </c>
      <c r="H38" s="31">
        <f>+EstructuraSSEE_Acero!AK5</f>
        <v>4.5999999999999999E-2</v>
      </c>
      <c r="I38" s="37">
        <f>E38*F38-C38*D38</f>
        <v>-0.12302799999999992</v>
      </c>
      <c r="J38" s="38">
        <f t="shared" ref="J38" si="3">F38*G38-D38*E38</f>
        <v>50.764312000000004</v>
      </c>
    </row>
    <row r="39" spans="1:10" x14ac:dyDescent="0.3">
      <c r="A39" s="63">
        <v>3</v>
      </c>
      <c r="B39" s="38" t="s">
        <v>63</v>
      </c>
      <c r="C39" s="37">
        <f>EstructuraSSEE_Acero!Z6</f>
        <v>4.5999999999999999E-2</v>
      </c>
      <c r="D39" s="38">
        <f>EstructuraSSEE_Acero!AA6</f>
        <v>36.521999999999998</v>
      </c>
      <c r="E39" s="37">
        <f>+EstructuraSSEE_Acero!AH6</f>
        <v>4.3999999999999997E-2</v>
      </c>
      <c r="F39" s="31">
        <f>+EstructuraSSEE_Acero!AI6</f>
        <v>35.386000000000003</v>
      </c>
      <c r="G39" s="31">
        <f>+EstructuraSSEE_Acero!AJ6</f>
        <v>1.48</v>
      </c>
      <c r="H39" s="31">
        <f>+EstructuraSSEE_Acero!AK6</f>
        <v>4.5999999999999999E-2</v>
      </c>
      <c r="I39" s="37">
        <f t="shared" ref="I39:I46" si="4">E39*F39-C39*D39</f>
        <v>-0.12302799999999992</v>
      </c>
      <c r="J39" s="38">
        <f t="shared" ref="J39:J46" si="5">F39*G39-D39*E39</f>
        <v>50.764312000000004</v>
      </c>
    </row>
    <row r="40" spans="1:10" x14ac:dyDescent="0.3">
      <c r="A40" s="63">
        <v>7</v>
      </c>
      <c r="B40" s="38" t="s">
        <v>66</v>
      </c>
      <c r="C40" s="37">
        <f>EstructuraSSEE_Acero!Z7</f>
        <v>4.5999999999999999E-2</v>
      </c>
      <c r="D40" s="38">
        <f>EstructuraSSEE_Acero!AA7</f>
        <v>36.521999999999998</v>
      </c>
      <c r="E40" s="37">
        <f>+EstructuraSSEE_Acero!AH7</f>
        <v>4.3999999999999997E-2</v>
      </c>
      <c r="F40" s="31">
        <f>+EstructuraSSEE_Acero!AI7</f>
        <v>35.386000000000003</v>
      </c>
      <c r="G40" s="31">
        <f>+EstructuraSSEE_Acero!AJ7</f>
        <v>1.48</v>
      </c>
      <c r="H40" s="31">
        <f>+EstructuraSSEE_Acero!AK7</f>
        <v>4.5999999999999999E-2</v>
      </c>
      <c r="I40" s="37">
        <f t="shared" si="4"/>
        <v>-0.12302799999999992</v>
      </c>
      <c r="J40" s="38">
        <f t="shared" si="5"/>
        <v>50.764312000000004</v>
      </c>
    </row>
    <row r="41" spans="1:10" x14ac:dyDescent="0.3">
      <c r="A41" s="63">
        <v>8</v>
      </c>
      <c r="B41" s="38" t="s">
        <v>67</v>
      </c>
      <c r="C41" s="37">
        <f>EstructuraSSEE_Acero!Z8</f>
        <v>4.5999999999999999E-2</v>
      </c>
      <c r="D41" s="38">
        <f>EstructuraSSEE_Acero!AA8</f>
        <v>36.521999999999998</v>
      </c>
      <c r="E41" s="37">
        <f>+EstructuraSSEE_Acero!AH8</f>
        <v>4.3999999999999997E-2</v>
      </c>
      <c r="F41" s="31">
        <f>+EstructuraSSEE_Acero!AI8</f>
        <v>35.386000000000003</v>
      </c>
      <c r="G41" s="31">
        <f>+EstructuraSSEE_Acero!AJ8</f>
        <v>1.48</v>
      </c>
      <c r="H41" s="31">
        <f>+EstructuraSSEE_Acero!AK8</f>
        <v>4.5999999999999999E-2</v>
      </c>
      <c r="I41" s="37">
        <f t="shared" si="4"/>
        <v>-0.12302799999999992</v>
      </c>
      <c r="J41" s="38">
        <f t="shared" si="5"/>
        <v>50.764312000000004</v>
      </c>
    </row>
    <row r="42" spans="1:10" x14ac:dyDescent="0.3">
      <c r="A42" s="63">
        <v>13</v>
      </c>
      <c r="B42" s="38" t="s">
        <v>81</v>
      </c>
      <c r="C42" s="37">
        <f>EstructuraSSEE_Acero!Z9</f>
        <v>4.5999999999999999E-2</v>
      </c>
      <c r="D42" s="38">
        <f>EstructuraSSEE_Acero!AA9</f>
        <v>36.521999999999998</v>
      </c>
      <c r="E42" s="37">
        <f>+EstructuraSSEE_Acero!AH9</f>
        <v>4.3999999999999997E-2</v>
      </c>
      <c r="F42" s="31">
        <f>+EstructuraSSEE_Acero!AI9</f>
        <v>35.386000000000003</v>
      </c>
      <c r="G42" s="31">
        <f>+EstructuraSSEE_Acero!AJ9</f>
        <v>1.48</v>
      </c>
      <c r="H42" s="31">
        <f>+EstructuraSSEE_Acero!AK9</f>
        <v>4.5999999999999999E-2</v>
      </c>
      <c r="I42" s="37">
        <f t="shared" si="4"/>
        <v>-0.12302799999999992</v>
      </c>
      <c r="J42" s="38">
        <f t="shared" si="5"/>
        <v>50.764312000000004</v>
      </c>
    </row>
    <row r="43" spans="1:10" x14ac:dyDescent="0.3">
      <c r="A43" s="63">
        <v>22</v>
      </c>
      <c r="B43" s="38" t="s">
        <v>82</v>
      </c>
      <c r="C43" s="37">
        <f>EstructuraSSEE_Acero!Z10</f>
        <v>4.5999999999999999E-2</v>
      </c>
      <c r="D43" s="38">
        <f>EstructuraSSEE_Acero!AA10</f>
        <v>36.521999999999998</v>
      </c>
      <c r="E43" s="37">
        <f>+EstructuraSSEE_Acero!AH10</f>
        <v>4.3999999999999997E-2</v>
      </c>
      <c r="F43" s="31">
        <f>+EstructuraSSEE_Acero!AI10</f>
        <v>35.386000000000003</v>
      </c>
      <c r="G43" s="31">
        <f>+EstructuraSSEE_Acero!AJ10</f>
        <v>1.48</v>
      </c>
      <c r="H43" s="31">
        <f>+EstructuraSSEE_Acero!AK10</f>
        <v>4.5999999999999999E-2</v>
      </c>
      <c r="I43" s="37">
        <f t="shared" si="4"/>
        <v>-0.12302799999999992</v>
      </c>
      <c r="J43" s="38">
        <f t="shared" si="5"/>
        <v>50.764312000000004</v>
      </c>
    </row>
    <row r="44" spans="1:10" x14ac:dyDescent="0.3">
      <c r="A44" s="63">
        <v>24</v>
      </c>
      <c r="B44" s="38" t="s">
        <v>83</v>
      </c>
      <c r="C44" s="37">
        <f>EstructuraSSEE_Acero!Z11</f>
        <v>4.5999999999999999E-2</v>
      </c>
      <c r="D44" s="38">
        <f>EstructuraSSEE_Acero!AA11</f>
        <v>36.521999999999998</v>
      </c>
      <c r="E44" s="37">
        <f>+EstructuraSSEE_Acero!AH11</f>
        <v>4.3999999999999997E-2</v>
      </c>
      <c r="F44" s="31">
        <f>+EstructuraSSEE_Acero!AI11</f>
        <v>35.386000000000003</v>
      </c>
      <c r="G44" s="31">
        <f>+EstructuraSSEE_Acero!AJ11</f>
        <v>1.1299999999999999</v>
      </c>
      <c r="H44" s="31">
        <f>+EstructuraSSEE_Acero!AK11</f>
        <v>4.5999999999999999E-2</v>
      </c>
      <c r="I44" s="37">
        <f t="shared" si="4"/>
        <v>-0.12302799999999992</v>
      </c>
      <c r="J44" s="38">
        <f t="shared" si="5"/>
        <v>38.379211999999995</v>
      </c>
    </row>
    <row r="45" spans="1:10" x14ac:dyDescent="0.3">
      <c r="A45" s="63">
        <v>25</v>
      </c>
      <c r="B45" s="38" t="s">
        <v>84</v>
      </c>
      <c r="C45" s="37">
        <f>EstructuraSSEE_Acero!Z12</f>
        <v>4.5999999999999999E-2</v>
      </c>
      <c r="D45" s="38">
        <f>EstructuraSSEE_Acero!AA12</f>
        <v>36.521999999999998</v>
      </c>
      <c r="E45" s="37">
        <f>+EstructuraSSEE_Acero!AH12</f>
        <v>4.3999999999999997E-2</v>
      </c>
      <c r="F45" s="31">
        <f>+EstructuraSSEE_Acero!AI12</f>
        <v>35.386000000000003</v>
      </c>
      <c r="G45" s="31">
        <f>+EstructuraSSEE_Acero!AJ12</f>
        <v>0.76</v>
      </c>
      <c r="H45" s="31">
        <f>+EstructuraSSEE_Acero!AK12</f>
        <v>4.5999999999999999E-2</v>
      </c>
      <c r="I45" s="37">
        <f t="shared" si="4"/>
        <v>-0.12302799999999992</v>
      </c>
      <c r="J45" s="38">
        <f t="shared" si="5"/>
        <v>25.286392000000003</v>
      </c>
    </row>
    <row r="46" spans="1:10" ht="14.4" thickBot="1" x14ac:dyDescent="0.35">
      <c r="A46" s="64">
        <v>26</v>
      </c>
      <c r="B46" s="41" t="s">
        <v>85</v>
      </c>
      <c r="C46" s="39">
        <f>EstructuraSSEE_Acero!Z13</f>
        <v>4.5999999999999999E-2</v>
      </c>
      <c r="D46" s="41">
        <f>EstructuraSSEE_Acero!AA13</f>
        <v>36.521999999999998</v>
      </c>
      <c r="E46" s="39">
        <f>+EstructuraSSEE_Acero!AH13</f>
        <v>4.3999999999999997E-2</v>
      </c>
      <c r="F46" s="40">
        <f>+EstructuraSSEE_Acero!AI13</f>
        <v>35.386000000000003</v>
      </c>
      <c r="G46" s="40">
        <f>+EstructuraSSEE_Acero!AJ13</f>
        <v>0.99</v>
      </c>
      <c r="H46" s="40">
        <f>+EstructuraSSEE_Acero!AK13</f>
        <v>4.5999999999999999E-2</v>
      </c>
      <c r="I46" s="39">
        <f t="shared" si="4"/>
        <v>-0.12302799999999992</v>
      </c>
      <c r="J46" s="41">
        <f t="shared" si="5"/>
        <v>33.425172000000003</v>
      </c>
    </row>
    <row r="47" spans="1:10" x14ac:dyDescent="0.3">
      <c r="A47" s="13"/>
    </row>
    <row r="48" spans="1:10" x14ac:dyDescent="0.3">
      <c r="A48" s="13"/>
    </row>
    <row r="49" spans="1:7" x14ac:dyDescent="0.3">
      <c r="A49" s="30" t="s">
        <v>235</v>
      </c>
    </row>
    <row r="51" spans="1:7" ht="14.4" thickBot="1" x14ac:dyDescent="0.35">
      <c r="A51" t="s">
        <v>249</v>
      </c>
    </row>
    <row r="52" spans="1:7" ht="26.4" customHeight="1" thickBot="1" x14ac:dyDescent="0.35">
      <c r="C52" s="78" t="s">
        <v>236</v>
      </c>
      <c r="D52" s="79"/>
      <c r="E52" s="80" t="s">
        <v>250</v>
      </c>
      <c r="F52" s="81"/>
      <c r="G52" s="47" t="s">
        <v>244</v>
      </c>
    </row>
    <row r="53" spans="1:7" ht="37.799999999999997" customHeight="1" x14ac:dyDescent="0.3">
      <c r="A53" s="43" t="s">
        <v>87</v>
      </c>
      <c r="B53" s="65" t="s">
        <v>46</v>
      </c>
      <c r="C53" s="71" t="s">
        <v>14</v>
      </c>
      <c r="D53" s="72" t="s">
        <v>15</v>
      </c>
      <c r="E53" s="73" t="s">
        <v>14</v>
      </c>
      <c r="F53" s="74" t="s">
        <v>30</v>
      </c>
      <c r="G53" s="66"/>
    </row>
    <row r="54" spans="1:7" x14ac:dyDescent="0.3">
      <c r="A54" s="63">
        <v>8050</v>
      </c>
      <c r="B54" s="69" t="s">
        <v>88</v>
      </c>
      <c r="C54" s="33">
        <f>+TransformadoresdeCorriente!Z5</f>
        <v>32.4</v>
      </c>
      <c r="D54" s="34">
        <f>+TransformadoresdeCorriente!AA5</f>
        <v>49.661000000000001</v>
      </c>
      <c r="E54" s="37">
        <f>+TransformadoresdeCorriente!AI5</f>
        <v>25.92</v>
      </c>
      <c r="F54" s="38">
        <f>+TransformadoresdeCorriente!AJ5</f>
        <v>43.598999999999997</v>
      </c>
      <c r="G54" s="67">
        <f t="shared" ref="G54:G117" si="6">+F54*E54-C54*D54</f>
        <v>-478.93031999999994</v>
      </c>
    </row>
    <row r="55" spans="1:7" x14ac:dyDescent="0.3">
      <c r="A55" s="63">
        <v>8068</v>
      </c>
      <c r="B55" s="69" t="s">
        <v>91</v>
      </c>
      <c r="C55" s="33">
        <f>+TransformadoresdeCorriente!Z6</f>
        <v>32.4</v>
      </c>
      <c r="D55" s="34">
        <f>+TransformadoresdeCorriente!AA6</f>
        <v>49.661000000000001</v>
      </c>
      <c r="E55" s="37">
        <f>+TransformadoresdeCorriente!AI6</f>
        <v>25.92</v>
      </c>
      <c r="F55" s="38">
        <f>+TransformadoresdeCorriente!AJ6</f>
        <v>43.598999999999997</v>
      </c>
      <c r="G55" s="67">
        <f t="shared" si="6"/>
        <v>-478.93031999999994</v>
      </c>
    </row>
    <row r="56" spans="1:7" x14ac:dyDescent="0.3">
      <c r="A56" s="63">
        <v>8077</v>
      </c>
      <c r="B56" s="69" t="s">
        <v>92</v>
      </c>
      <c r="C56" s="33">
        <f>+TransformadoresdeCorriente!Z7</f>
        <v>32.4</v>
      </c>
      <c r="D56" s="34">
        <f>+TransformadoresdeCorriente!AA7</f>
        <v>49.661000000000001</v>
      </c>
      <c r="E56" s="37">
        <f>+TransformadoresdeCorriente!AI7</f>
        <v>25.92</v>
      </c>
      <c r="F56" s="38">
        <f>+TransformadoresdeCorriente!AJ7</f>
        <v>43.598999999999997</v>
      </c>
      <c r="G56" s="67">
        <f t="shared" si="6"/>
        <v>-478.93031999999994</v>
      </c>
    </row>
    <row r="57" spans="1:7" x14ac:dyDescent="0.3">
      <c r="A57" s="63">
        <v>8254</v>
      </c>
      <c r="B57" s="69" t="s">
        <v>93</v>
      </c>
      <c r="C57" s="33">
        <f>+TransformadoresdeCorriente!Z8</f>
        <v>10.125</v>
      </c>
      <c r="D57" s="34">
        <f>+TransformadoresdeCorriente!AA8</f>
        <v>49.661000000000001</v>
      </c>
      <c r="E57" s="37">
        <f>+TransformadoresdeCorriente!AI8</f>
        <v>8.1</v>
      </c>
      <c r="F57" s="38">
        <f>+TransformadoresdeCorriente!AJ8</f>
        <v>43.598999999999997</v>
      </c>
      <c r="G57" s="67">
        <f t="shared" si="6"/>
        <v>-149.66572500000007</v>
      </c>
    </row>
    <row r="58" spans="1:7" x14ac:dyDescent="0.3">
      <c r="A58" s="63">
        <v>8278</v>
      </c>
      <c r="B58" s="69" t="s">
        <v>94</v>
      </c>
      <c r="C58" s="33">
        <f>+TransformadoresdeCorriente!Z9</f>
        <v>8.1</v>
      </c>
      <c r="D58" s="34">
        <f>+TransformadoresdeCorriente!AA9</f>
        <v>50.914000000000001</v>
      </c>
      <c r="E58" s="37">
        <f>+TransformadoresdeCorriente!AI9</f>
        <v>6.48</v>
      </c>
      <c r="F58" s="38">
        <f>+TransformadoresdeCorriente!AJ9</f>
        <v>45.165999999999997</v>
      </c>
      <c r="G58" s="67">
        <f t="shared" si="6"/>
        <v>-119.72771999999998</v>
      </c>
    </row>
    <row r="59" spans="1:7" x14ac:dyDescent="0.3">
      <c r="A59" s="63">
        <v>8287</v>
      </c>
      <c r="B59" s="69" t="s">
        <v>95</v>
      </c>
      <c r="C59" s="33">
        <f>+TransformadoresdeCorriente!Z10</f>
        <v>20.25</v>
      </c>
      <c r="D59" s="34">
        <f>+TransformadoresdeCorriente!AA10</f>
        <v>49.661000000000001</v>
      </c>
      <c r="E59" s="37">
        <f>+TransformadoresdeCorriente!AI10</f>
        <v>16.2</v>
      </c>
      <c r="F59" s="38">
        <f>+TransformadoresdeCorriente!AJ10</f>
        <v>43.598999999999997</v>
      </c>
      <c r="G59" s="67">
        <f t="shared" si="6"/>
        <v>-299.33145000000013</v>
      </c>
    </row>
    <row r="60" spans="1:7" x14ac:dyDescent="0.3">
      <c r="A60" s="63">
        <v>8302</v>
      </c>
      <c r="B60" s="69" t="s">
        <v>96</v>
      </c>
      <c r="C60" s="33">
        <f>+TransformadoresdeCorriente!Z11</f>
        <v>32.4</v>
      </c>
      <c r="D60" s="34">
        <f>+TransformadoresdeCorriente!AA11</f>
        <v>49.661000000000001</v>
      </c>
      <c r="E60" s="37">
        <f>+TransformadoresdeCorriente!AI11</f>
        <v>25.92</v>
      </c>
      <c r="F60" s="38">
        <f>+TransformadoresdeCorriente!AJ11</f>
        <v>43.598999999999997</v>
      </c>
      <c r="G60" s="67">
        <f t="shared" si="6"/>
        <v>-478.93031999999994</v>
      </c>
    </row>
    <row r="61" spans="1:7" x14ac:dyDescent="0.3">
      <c r="A61" s="63">
        <v>8320</v>
      </c>
      <c r="B61" s="69" t="s">
        <v>97</v>
      </c>
      <c r="C61" s="33">
        <f>+TransformadoresdeCorriente!Z12</f>
        <v>32.4</v>
      </c>
      <c r="D61" s="34">
        <f>+TransformadoresdeCorriente!AA12</f>
        <v>49.661000000000001</v>
      </c>
      <c r="E61" s="37">
        <f>+TransformadoresdeCorriente!AI12</f>
        <v>25.92</v>
      </c>
      <c r="F61" s="38">
        <f>+TransformadoresdeCorriente!AJ12</f>
        <v>43.598999999999997</v>
      </c>
      <c r="G61" s="67">
        <f t="shared" si="6"/>
        <v>-478.93031999999994</v>
      </c>
    </row>
    <row r="62" spans="1:7" x14ac:dyDescent="0.3">
      <c r="A62" s="63">
        <v>8389</v>
      </c>
      <c r="B62" s="69" t="s">
        <v>94</v>
      </c>
      <c r="C62" s="33">
        <f>+TransformadoresdeCorriente!Z13</f>
        <v>8.1</v>
      </c>
      <c r="D62" s="34">
        <f>+TransformadoresdeCorriente!AA13</f>
        <v>49.661000000000001</v>
      </c>
      <c r="E62" s="37">
        <f>+TransformadoresdeCorriente!AI13</f>
        <v>6.48</v>
      </c>
      <c r="F62" s="38">
        <f>+TransformadoresdeCorriente!AJ13</f>
        <v>43.598999999999997</v>
      </c>
      <c r="G62" s="67">
        <f t="shared" si="6"/>
        <v>-119.73257999999998</v>
      </c>
    </row>
    <row r="63" spans="1:7" x14ac:dyDescent="0.3">
      <c r="A63" s="63">
        <v>8398</v>
      </c>
      <c r="B63" s="69" t="s">
        <v>96</v>
      </c>
      <c r="C63" s="33">
        <f>+TransformadoresdeCorriente!Z14</f>
        <v>32.4</v>
      </c>
      <c r="D63" s="34">
        <f>+TransformadoresdeCorriente!AA14</f>
        <v>49.661000000000001</v>
      </c>
      <c r="E63" s="37">
        <f>+TransformadoresdeCorriente!AI14</f>
        <v>25.92</v>
      </c>
      <c r="F63" s="38">
        <f>+TransformadoresdeCorriente!AJ14</f>
        <v>43.598999999999997</v>
      </c>
      <c r="G63" s="67">
        <f t="shared" si="6"/>
        <v>-478.93031999999994</v>
      </c>
    </row>
    <row r="64" spans="1:7" ht="27.6" x14ac:dyDescent="0.3">
      <c r="A64" s="63">
        <v>8542</v>
      </c>
      <c r="B64" s="69" t="s">
        <v>98</v>
      </c>
      <c r="C64" s="33">
        <f>+TransformadoresdeCorriente!Z15</f>
        <v>32.4</v>
      </c>
      <c r="D64" s="34">
        <f>+TransformadoresdeCorriente!AA15</f>
        <v>49.661000000000001</v>
      </c>
      <c r="E64" s="37">
        <f>+TransformadoresdeCorriente!AI15</f>
        <v>25.92</v>
      </c>
      <c r="F64" s="38">
        <f>+TransformadoresdeCorriente!AJ15</f>
        <v>43.598999999999997</v>
      </c>
      <c r="G64" s="67">
        <f t="shared" si="6"/>
        <v>-478.93031999999994</v>
      </c>
    </row>
    <row r="65" spans="1:7" x14ac:dyDescent="0.3">
      <c r="A65" s="63">
        <v>8543</v>
      </c>
      <c r="B65" s="69" t="s">
        <v>99</v>
      </c>
      <c r="C65" s="33">
        <f>+TransformadoresdeCorriente!Z16</f>
        <v>32.4</v>
      </c>
      <c r="D65" s="34">
        <f>+TransformadoresdeCorriente!AA16</f>
        <v>49.661000000000001</v>
      </c>
      <c r="E65" s="37">
        <f>+TransformadoresdeCorriente!AI16</f>
        <v>25.92</v>
      </c>
      <c r="F65" s="38">
        <f>+TransformadoresdeCorriente!AJ16</f>
        <v>43.598999999999997</v>
      </c>
      <c r="G65" s="67">
        <f t="shared" si="6"/>
        <v>-478.93031999999994</v>
      </c>
    </row>
    <row r="66" spans="1:7" x14ac:dyDescent="0.3">
      <c r="A66" s="63">
        <v>8552</v>
      </c>
      <c r="B66" s="69" t="s">
        <v>100</v>
      </c>
      <c r="C66" s="33">
        <f>+TransformadoresdeCorriente!Z17</f>
        <v>32.4</v>
      </c>
      <c r="D66" s="34">
        <f>+TransformadoresdeCorriente!AA17</f>
        <v>49.661000000000001</v>
      </c>
      <c r="E66" s="37">
        <f>+TransformadoresdeCorriente!AI17</f>
        <v>25.92</v>
      </c>
      <c r="F66" s="38">
        <f>+TransformadoresdeCorriente!AJ17</f>
        <v>43.598999999999997</v>
      </c>
      <c r="G66" s="67">
        <f t="shared" si="6"/>
        <v>-478.93031999999994</v>
      </c>
    </row>
    <row r="67" spans="1:7" x14ac:dyDescent="0.3">
      <c r="A67" s="63">
        <v>8553</v>
      </c>
      <c r="B67" s="69" t="s">
        <v>101</v>
      </c>
      <c r="C67" s="33">
        <f>+TransformadoresdeCorriente!Z18</f>
        <v>32.4</v>
      </c>
      <c r="D67" s="34">
        <f>+TransformadoresdeCorriente!AA18</f>
        <v>49.661000000000001</v>
      </c>
      <c r="E67" s="37">
        <f>+TransformadoresdeCorriente!AI18</f>
        <v>25.92</v>
      </c>
      <c r="F67" s="38">
        <f>+TransformadoresdeCorriente!AJ18</f>
        <v>43.598999999999997</v>
      </c>
      <c r="G67" s="67">
        <f t="shared" si="6"/>
        <v>-478.93031999999994</v>
      </c>
    </row>
    <row r="68" spans="1:7" ht="27.6" x14ac:dyDescent="0.3">
      <c r="A68" s="63">
        <v>8554</v>
      </c>
      <c r="B68" s="69" t="s">
        <v>102</v>
      </c>
      <c r="C68" s="33">
        <f>+TransformadoresdeCorriente!Z19</f>
        <v>32.4</v>
      </c>
      <c r="D68" s="34">
        <f>+TransformadoresdeCorriente!AA19</f>
        <v>49.661000000000001</v>
      </c>
      <c r="E68" s="37">
        <f>+TransformadoresdeCorriente!AI19</f>
        <v>25.92</v>
      </c>
      <c r="F68" s="38">
        <f>+TransformadoresdeCorriente!AJ19</f>
        <v>43.598999999999997</v>
      </c>
      <c r="G68" s="67">
        <f t="shared" si="6"/>
        <v>-478.93031999999994</v>
      </c>
    </row>
    <row r="69" spans="1:7" ht="27.6" x14ac:dyDescent="0.3">
      <c r="A69" s="63">
        <v>8555</v>
      </c>
      <c r="B69" s="69" t="s">
        <v>103</v>
      </c>
      <c r="C69" s="33">
        <f>+TransformadoresdeCorriente!Z20</f>
        <v>60.75</v>
      </c>
      <c r="D69" s="34">
        <f>+TransformadoresdeCorriente!AA20</f>
        <v>49.661000000000001</v>
      </c>
      <c r="E69" s="37">
        <f>+TransformadoresdeCorriente!AI20</f>
        <v>48.6</v>
      </c>
      <c r="F69" s="38">
        <f>+TransformadoresdeCorriente!AJ20</f>
        <v>43.598999999999997</v>
      </c>
      <c r="G69" s="67">
        <f t="shared" si="6"/>
        <v>-897.99434999999994</v>
      </c>
    </row>
    <row r="70" spans="1:7" ht="27.6" x14ac:dyDescent="0.3">
      <c r="A70" s="63">
        <v>8556</v>
      </c>
      <c r="B70" s="69" t="s">
        <v>104</v>
      </c>
      <c r="C70" s="33">
        <f>+TransformadoresdeCorriente!Z21</f>
        <v>60.75</v>
      </c>
      <c r="D70" s="34">
        <f>+TransformadoresdeCorriente!AA21</f>
        <v>49.661000000000001</v>
      </c>
      <c r="E70" s="37">
        <f>+TransformadoresdeCorriente!AI21</f>
        <v>48.6</v>
      </c>
      <c r="F70" s="38">
        <f>+TransformadoresdeCorriente!AJ21</f>
        <v>43.598999999999997</v>
      </c>
      <c r="G70" s="67">
        <f t="shared" si="6"/>
        <v>-897.99434999999994</v>
      </c>
    </row>
    <row r="71" spans="1:7" ht="27.6" x14ac:dyDescent="0.3">
      <c r="A71" s="63">
        <v>8558</v>
      </c>
      <c r="B71" s="69" t="s">
        <v>105</v>
      </c>
      <c r="C71" s="33">
        <f>+TransformadoresdeCorriente!Z22</f>
        <v>60.75</v>
      </c>
      <c r="D71" s="34">
        <f>+TransformadoresdeCorriente!AA22</f>
        <v>49.661000000000001</v>
      </c>
      <c r="E71" s="37">
        <f>+TransformadoresdeCorriente!AI22</f>
        <v>48.6</v>
      </c>
      <c r="F71" s="38">
        <f>+TransformadoresdeCorriente!AJ22</f>
        <v>43.598999999999997</v>
      </c>
      <c r="G71" s="67">
        <f t="shared" si="6"/>
        <v>-897.99434999999994</v>
      </c>
    </row>
    <row r="72" spans="1:7" ht="27.6" x14ac:dyDescent="0.3">
      <c r="A72" s="63">
        <v>8562</v>
      </c>
      <c r="B72" s="69" t="s">
        <v>106</v>
      </c>
      <c r="C72" s="33">
        <f>+TransformadoresdeCorriente!Z23</f>
        <v>32.4</v>
      </c>
      <c r="D72" s="34">
        <f>+TransformadoresdeCorriente!AA23</f>
        <v>49.661000000000001</v>
      </c>
      <c r="E72" s="37">
        <f>+TransformadoresdeCorriente!AI23</f>
        <v>25.92</v>
      </c>
      <c r="F72" s="38">
        <f>+TransformadoresdeCorriente!AJ23</f>
        <v>43.598999999999997</v>
      </c>
      <c r="G72" s="67">
        <f t="shared" si="6"/>
        <v>-478.93031999999994</v>
      </c>
    </row>
    <row r="73" spans="1:7" ht="27.6" x14ac:dyDescent="0.3">
      <c r="A73" s="63">
        <v>8567</v>
      </c>
      <c r="B73" s="69" t="s">
        <v>107</v>
      </c>
      <c r="C73" s="33">
        <f>+TransformadoresdeCorriente!Z24</f>
        <v>32.4</v>
      </c>
      <c r="D73" s="34">
        <f>+TransformadoresdeCorriente!AA24</f>
        <v>49.661000000000001</v>
      </c>
      <c r="E73" s="37">
        <f>+TransformadoresdeCorriente!AI24</f>
        <v>25.92</v>
      </c>
      <c r="F73" s="38">
        <f>+TransformadoresdeCorriente!AJ24</f>
        <v>43.598999999999997</v>
      </c>
      <c r="G73" s="67">
        <f t="shared" si="6"/>
        <v>-478.93031999999994</v>
      </c>
    </row>
    <row r="74" spans="1:7" ht="27.6" x14ac:dyDescent="0.3">
      <c r="A74" s="63">
        <v>8575</v>
      </c>
      <c r="B74" s="69" t="s">
        <v>108</v>
      </c>
      <c r="C74" s="33">
        <f>+TransformadoresdeCorriente!Z25</f>
        <v>32.4</v>
      </c>
      <c r="D74" s="34">
        <f>+TransformadoresdeCorriente!AA25</f>
        <v>49.661000000000001</v>
      </c>
      <c r="E74" s="37">
        <f>+TransformadoresdeCorriente!AI25</f>
        <v>25.92</v>
      </c>
      <c r="F74" s="38">
        <f>+TransformadoresdeCorriente!AJ25</f>
        <v>43.598999999999997</v>
      </c>
      <c r="G74" s="67">
        <f t="shared" si="6"/>
        <v>-478.93031999999994</v>
      </c>
    </row>
    <row r="75" spans="1:7" ht="27.6" x14ac:dyDescent="0.3">
      <c r="A75" s="63">
        <v>8585</v>
      </c>
      <c r="B75" s="69" t="s">
        <v>109</v>
      </c>
      <c r="C75" s="33">
        <f>+TransformadoresdeCorriente!Z26</f>
        <v>32.4</v>
      </c>
      <c r="D75" s="34">
        <f>+TransformadoresdeCorriente!AA26</f>
        <v>49.661000000000001</v>
      </c>
      <c r="E75" s="37">
        <f>+TransformadoresdeCorriente!AI26</f>
        <v>25.92</v>
      </c>
      <c r="F75" s="38">
        <f>+TransformadoresdeCorriente!AJ26</f>
        <v>43.598999999999997</v>
      </c>
      <c r="G75" s="67">
        <f t="shared" si="6"/>
        <v>-478.93031999999994</v>
      </c>
    </row>
    <row r="76" spans="1:7" ht="27.6" x14ac:dyDescent="0.3">
      <c r="A76" s="63">
        <v>8586</v>
      </c>
      <c r="B76" s="69" t="s">
        <v>110</v>
      </c>
      <c r="C76" s="33">
        <f>+TransformadoresdeCorriente!Z27</f>
        <v>32.4</v>
      </c>
      <c r="D76" s="34">
        <f>+TransformadoresdeCorriente!AA27</f>
        <v>49.661000000000001</v>
      </c>
      <c r="E76" s="37">
        <f>+TransformadoresdeCorriente!AI27</f>
        <v>25.92</v>
      </c>
      <c r="F76" s="38">
        <f>+TransformadoresdeCorriente!AJ27</f>
        <v>43.598999999999997</v>
      </c>
      <c r="G76" s="67">
        <f t="shared" si="6"/>
        <v>-478.93031999999994</v>
      </c>
    </row>
    <row r="77" spans="1:7" ht="27.6" x14ac:dyDescent="0.3">
      <c r="A77" s="63">
        <v>8587</v>
      </c>
      <c r="B77" s="69" t="s">
        <v>111</v>
      </c>
      <c r="C77" s="33">
        <f>+TransformadoresdeCorriente!Z28</f>
        <v>32.4</v>
      </c>
      <c r="D77" s="34">
        <f>+TransformadoresdeCorriente!AA28</f>
        <v>49.661000000000001</v>
      </c>
      <c r="E77" s="37">
        <f>+TransformadoresdeCorriente!AI28</f>
        <v>25.92</v>
      </c>
      <c r="F77" s="38">
        <f>+TransformadoresdeCorriente!AJ28</f>
        <v>43.598999999999997</v>
      </c>
      <c r="G77" s="67">
        <f t="shared" si="6"/>
        <v>-478.93031999999994</v>
      </c>
    </row>
    <row r="78" spans="1:7" ht="27.6" x14ac:dyDescent="0.3">
      <c r="A78" s="63">
        <v>8590</v>
      </c>
      <c r="B78" s="69" t="s">
        <v>112</v>
      </c>
      <c r="C78" s="33">
        <f>+TransformadoresdeCorriente!Z29</f>
        <v>32.4</v>
      </c>
      <c r="D78" s="34">
        <f>+TransformadoresdeCorriente!AA29</f>
        <v>49.661000000000001</v>
      </c>
      <c r="E78" s="37">
        <f>+TransformadoresdeCorriente!AI29</f>
        <v>25.92</v>
      </c>
      <c r="F78" s="38">
        <f>+TransformadoresdeCorriente!AJ29</f>
        <v>43.598999999999997</v>
      </c>
      <c r="G78" s="67">
        <f t="shared" si="6"/>
        <v>-478.93031999999994</v>
      </c>
    </row>
    <row r="79" spans="1:7" ht="27.6" x14ac:dyDescent="0.3">
      <c r="A79" s="63">
        <v>8635</v>
      </c>
      <c r="B79" s="69" t="s">
        <v>113</v>
      </c>
      <c r="C79" s="33">
        <f>+TransformadoresdeCorriente!Z30</f>
        <v>10.125</v>
      </c>
      <c r="D79" s="34">
        <f>+TransformadoresdeCorriente!AA30</f>
        <v>49.661000000000001</v>
      </c>
      <c r="E79" s="37">
        <f>+TransformadoresdeCorriente!AI30</f>
        <v>8.1</v>
      </c>
      <c r="F79" s="38">
        <f>+TransformadoresdeCorriente!AJ30</f>
        <v>43.598999999999997</v>
      </c>
      <c r="G79" s="67">
        <f t="shared" si="6"/>
        <v>-149.66572500000007</v>
      </c>
    </row>
    <row r="80" spans="1:7" ht="27.6" x14ac:dyDescent="0.3">
      <c r="A80" s="63">
        <v>8671</v>
      </c>
      <c r="B80" s="69" t="s">
        <v>114</v>
      </c>
      <c r="C80" s="33">
        <f>+TransformadoresdeCorriente!Z31</f>
        <v>32.4</v>
      </c>
      <c r="D80" s="34">
        <f>+TransformadoresdeCorriente!AA31</f>
        <v>49.661000000000001</v>
      </c>
      <c r="E80" s="37">
        <f>+TransformadoresdeCorriente!AI31</f>
        <v>25.92</v>
      </c>
      <c r="F80" s="38">
        <f>+TransformadoresdeCorriente!AJ31</f>
        <v>43.598999999999997</v>
      </c>
      <c r="G80" s="67">
        <f t="shared" si="6"/>
        <v>-478.93031999999994</v>
      </c>
    </row>
    <row r="81" spans="1:7" ht="27.6" x14ac:dyDescent="0.3">
      <c r="A81" s="63">
        <v>8672</v>
      </c>
      <c r="B81" s="69" t="s">
        <v>115</v>
      </c>
      <c r="C81" s="33">
        <f>+TransformadoresdeCorriente!Z32</f>
        <v>32.4</v>
      </c>
      <c r="D81" s="34">
        <f>+TransformadoresdeCorriente!AA32</f>
        <v>49.661000000000001</v>
      </c>
      <c r="E81" s="37">
        <f>+TransformadoresdeCorriente!AI32</f>
        <v>25.92</v>
      </c>
      <c r="F81" s="38">
        <f>+TransformadoresdeCorriente!AJ32</f>
        <v>43.598999999999997</v>
      </c>
      <c r="G81" s="67">
        <f t="shared" si="6"/>
        <v>-478.93031999999994</v>
      </c>
    </row>
    <row r="82" spans="1:7" ht="27.6" x14ac:dyDescent="0.3">
      <c r="A82" s="63">
        <v>8688</v>
      </c>
      <c r="B82" s="69" t="s">
        <v>116</v>
      </c>
      <c r="C82" s="33">
        <f>+TransformadoresdeCorriente!Z33</f>
        <v>32.4</v>
      </c>
      <c r="D82" s="34">
        <f>+TransformadoresdeCorriente!AA33</f>
        <v>49.661000000000001</v>
      </c>
      <c r="E82" s="37">
        <f>+TransformadoresdeCorriente!AI33</f>
        <v>25.92</v>
      </c>
      <c r="F82" s="38">
        <f>+TransformadoresdeCorriente!AJ33</f>
        <v>43.598999999999997</v>
      </c>
      <c r="G82" s="67">
        <f t="shared" si="6"/>
        <v>-478.93031999999994</v>
      </c>
    </row>
    <row r="83" spans="1:7" x14ac:dyDescent="0.3">
      <c r="A83" s="63">
        <v>8729</v>
      </c>
      <c r="B83" s="69" t="s">
        <v>117</v>
      </c>
      <c r="C83" s="33">
        <f>+TransformadoresdeCorriente!Z34</f>
        <v>12.15</v>
      </c>
      <c r="D83" s="34">
        <f>+TransformadoresdeCorriente!AA34</f>
        <v>49.033999999999999</v>
      </c>
      <c r="E83" s="37">
        <f>+TransformadoresdeCorriente!AI34</f>
        <v>9.7200000000000006</v>
      </c>
      <c r="F83" s="38">
        <f>+TransformadoresdeCorriente!AJ34</f>
        <v>42.816000000000003</v>
      </c>
      <c r="G83" s="67">
        <f t="shared" si="6"/>
        <v>-179.59157999999996</v>
      </c>
    </row>
    <row r="84" spans="1:7" ht="27.6" x14ac:dyDescent="0.3">
      <c r="A84" s="63">
        <v>9209</v>
      </c>
      <c r="B84" s="69" t="s">
        <v>118</v>
      </c>
      <c r="C84" s="33">
        <f>+TransformadoresdeCorriente!Z35</f>
        <v>32.4</v>
      </c>
      <c r="D84" s="34">
        <f>+TransformadoresdeCorriente!AA35</f>
        <v>49.661000000000001</v>
      </c>
      <c r="E84" s="37">
        <f>+TransformadoresdeCorriente!AI35</f>
        <v>25.92</v>
      </c>
      <c r="F84" s="38">
        <f>+TransformadoresdeCorriente!AJ35</f>
        <v>43.598999999999997</v>
      </c>
      <c r="G84" s="67">
        <f t="shared" si="6"/>
        <v>-478.93031999999994</v>
      </c>
    </row>
    <row r="85" spans="1:7" ht="27.6" x14ac:dyDescent="0.3">
      <c r="A85" s="63">
        <v>9210</v>
      </c>
      <c r="B85" s="69" t="s">
        <v>119</v>
      </c>
      <c r="C85" s="33">
        <f>+TransformadoresdeCorriente!Z36</f>
        <v>32.4</v>
      </c>
      <c r="D85" s="34">
        <f>+TransformadoresdeCorriente!AA36</f>
        <v>49.661000000000001</v>
      </c>
      <c r="E85" s="37">
        <f>+TransformadoresdeCorriente!AI36</f>
        <v>25.92</v>
      </c>
      <c r="F85" s="38">
        <f>+TransformadoresdeCorriente!AJ36</f>
        <v>43.598999999999997</v>
      </c>
      <c r="G85" s="67">
        <f t="shared" si="6"/>
        <v>-478.93031999999994</v>
      </c>
    </row>
    <row r="86" spans="1:7" ht="27.6" x14ac:dyDescent="0.3">
      <c r="A86" s="63">
        <v>9211</v>
      </c>
      <c r="B86" s="69" t="s">
        <v>120</v>
      </c>
      <c r="C86" s="33">
        <f>+TransformadoresdeCorriente!Z37</f>
        <v>10.125</v>
      </c>
      <c r="D86" s="34">
        <f>+TransformadoresdeCorriente!AA37</f>
        <v>49.661000000000001</v>
      </c>
      <c r="E86" s="37">
        <f>+TransformadoresdeCorriente!AI37</f>
        <v>8.1</v>
      </c>
      <c r="F86" s="38">
        <f>+TransformadoresdeCorriente!AJ37</f>
        <v>43.598999999999997</v>
      </c>
      <c r="G86" s="67">
        <f t="shared" si="6"/>
        <v>-149.66572500000007</v>
      </c>
    </row>
    <row r="87" spans="1:7" ht="27.6" x14ac:dyDescent="0.3">
      <c r="A87" s="63">
        <v>9214</v>
      </c>
      <c r="B87" s="69" t="s">
        <v>121</v>
      </c>
      <c r="C87" s="33">
        <f>+TransformadoresdeCorriente!Z38</f>
        <v>10.125</v>
      </c>
      <c r="D87" s="34">
        <f>+TransformadoresdeCorriente!AA38</f>
        <v>49.661000000000001</v>
      </c>
      <c r="E87" s="37">
        <f>+TransformadoresdeCorriente!AI38</f>
        <v>8.1</v>
      </c>
      <c r="F87" s="38">
        <f>+TransformadoresdeCorriente!AJ38</f>
        <v>43.598999999999997</v>
      </c>
      <c r="G87" s="67">
        <f t="shared" si="6"/>
        <v>-149.66572500000007</v>
      </c>
    </row>
    <row r="88" spans="1:7" x14ac:dyDescent="0.3">
      <c r="A88" s="63">
        <v>9257</v>
      </c>
      <c r="B88" s="69" t="s">
        <v>122</v>
      </c>
      <c r="C88" s="33">
        <f>+TransformadoresdeCorriente!Z39</f>
        <v>60.75</v>
      </c>
      <c r="D88" s="34">
        <f>+TransformadoresdeCorriente!AA39</f>
        <v>49.661000000000001</v>
      </c>
      <c r="E88" s="37">
        <f>+TransformadoresdeCorriente!AI39</f>
        <v>48.6</v>
      </c>
      <c r="F88" s="38">
        <f>+TransformadoresdeCorriente!AJ39</f>
        <v>43.598999999999997</v>
      </c>
      <c r="G88" s="67">
        <f t="shared" si="6"/>
        <v>-897.99434999999994</v>
      </c>
    </row>
    <row r="89" spans="1:7" x14ac:dyDescent="0.3">
      <c r="A89" s="63">
        <v>9258</v>
      </c>
      <c r="B89" s="69" t="s">
        <v>123</v>
      </c>
      <c r="C89" s="33">
        <f>+TransformadoresdeCorriente!Z40</f>
        <v>60.75</v>
      </c>
      <c r="D89" s="34">
        <f>+TransformadoresdeCorriente!AA40</f>
        <v>49.661000000000001</v>
      </c>
      <c r="E89" s="37">
        <f>+TransformadoresdeCorriente!AI40</f>
        <v>48.6</v>
      </c>
      <c r="F89" s="38">
        <f>+TransformadoresdeCorriente!AJ40</f>
        <v>43.598999999999997</v>
      </c>
      <c r="G89" s="67">
        <f t="shared" si="6"/>
        <v>-897.99434999999994</v>
      </c>
    </row>
    <row r="90" spans="1:7" ht="27.6" x14ac:dyDescent="0.3">
      <c r="A90" s="63">
        <v>9367</v>
      </c>
      <c r="B90" s="69" t="s">
        <v>124</v>
      </c>
      <c r="C90" s="33">
        <f>+TransformadoresdeCorriente!Z41</f>
        <v>32.4</v>
      </c>
      <c r="D90" s="34">
        <f>+TransformadoresdeCorriente!AA41</f>
        <v>49.661000000000001</v>
      </c>
      <c r="E90" s="37">
        <f>+TransformadoresdeCorriente!AI41</f>
        <v>25.92</v>
      </c>
      <c r="F90" s="38">
        <f>+TransformadoresdeCorriente!AJ41</f>
        <v>43.598999999999997</v>
      </c>
      <c r="G90" s="67">
        <f t="shared" si="6"/>
        <v>-478.93031999999994</v>
      </c>
    </row>
    <row r="91" spans="1:7" ht="27.6" x14ac:dyDescent="0.3">
      <c r="A91" s="63">
        <v>9398</v>
      </c>
      <c r="B91" s="69" t="s">
        <v>125</v>
      </c>
      <c r="C91" s="33">
        <f>+TransformadoresdeCorriente!Z42</f>
        <v>32.4</v>
      </c>
      <c r="D91" s="34">
        <f>+TransformadoresdeCorriente!AA42</f>
        <v>49.661000000000001</v>
      </c>
      <c r="E91" s="37">
        <f>+TransformadoresdeCorriente!AI42</f>
        <v>25.92</v>
      </c>
      <c r="F91" s="38">
        <f>+TransformadoresdeCorriente!AJ42</f>
        <v>43.598999999999997</v>
      </c>
      <c r="G91" s="67">
        <f t="shared" si="6"/>
        <v>-478.93031999999994</v>
      </c>
    </row>
    <row r="92" spans="1:7" ht="27.6" x14ac:dyDescent="0.3">
      <c r="A92" s="63">
        <v>9399</v>
      </c>
      <c r="B92" s="69" t="s">
        <v>126</v>
      </c>
      <c r="C92" s="33">
        <f>+TransformadoresdeCorriente!Z43</f>
        <v>32.4</v>
      </c>
      <c r="D92" s="34">
        <f>+TransformadoresdeCorriente!AA43</f>
        <v>49.661000000000001</v>
      </c>
      <c r="E92" s="37">
        <f>+TransformadoresdeCorriente!AI43</f>
        <v>25.92</v>
      </c>
      <c r="F92" s="38">
        <f>+TransformadoresdeCorriente!AJ43</f>
        <v>43.598999999999997</v>
      </c>
      <c r="G92" s="67">
        <f t="shared" si="6"/>
        <v>-478.93031999999994</v>
      </c>
    </row>
    <row r="93" spans="1:7" ht="27.6" x14ac:dyDescent="0.3">
      <c r="A93" s="63">
        <v>9419</v>
      </c>
      <c r="B93" s="69" t="s">
        <v>127</v>
      </c>
      <c r="C93" s="33">
        <f>+TransformadoresdeCorriente!Z44</f>
        <v>32.4</v>
      </c>
      <c r="D93" s="34">
        <f>+TransformadoresdeCorriente!AA44</f>
        <v>49.661000000000001</v>
      </c>
      <c r="E93" s="37">
        <f>+TransformadoresdeCorriente!AI44</f>
        <v>25.92</v>
      </c>
      <c r="F93" s="38">
        <f>+TransformadoresdeCorriente!AJ44</f>
        <v>43.598999999999997</v>
      </c>
      <c r="G93" s="67">
        <f t="shared" si="6"/>
        <v>-478.93031999999994</v>
      </c>
    </row>
    <row r="94" spans="1:7" ht="27.6" x14ac:dyDescent="0.3">
      <c r="A94" s="63">
        <v>9451</v>
      </c>
      <c r="B94" s="69" t="s">
        <v>128</v>
      </c>
      <c r="C94" s="33">
        <f>+TransformadoresdeCorriente!Z45</f>
        <v>32.4</v>
      </c>
      <c r="D94" s="34">
        <f>+TransformadoresdeCorriente!AA45</f>
        <v>49.661000000000001</v>
      </c>
      <c r="E94" s="37">
        <f>+TransformadoresdeCorriente!AI45</f>
        <v>25.92</v>
      </c>
      <c r="F94" s="38">
        <f>+TransformadoresdeCorriente!AJ45</f>
        <v>43.598999999999997</v>
      </c>
      <c r="G94" s="67">
        <f t="shared" si="6"/>
        <v>-478.93031999999994</v>
      </c>
    </row>
    <row r="95" spans="1:7" ht="27.6" x14ac:dyDescent="0.3">
      <c r="A95" s="63">
        <v>9452</v>
      </c>
      <c r="B95" s="69" t="s">
        <v>129</v>
      </c>
      <c r="C95" s="33">
        <f>+TransformadoresdeCorriente!Z46</f>
        <v>32.4</v>
      </c>
      <c r="D95" s="34">
        <f>+TransformadoresdeCorriente!AA46</f>
        <v>49.661000000000001</v>
      </c>
      <c r="E95" s="37">
        <f>+TransformadoresdeCorriente!AI46</f>
        <v>25.92</v>
      </c>
      <c r="F95" s="38">
        <f>+TransformadoresdeCorriente!AJ46</f>
        <v>43.598999999999997</v>
      </c>
      <c r="G95" s="67">
        <f t="shared" si="6"/>
        <v>-478.93031999999994</v>
      </c>
    </row>
    <row r="96" spans="1:7" ht="27.6" x14ac:dyDescent="0.3">
      <c r="A96" s="63">
        <v>9453</v>
      </c>
      <c r="B96" s="69" t="s">
        <v>130</v>
      </c>
      <c r="C96" s="33">
        <f>+TransformadoresdeCorriente!Z47</f>
        <v>20.25</v>
      </c>
      <c r="D96" s="34">
        <f>+TransformadoresdeCorriente!AA47</f>
        <v>49.661000000000001</v>
      </c>
      <c r="E96" s="37">
        <f>+TransformadoresdeCorriente!AI47</f>
        <v>16.2</v>
      </c>
      <c r="F96" s="38">
        <f>+TransformadoresdeCorriente!AJ47</f>
        <v>43.598999999999997</v>
      </c>
      <c r="G96" s="67">
        <f t="shared" si="6"/>
        <v>-299.33145000000013</v>
      </c>
    </row>
    <row r="97" spans="1:7" ht="27.6" x14ac:dyDescent="0.3">
      <c r="A97" s="63">
        <v>9454</v>
      </c>
      <c r="B97" s="69" t="s">
        <v>131</v>
      </c>
      <c r="C97" s="33">
        <f>+TransformadoresdeCorriente!Z48</f>
        <v>32.4</v>
      </c>
      <c r="D97" s="34">
        <f>+TransformadoresdeCorriente!AA48</f>
        <v>49.661000000000001</v>
      </c>
      <c r="E97" s="37">
        <f>+TransformadoresdeCorriente!AI48</f>
        <v>25.92</v>
      </c>
      <c r="F97" s="38">
        <f>+TransformadoresdeCorriente!AJ48</f>
        <v>43.598999999999997</v>
      </c>
      <c r="G97" s="67">
        <f t="shared" si="6"/>
        <v>-478.93031999999994</v>
      </c>
    </row>
    <row r="98" spans="1:7" ht="27.6" x14ac:dyDescent="0.3">
      <c r="A98" s="63">
        <v>9473</v>
      </c>
      <c r="B98" s="69" t="s">
        <v>132</v>
      </c>
      <c r="C98" s="33">
        <f>+TransformadoresdeCorriente!Z49</f>
        <v>32.4</v>
      </c>
      <c r="D98" s="34">
        <f>+TransformadoresdeCorriente!AA49</f>
        <v>49.661000000000001</v>
      </c>
      <c r="E98" s="37">
        <f>+TransformadoresdeCorriente!AI49</f>
        <v>25.92</v>
      </c>
      <c r="F98" s="38">
        <f>+TransformadoresdeCorriente!AJ49</f>
        <v>43.598999999999997</v>
      </c>
      <c r="G98" s="67">
        <f t="shared" si="6"/>
        <v>-478.93031999999994</v>
      </c>
    </row>
    <row r="99" spans="1:7" ht="27.6" x14ac:dyDescent="0.3">
      <c r="A99" s="63">
        <v>9480</v>
      </c>
      <c r="B99" s="69" t="s">
        <v>133</v>
      </c>
      <c r="C99" s="33">
        <f>+TransformadoresdeCorriente!Z50</f>
        <v>32.4</v>
      </c>
      <c r="D99" s="34">
        <f>+TransformadoresdeCorriente!AA50</f>
        <v>49.661000000000001</v>
      </c>
      <c r="E99" s="37">
        <f>+TransformadoresdeCorriente!AI50</f>
        <v>25.92</v>
      </c>
      <c r="F99" s="38">
        <f>+TransformadoresdeCorriente!AJ50</f>
        <v>43.598999999999997</v>
      </c>
      <c r="G99" s="67">
        <f t="shared" si="6"/>
        <v>-478.93031999999994</v>
      </c>
    </row>
    <row r="100" spans="1:7" x14ac:dyDescent="0.3">
      <c r="A100" s="63">
        <v>9481</v>
      </c>
      <c r="B100" s="69" t="s">
        <v>134</v>
      </c>
      <c r="C100" s="33">
        <f>+TransformadoresdeCorriente!Z51</f>
        <v>12.15</v>
      </c>
      <c r="D100" s="34">
        <f>+TransformadoresdeCorriente!AA51</f>
        <v>49.033999999999999</v>
      </c>
      <c r="E100" s="37">
        <f>+TransformadoresdeCorriente!AI51</f>
        <v>9.7200000000000006</v>
      </c>
      <c r="F100" s="38">
        <f>+TransformadoresdeCorriente!AJ51</f>
        <v>42.816000000000003</v>
      </c>
      <c r="G100" s="67">
        <f t="shared" si="6"/>
        <v>-179.59157999999996</v>
      </c>
    </row>
    <row r="101" spans="1:7" x14ac:dyDescent="0.3">
      <c r="A101" s="63">
        <v>9488</v>
      </c>
      <c r="B101" s="69" t="s">
        <v>135</v>
      </c>
      <c r="C101" s="33">
        <f>+TransformadoresdeCorriente!Z52</f>
        <v>8.1</v>
      </c>
      <c r="D101" s="34">
        <f>+TransformadoresdeCorriente!AA52</f>
        <v>49.661000000000001</v>
      </c>
      <c r="E101" s="37">
        <f>+TransformadoresdeCorriente!AI52</f>
        <v>6.48</v>
      </c>
      <c r="F101" s="38">
        <f>+TransformadoresdeCorriente!AJ52</f>
        <v>43.598999999999997</v>
      </c>
      <c r="G101" s="67">
        <f t="shared" si="6"/>
        <v>-119.73257999999998</v>
      </c>
    </row>
    <row r="102" spans="1:7" x14ac:dyDescent="0.3">
      <c r="A102" s="63">
        <v>9494</v>
      </c>
      <c r="B102" s="69" t="s">
        <v>136</v>
      </c>
      <c r="C102" s="33">
        <f>+TransformadoresdeCorriente!Z53</f>
        <v>12.15</v>
      </c>
      <c r="D102" s="34">
        <f>+TransformadoresdeCorriente!AA53</f>
        <v>49.033999999999999</v>
      </c>
      <c r="E102" s="37">
        <f>+TransformadoresdeCorriente!AI53</f>
        <v>9.7200000000000006</v>
      </c>
      <c r="F102" s="38">
        <f>+TransformadoresdeCorriente!AJ53</f>
        <v>42.816000000000003</v>
      </c>
      <c r="G102" s="67">
        <f t="shared" si="6"/>
        <v>-179.59157999999996</v>
      </c>
    </row>
    <row r="103" spans="1:7" x14ac:dyDescent="0.3">
      <c r="A103" s="63">
        <v>9495</v>
      </c>
      <c r="B103" s="69" t="s">
        <v>137</v>
      </c>
      <c r="C103" s="33">
        <f>+TransformadoresdeCorriente!Z54</f>
        <v>12.15</v>
      </c>
      <c r="D103" s="34">
        <f>+TransformadoresdeCorriente!AA54</f>
        <v>49.033999999999999</v>
      </c>
      <c r="E103" s="37">
        <f>+TransformadoresdeCorriente!AI54</f>
        <v>9.7200000000000006</v>
      </c>
      <c r="F103" s="38">
        <f>+TransformadoresdeCorriente!AJ54</f>
        <v>42.816000000000003</v>
      </c>
      <c r="G103" s="67">
        <f t="shared" si="6"/>
        <v>-179.59157999999996</v>
      </c>
    </row>
    <row r="104" spans="1:7" x14ac:dyDescent="0.3">
      <c r="A104" s="63">
        <v>9499</v>
      </c>
      <c r="B104" s="69" t="s">
        <v>138</v>
      </c>
      <c r="C104" s="33">
        <f>+TransformadoresdeCorriente!Z55</f>
        <v>32.4</v>
      </c>
      <c r="D104" s="34">
        <f>+TransformadoresdeCorriente!AA55</f>
        <v>49.661000000000001</v>
      </c>
      <c r="E104" s="37">
        <f>+TransformadoresdeCorriente!AI55</f>
        <v>25.92</v>
      </c>
      <c r="F104" s="38">
        <f>+TransformadoresdeCorriente!AJ55</f>
        <v>43.598999999999997</v>
      </c>
      <c r="G104" s="67">
        <f t="shared" si="6"/>
        <v>-478.93031999999994</v>
      </c>
    </row>
    <row r="105" spans="1:7" x14ac:dyDescent="0.3">
      <c r="A105" s="63">
        <v>9555</v>
      </c>
      <c r="B105" s="69" t="s">
        <v>139</v>
      </c>
      <c r="C105" s="33">
        <f>+TransformadoresdeCorriente!Z56</f>
        <v>32.4</v>
      </c>
      <c r="D105" s="34">
        <f>+TransformadoresdeCorriente!AA56</f>
        <v>49.661000000000001</v>
      </c>
      <c r="E105" s="37">
        <f>+TransformadoresdeCorriente!AI56</f>
        <v>25.92</v>
      </c>
      <c r="F105" s="38">
        <f>+TransformadoresdeCorriente!AJ56</f>
        <v>43.598999999999997</v>
      </c>
      <c r="G105" s="67">
        <f t="shared" si="6"/>
        <v>-478.93031999999994</v>
      </c>
    </row>
    <row r="106" spans="1:7" x14ac:dyDescent="0.3">
      <c r="A106" s="63">
        <v>9588</v>
      </c>
      <c r="B106" s="69" t="s">
        <v>140</v>
      </c>
      <c r="C106" s="33">
        <f>+TransformadoresdeCorriente!Z57</f>
        <v>32.4</v>
      </c>
      <c r="D106" s="34">
        <f>+TransformadoresdeCorriente!AA57</f>
        <v>49.661000000000001</v>
      </c>
      <c r="E106" s="37">
        <f>+TransformadoresdeCorriente!AI57</f>
        <v>25.92</v>
      </c>
      <c r="F106" s="38">
        <f>+TransformadoresdeCorriente!AJ57</f>
        <v>43.598999999999997</v>
      </c>
      <c r="G106" s="67">
        <f t="shared" si="6"/>
        <v>-478.93031999999994</v>
      </c>
    </row>
    <row r="107" spans="1:7" x14ac:dyDescent="0.3">
      <c r="A107" s="63">
        <v>9607</v>
      </c>
      <c r="B107" s="69" t="s">
        <v>141</v>
      </c>
      <c r="C107" s="33">
        <f>+TransformadoresdeCorriente!Z58</f>
        <v>60.75</v>
      </c>
      <c r="D107" s="34">
        <f>+TransformadoresdeCorriente!AA58</f>
        <v>49.661000000000001</v>
      </c>
      <c r="E107" s="37">
        <f>+TransformadoresdeCorriente!AI58</f>
        <v>48.6</v>
      </c>
      <c r="F107" s="38">
        <f>+TransformadoresdeCorriente!AJ58</f>
        <v>43.598999999999997</v>
      </c>
      <c r="G107" s="67">
        <f t="shared" si="6"/>
        <v>-897.99434999999994</v>
      </c>
    </row>
    <row r="108" spans="1:7" x14ac:dyDescent="0.3">
      <c r="A108" s="63">
        <v>9608</v>
      </c>
      <c r="B108" s="69" t="s">
        <v>142</v>
      </c>
      <c r="C108" s="33">
        <f>+TransformadoresdeCorriente!Z59</f>
        <v>60.75</v>
      </c>
      <c r="D108" s="34">
        <f>+TransformadoresdeCorriente!AA59</f>
        <v>49.661000000000001</v>
      </c>
      <c r="E108" s="37">
        <f>+TransformadoresdeCorriente!AI59</f>
        <v>48.6</v>
      </c>
      <c r="F108" s="38">
        <f>+TransformadoresdeCorriente!AJ59</f>
        <v>43.598999999999997</v>
      </c>
      <c r="G108" s="67">
        <f t="shared" si="6"/>
        <v>-897.99434999999994</v>
      </c>
    </row>
    <row r="109" spans="1:7" x14ac:dyDescent="0.3">
      <c r="A109" s="63">
        <v>9758</v>
      </c>
      <c r="B109" s="69" t="s">
        <v>143</v>
      </c>
      <c r="C109" s="33">
        <f>+TransformadoresdeCorriente!Z60</f>
        <v>32.4</v>
      </c>
      <c r="D109" s="34">
        <f>+TransformadoresdeCorriente!AA60</f>
        <v>49.661000000000001</v>
      </c>
      <c r="E109" s="37">
        <f>+TransformadoresdeCorriente!AI60</f>
        <v>25.92</v>
      </c>
      <c r="F109" s="38">
        <f>+TransformadoresdeCorriente!AJ60</f>
        <v>43.598999999999997</v>
      </c>
      <c r="G109" s="67">
        <f t="shared" si="6"/>
        <v>-478.93031999999994</v>
      </c>
    </row>
    <row r="110" spans="1:7" ht="27.6" x14ac:dyDescent="0.3">
      <c r="A110" s="63">
        <v>805307</v>
      </c>
      <c r="B110" s="69" t="s">
        <v>144</v>
      </c>
      <c r="C110" s="33">
        <f>+TransformadoresdeCorriente!Z61</f>
        <v>32.4</v>
      </c>
      <c r="D110" s="34">
        <f>+TransformadoresdeCorriente!AA61</f>
        <v>49.661000000000001</v>
      </c>
      <c r="E110" s="37">
        <f>+TransformadoresdeCorriente!AI61</f>
        <v>25.92</v>
      </c>
      <c r="F110" s="38">
        <f>+TransformadoresdeCorriente!AJ61</f>
        <v>43.598999999999997</v>
      </c>
      <c r="G110" s="67">
        <f t="shared" si="6"/>
        <v>-478.93031999999994</v>
      </c>
    </row>
    <row r="111" spans="1:7" ht="27.6" x14ac:dyDescent="0.3">
      <c r="A111" s="63">
        <v>809505</v>
      </c>
      <c r="B111" s="69" t="s">
        <v>144</v>
      </c>
      <c r="C111" s="33">
        <f>+TransformadoresdeCorriente!Z62</f>
        <v>32.4</v>
      </c>
      <c r="D111" s="34">
        <f>+TransformadoresdeCorriente!AA62</f>
        <v>49.661000000000001</v>
      </c>
      <c r="E111" s="37">
        <f>+TransformadoresdeCorriente!AI62</f>
        <v>25.92</v>
      </c>
      <c r="F111" s="38">
        <f>+TransformadoresdeCorriente!AJ62</f>
        <v>43.598999999999997</v>
      </c>
      <c r="G111" s="67">
        <f t="shared" si="6"/>
        <v>-478.93031999999994</v>
      </c>
    </row>
    <row r="112" spans="1:7" ht="27.6" x14ac:dyDescent="0.3">
      <c r="A112" s="63">
        <v>809514</v>
      </c>
      <c r="B112" s="69" t="s">
        <v>145</v>
      </c>
      <c r="C112" s="33">
        <f>+TransformadoresdeCorriente!Z63</f>
        <v>32.4</v>
      </c>
      <c r="D112" s="34">
        <f>+TransformadoresdeCorriente!AA63</f>
        <v>49.661000000000001</v>
      </c>
      <c r="E112" s="37">
        <f>+TransformadoresdeCorriente!AI63</f>
        <v>25.92</v>
      </c>
      <c r="F112" s="38">
        <f>+TransformadoresdeCorriente!AJ63</f>
        <v>43.598999999999997</v>
      </c>
      <c r="G112" s="67">
        <f t="shared" si="6"/>
        <v>-478.93031999999994</v>
      </c>
    </row>
    <row r="113" spans="1:7" ht="27.6" x14ac:dyDescent="0.3">
      <c r="A113" s="63">
        <v>809515</v>
      </c>
      <c r="B113" s="69" t="s">
        <v>146</v>
      </c>
      <c r="C113" s="33">
        <f>+TransformadoresdeCorriente!Z64</f>
        <v>20.25</v>
      </c>
      <c r="D113" s="34">
        <f>+TransformadoresdeCorriente!AA64</f>
        <v>49.661000000000001</v>
      </c>
      <c r="E113" s="37">
        <f>+TransformadoresdeCorriente!AI64</f>
        <v>16.2</v>
      </c>
      <c r="F113" s="38">
        <f>+TransformadoresdeCorriente!AJ64</f>
        <v>43.598999999999997</v>
      </c>
      <c r="G113" s="67">
        <f t="shared" si="6"/>
        <v>-299.33145000000013</v>
      </c>
    </row>
    <row r="114" spans="1:7" ht="27.6" x14ac:dyDescent="0.3">
      <c r="A114" s="63">
        <v>809517</v>
      </c>
      <c r="B114" s="69" t="s">
        <v>147</v>
      </c>
      <c r="C114" s="33">
        <f>+TransformadoresdeCorriente!Z65</f>
        <v>20.25</v>
      </c>
      <c r="D114" s="34">
        <f>+TransformadoresdeCorriente!AA65</f>
        <v>49.661000000000001</v>
      </c>
      <c r="E114" s="37">
        <f>+TransformadoresdeCorriente!AI65</f>
        <v>16.2</v>
      </c>
      <c r="F114" s="38">
        <f>+TransformadoresdeCorriente!AJ65</f>
        <v>43.598999999999997</v>
      </c>
      <c r="G114" s="67">
        <f t="shared" si="6"/>
        <v>-299.33145000000013</v>
      </c>
    </row>
    <row r="115" spans="1:7" ht="27.6" x14ac:dyDescent="0.3">
      <c r="A115" s="63">
        <v>809518</v>
      </c>
      <c r="B115" s="69" t="s">
        <v>147</v>
      </c>
      <c r="C115" s="33">
        <f>+TransformadoresdeCorriente!Z66</f>
        <v>20.25</v>
      </c>
      <c r="D115" s="34">
        <f>+TransformadoresdeCorriente!AA66</f>
        <v>49.661000000000001</v>
      </c>
      <c r="E115" s="37">
        <f>+TransformadoresdeCorriente!AI66</f>
        <v>16.2</v>
      </c>
      <c r="F115" s="38">
        <f>+TransformadoresdeCorriente!AJ66</f>
        <v>43.598999999999997</v>
      </c>
      <c r="G115" s="67">
        <f t="shared" si="6"/>
        <v>-299.33145000000013</v>
      </c>
    </row>
    <row r="116" spans="1:7" x14ac:dyDescent="0.3">
      <c r="A116" s="63">
        <v>809532</v>
      </c>
      <c r="B116" s="69" t="s">
        <v>148</v>
      </c>
      <c r="C116" s="33">
        <f>+TransformadoresdeCorriente!Z67</f>
        <v>32.4</v>
      </c>
      <c r="D116" s="34">
        <f>+TransformadoresdeCorriente!AA67</f>
        <v>49.661000000000001</v>
      </c>
      <c r="E116" s="37">
        <f>+TransformadoresdeCorriente!AI67</f>
        <v>25.92</v>
      </c>
      <c r="F116" s="38">
        <f>+TransformadoresdeCorriente!AJ67</f>
        <v>43.598999999999997</v>
      </c>
      <c r="G116" s="67">
        <f t="shared" si="6"/>
        <v>-478.93031999999994</v>
      </c>
    </row>
    <row r="117" spans="1:7" x14ac:dyDescent="0.3">
      <c r="A117" s="63">
        <v>809533</v>
      </c>
      <c r="B117" s="69" t="s">
        <v>148</v>
      </c>
      <c r="C117" s="33">
        <f>+TransformadoresdeCorriente!Z68</f>
        <v>32.4</v>
      </c>
      <c r="D117" s="34">
        <f>+TransformadoresdeCorriente!AA68</f>
        <v>49.661000000000001</v>
      </c>
      <c r="E117" s="37">
        <f>+TransformadoresdeCorriente!AI68</f>
        <v>25.92</v>
      </c>
      <c r="F117" s="38">
        <f>+TransformadoresdeCorriente!AJ68</f>
        <v>43.598999999999997</v>
      </c>
      <c r="G117" s="67">
        <f t="shared" si="6"/>
        <v>-478.93031999999994</v>
      </c>
    </row>
    <row r="118" spans="1:7" x14ac:dyDescent="0.3">
      <c r="A118" s="63">
        <v>809534</v>
      </c>
      <c r="B118" s="69" t="s">
        <v>149</v>
      </c>
      <c r="C118" s="33">
        <f>+TransformadoresdeCorriente!Z69</f>
        <v>32.4</v>
      </c>
      <c r="D118" s="34">
        <f>+TransformadoresdeCorriente!AA69</f>
        <v>49.661000000000001</v>
      </c>
      <c r="E118" s="37">
        <f>+TransformadoresdeCorriente!AI69</f>
        <v>25.92</v>
      </c>
      <c r="F118" s="38">
        <f>+TransformadoresdeCorriente!AJ69</f>
        <v>43.598999999999997</v>
      </c>
      <c r="G118" s="67">
        <f t="shared" ref="G118:G181" si="7">+F118*E118-C118*D118</f>
        <v>-478.93031999999994</v>
      </c>
    </row>
    <row r="119" spans="1:7" x14ac:dyDescent="0.3">
      <c r="A119" s="63">
        <v>809553</v>
      </c>
      <c r="B119" s="69" t="s">
        <v>149</v>
      </c>
      <c r="C119" s="33">
        <f>+TransformadoresdeCorriente!Z70</f>
        <v>32.4</v>
      </c>
      <c r="D119" s="34">
        <f>+TransformadoresdeCorriente!AA70</f>
        <v>49.661000000000001</v>
      </c>
      <c r="E119" s="37">
        <f>+TransformadoresdeCorriente!AI70</f>
        <v>25.92</v>
      </c>
      <c r="F119" s="38">
        <f>+TransformadoresdeCorriente!AJ70</f>
        <v>43.598999999999997</v>
      </c>
      <c r="G119" s="67">
        <f t="shared" si="7"/>
        <v>-478.93031999999994</v>
      </c>
    </row>
    <row r="120" spans="1:7" x14ac:dyDescent="0.3">
      <c r="A120" s="63">
        <v>951100</v>
      </c>
      <c r="B120" s="69" t="s">
        <v>150</v>
      </c>
      <c r="C120" s="33">
        <f>+TransformadoresdeCorriente!Z71</f>
        <v>32.4</v>
      </c>
      <c r="D120" s="34">
        <f>+TransformadoresdeCorriente!AA71</f>
        <v>49.661000000000001</v>
      </c>
      <c r="E120" s="37">
        <f>+TransformadoresdeCorriente!AI71</f>
        <v>25.92</v>
      </c>
      <c r="F120" s="38">
        <f>+TransformadoresdeCorriente!AJ71</f>
        <v>43.598999999999997</v>
      </c>
      <c r="G120" s="67">
        <f t="shared" si="7"/>
        <v>-478.93031999999994</v>
      </c>
    </row>
    <row r="121" spans="1:7" x14ac:dyDescent="0.3">
      <c r="A121" s="63">
        <v>951101</v>
      </c>
      <c r="B121" s="69" t="s">
        <v>151</v>
      </c>
      <c r="C121" s="33">
        <f>+TransformadoresdeCorriente!Z72</f>
        <v>32.4</v>
      </c>
      <c r="D121" s="34">
        <f>+TransformadoresdeCorriente!AA72</f>
        <v>49.661000000000001</v>
      </c>
      <c r="E121" s="37">
        <f>+TransformadoresdeCorriente!AI72</f>
        <v>25.92</v>
      </c>
      <c r="F121" s="38">
        <f>+TransformadoresdeCorriente!AJ72</f>
        <v>43.598999999999997</v>
      </c>
      <c r="G121" s="67">
        <f t="shared" si="7"/>
        <v>-478.93031999999994</v>
      </c>
    </row>
    <row r="122" spans="1:7" x14ac:dyDescent="0.3">
      <c r="A122" s="63">
        <v>951102</v>
      </c>
      <c r="B122" s="69" t="s">
        <v>152</v>
      </c>
      <c r="C122" s="33">
        <f>+TransformadoresdeCorriente!Z73</f>
        <v>32.4</v>
      </c>
      <c r="D122" s="34">
        <f>+TransformadoresdeCorriente!AA73</f>
        <v>49.661000000000001</v>
      </c>
      <c r="E122" s="37">
        <f>+TransformadoresdeCorriente!AI73</f>
        <v>25.92</v>
      </c>
      <c r="F122" s="38">
        <f>+TransformadoresdeCorriente!AJ73</f>
        <v>43.598999999999997</v>
      </c>
      <c r="G122" s="67">
        <f t="shared" si="7"/>
        <v>-478.93031999999994</v>
      </c>
    </row>
    <row r="123" spans="1:7" x14ac:dyDescent="0.3">
      <c r="A123" s="63">
        <v>951103</v>
      </c>
      <c r="B123" s="69" t="s">
        <v>153</v>
      </c>
      <c r="C123" s="33">
        <f>+TransformadoresdeCorriente!Z74</f>
        <v>32.4</v>
      </c>
      <c r="D123" s="34">
        <f>+TransformadoresdeCorriente!AA74</f>
        <v>49.661000000000001</v>
      </c>
      <c r="E123" s="37">
        <f>+TransformadoresdeCorriente!AI74</f>
        <v>25.92</v>
      </c>
      <c r="F123" s="38">
        <f>+TransformadoresdeCorriente!AJ74</f>
        <v>43.598999999999997</v>
      </c>
      <c r="G123" s="67">
        <f t="shared" si="7"/>
        <v>-478.93031999999994</v>
      </c>
    </row>
    <row r="124" spans="1:7" x14ac:dyDescent="0.3">
      <c r="A124" s="63">
        <v>951104</v>
      </c>
      <c r="B124" s="69" t="s">
        <v>154</v>
      </c>
      <c r="C124" s="33">
        <f>+TransformadoresdeCorriente!Z75</f>
        <v>32.4</v>
      </c>
      <c r="D124" s="34">
        <f>+TransformadoresdeCorriente!AA75</f>
        <v>49.661000000000001</v>
      </c>
      <c r="E124" s="37">
        <f>+TransformadoresdeCorriente!AI75</f>
        <v>25.92</v>
      </c>
      <c r="F124" s="38">
        <f>+TransformadoresdeCorriente!AJ75</f>
        <v>43.598999999999997</v>
      </c>
      <c r="G124" s="67">
        <f t="shared" si="7"/>
        <v>-478.93031999999994</v>
      </c>
    </row>
    <row r="125" spans="1:7" x14ac:dyDescent="0.3">
      <c r="A125" s="63">
        <v>951106</v>
      </c>
      <c r="B125" s="69" t="s">
        <v>155</v>
      </c>
      <c r="C125" s="33">
        <f>+TransformadoresdeCorriente!Z76</f>
        <v>32.4</v>
      </c>
      <c r="D125" s="34">
        <f>+TransformadoresdeCorriente!AA76</f>
        <v>49.661000000000001</v>
      </c>
      <c r="E125" s="37">
        <f>+TransformadoresdeCorriente!AI76</f>
        <v>25.92</v>
      </c>
      <c r="F125" s="38">
        <f>+TransformadoresdeCorriente!AJ76</f>
        <v>43.598999999999997</v>
      </c>
      <c r="G125" s="67">
        <f t="shared" si="7"/>
        <v>-478.93031999999994</v>
      </c>
    </row>
    <row r="126" spans="1:7" x14ac:dyDescent="0.3">
      <c r="A126" s="63">
        <v>951107</v>
      </c>
      <c r="B126" s="69" t="s">
        <v>156</v>
      </c>
      <c r="C126" s="33">
        <f>+TransformadoresdeCorriente!Z77</f>
        <v>32.4</v>
      </c>
      <c r="D126" s="34">
        <f>+TransformadoresdeCorriente!AA77</f>
        <v>49.661000000000001</v>
      </c>
      <c r="E126" s="37">
        <f>+TransformadoresdeCorriente!AI77</f>
        <v>25.92</v>
      </c>
      <c r="F126" s="38">
        <f>+TransformadoresdeCorriente!AJ77</f>
        <v>43.598999999999997</v>
      </c>
      <c r="G126" s="67">
        <f t="shared" si="7"/>
        <v>-478.93031999999994</v>
      </c>
    </row>
    <row r="127" spans="1:7" x14ac:dyDescent="0.3">
      <c r="A127" s="63">
        <v>951108</v>
      </c>
      <c r="B127" s="69" t="s">
        <v>157</v>
      </c>
      <c r="C127" s="33">
        <f>+TransformadoresdeCorriente!Z78</f>
        <v>60.75</v>
      </c>
      <c r="D127" s="34">
        <f>+TransformadoresdeCorriente!AA78</f>
        <v>49.661000000000001</v>
      </c>
      <c r="E127" s="37">
        <f>+TransformadoresdeCorriente!AI78</f>
        <v>48.6</v>
      </c>
      <c r="F127" s="38">
        <f>+TransformadoresdeCorriente!AJ78</f>
        <v>43.598999999999997</v>
      </c>
      <c r="G127" s="67">
        <f t="shared" si="7"/>
        <v>-897.99434999999994</v>
      </c>
    </row>
    <row r="128" spans="1:7" x14ac:dyDescent="0.3">
      <c r="A128" s="63">
        <v>951110</v>
      </c>
      <c r="B128" s="69" t="s">
        <v>158</v>
      </c>
      <c r="C128" s="33">
        <f>+TransformadoresdeCorriente!Z79</f>
        <v>12.15</v>
      </c>
      <c r="D128" s="34">
        <f>+TransformadoresdeCorriente!AA79</f>
        <v>49.033999999999999</v>
      </c>
      <c r="E128" s="37">
        <f>+TransformadoresdeCorriente!AI79</f>
        <v>9.7200000000000006</v>
      </c>
      <c r="F128" s="38">
        <f>+TransformadoresdeCorriente!AJ79</f>
        <v>42.816000000000003</v>
      </c>
      <c r="G128" s="67">
        <f t="shared" si="7"/>
        <v>-179.59157999999996</v>
      </c>
    </row>
    <row r="129" spans="1:7" x14ac:dyDescent="0.3">
      <c r="A129" s="63">
        <v>951114</v>
      </c>
      <c r="B129" s="69" t="s">
        <v>159</v>
      </c>
      <c r="C129" s="33">
        <f>+TransformadoresdeCorriente!Z80</f>
        <v>8.1</v>
      </c>
      <c r="D129" s="34">
        <f>+TransformadoresdeCorriente!AA80</f>
        <v>49.661000000000001</v>
      </c>
      <c r="E129" s="37">
        <f>+TransformadoresdeCorriente!AI80</f>
        <v>6.48</v>
      </c>
      <c r="F129" s="38">
        <f>+TransformadoresdeCorriente!AJ80</f>
        <v>43.598999999999997</v>
      </c>
      <c r="G129" s="67">
        <f t="shared" si="7"/>
        <v>-119.73257999999998</v>
      </c>
    </row>
    <row r="130" spans="1:7" x14ac:dyDescent="0.3">
      <c r="A130" s="63">
        <v>951115</v>
      </c>
      <c r="B130" s="69" t="s">
        <v>160</v>
      </c>
      <c r="C130" s="33">
        <f>+TransformadoresdeCorriente!Z81</f>
        <v>32.4</v>
      </c>
      <c r="D130" s="34">
        <f>+TransformadoresdeCorriente!AA81</f>
        <v>49.661000000000001</v>
      </c>
      <c r="E130" s="37">
        <f>+TransformadoresdeCorriente!AI81</f>
        <v>25.92</v>
      </c>
      <c r="F130" s="38">
        <f>+TransformadoresdeCorriente!AJ81</f>
        <v>43.598999999999997</v>
      </c>
      <c r="G130" s="67">
        <f t="shared" si="7"/>
        <v>-478.93031999999994</v>
      </c>
    </row>
    <row r="131" spans="1:7" x14ac:dyDescent="0.3">
      <c r="A131" s="63">
        <v>951117</v>
      </c>
      <c r="B131" s="69" t="s">
        <v>161</v>
      </c>
      <c r="C131" s="33">
        <f>+TransformadoresdeCorriente!Z82</f>
        <v>10.125</v>
      </c>
      <c r="D131" s="34">
        <f>+TransformadoresdeCorriente!AA82</f>
        <v>49.661000000000001</v>
      </c>
      <c r="E131" s="37">
        <f>+TransformadoresdeCorriente!AI82</f>
        <v>8.1</v>
      </c>
      <c r="F131" s="38">
        <f>+TransformadoresdeCorriente!AJ82</f>
        <v>43.598999999999997</v>
      </c>
      <c r="G131" s="67">
        <f t="shared" si="7"/>
        <v>-149.66572500000007</v>
      </c>
    </row>
    <row r="132" spans="1:7" x14ac:dyDescent="0.3">
      <c r="A132" s="63">
        <v>951118</v>
      </c>
      <c r="B132" s="69" t="s">
        <v>162</v>
      </c>
      <c r="C132" s="33">
        <f>+TransformadoresdeCorriente!Z83</f>
        <v>32.4</v>
      </c>
      <c r="D132" s="34">
        <f>+TransformadoresdeCorriente!AA83</f>
        <v>49.661000000000001</v>
      </c>
      <c r="E132" s="37">
        <f>+TransformadoresdeCorriente!AI83</f>
        <v>25.92</v>
      </c>
      <c r="F132" s="38">
        <f>+TransformadoresdeCorriente!AJ83</f>
        <v>43.598999999999997</v>
      </c>
      <c r="G132" s="67">
        <f t="shared" si="7"/>
        <v>-478.93031999999994</v>
      </c>
    </row>
    <row r="133" spans="1:7" x14ac:dyDescent="0.3">
      <c r="A133" s="63">
        <v>951120</v>
      </c>
      <c r="B133" s="69" t="s">
        <v>154</v>
      </c>
      <c r="C133" s="33">
        <f>+TransformadoresdeCorriente!Z84</f>
        <v>32.4</v>
      </c>
      <c r="D133" s="34">
        <f>+TransformadoresdeCorriente!AA84</f>
        <v>49.661000000000001</v>
      </c>
      <c r="E133" s="37">
        <f>+TransformadoresdeCorriente!AI84</f>
        <v>25.92</v>
      </c>
      <c r="F133" s="38">
        <f>+TransformadoresdeCorriente!AJ84</f>
        <v>43.598999999999997</v>
      </c>
      <c r="G133" s="67">
        <f t="shared" si="7"/>
        <v>-478.93031999999994</v>
      </c>
    </row>
    <row r="134" spans="1:7" x14ac:dyDescent="0.3">
      <c r="A134" s="63">
        <v>951121</v>
      </c>
      <c r="B134" s="69" t="s">
        <v>154</v>
      </c>
      <c r="C134" s="33">
        <f>+TransformadoresdeCorriente!Z85</f>
        <v>32.4</v>
      </c>
      <c r="D134" s="34">
        <f>+TransformadoresdeCorriente!AA85</f>
        <v>49.661000000000001</v>
      </c>
      <c r="E134" s="37">
        <f>+TransformadoresdeCorriente!AI85</f>
        <v>25.92</v>
      </c>
      <c r="F134" s="38">
        <f>+TransformadoresdeCorriente!AJ85</f>
        <v>43.598999999999997</v>
      </c>
      <c r="G134" s="67">
        <f t="shared" si="7"/>
        <v>-478.93031999999994</v>
      </c>
    </row>
    <row r="135" spans="1:7" x14ac:dyDescent="0.3">
      <c r="A135" s="63">
        <v>951122</v>
      </c>
      <c r="B135" s="69" t="s">
        <v>150</v>
      </c>
      <c r="C135" s="33">
        <f>+TransformadoresdeCorriente!Z86</f>
        <v>32.4</v>
      </c>
      <c r="D135" s="34">
        <f>+TransformadoresdeCorriente!AA86</f>
        <v>49.661000000000001</v>
      </c>
      <c r="E135" s="37">
        <f>+TransformadoresdeCorriente!AI86</f>
        <v>25.92</v>
      </c>
      <c r="F135" s="38">
        <f>+TransformadoresdeCorriente!AJ86</f>
        <v>43.598999999999997</v>
      </c>
      <c r="G135" s="67">
        <f t="shared" si="7"/>
        <v>-478.93031999999994</v>
      </c>
    </row>
    <row r="136" spans="1:7" x14ac:dyDescent="0.3">
      <c r="A136" s="63">
        <v>951127</v>
      </c>
      <c r="B136" s="69" t="s">
        <v>163</v>
      </c>
      <c r="C136" s="33">
        <f>+TransformadoresdeCorriente!Z87</f>
        <v>32.4</v>
      </c>
      <c r="D136" s="34">
        <f>+TransformadoresdeCorriente!AA87</f>
        <v>49.661000000000001</v>
      </c>
      <c r="E136" s="37">
        <f>+TransformadoresdeCorriente!AI87</f>
        <v>25.92</v>
      </c>
      <c r="F136" s="38">
        <f>+TransformadoresdeCorriente!AJ87</f>
        <v>43.598999999999997</v>
      </c>
      <c r="G136" s="67">
        <f t="shared" si="7"/>
        <v>-478.93031999999994</v>
      </c>
    </row>
    <row r="137" spans="1:7" x14ac:dyDescent="0.3">
      <c r="A137" s="63">
        <v>951129</v>
      </c>
      <c r="B137" s="69" t="s">
        <v>152</v>
      </c>
      <c r="C137" s="33">
        <f>+TransformadoresdeCorriente!Z88</f>
        <v>32.4</v>
      </c>
      <c r="D137" s="34">
        <f>+TransformadoresdeCorriente!AA88</f>
        <v>49.661000000000001</v>
      </c>
      <c r="E137" s="37">
        <f>+TransformadoresdeCorriente!AI88</f>
        <v>25.92</v>
      </c>
      <c r="F137" s="38">
        <f>+TransformadoresdeCorriente!AJ88</f>
        <v>43.598999999999997</v>
      </c>
      <c r="G137" s="67">
        <f t="shared" si="7"/>
        <v>-478.93031999999994</v>
      </c>
    </row>
    <row r="138" spans="1:7" x14ac:dyDescent="0.3">
      <c r="A138" s="63">
        <v>951131</v>
      </c>
      <c r="B138" s="69" t="s">
        <v>164</v>
      </c>
      <c r="C138" s="33">
        <f>+TransformadoresdeCorriente!Z89</f>
        <v>8.1</v>
      </c>
      <c r="D138" s="34">
        <f>+TransformadoresdeCorriente!AA89</f>
        <v>49.661000000000001</v>
      </c>
      <c r="E138" s="37">
        <f>+TransformadoresdeCorriente!AI89</f>
        <v>6.48</v>
      </c>
      <c r="F138" s="38">
        <f>+TransformadoresdeCorriente!AJ89</f>
        <v>43.598999999999997</v>
      </c>
      <c r="G138" s="67">
        <f t="shared" si="7"/>
        <v>-119.73257999999998</v>
      </c>
    </row>
    <row r="139" spans="1:7" x14ac:dyDescent="0.3">
      <c r="A139" s="63">
        <v>951134</v>
      </c>
      <c r="B139" s="69" t="s">
        <v>165</v>
      </c>
      <c r="C139" s="33">
        <f>+TransformadoresdeCorriente!Z90</f>
        <v>32.4</v>
      </c>
      <c r="D139" s="34">
        <f>+TransformadoresdeCorriente!AA90</f>
        <v>49.661000000000001</v>
      </c>
      <c r="E139" s="37">
        <f>+TransformadoresdeCorriente!AI90</f>
        <v>25.92</v>
      </c>
      <c r="F139" s="38">
        <f>+TransformadoresdeCorriente!AJ90</f>
        <v>43.598999999999997</v>
      </c>
      <c r="G139" s="67">
        <f t="shared" si="7"/>
        <v>-478.93031999999994</v>
      </c>
    </row>
    <row r="140" spans="1:7" x14ac:dyDescent="0.3">
      <c r="A140" s="63">
        <v>951138</v>
      </c>
      <c r="B140" s="69" t="s">
        <v>166</v>
      </c>
      <c r="C140" s="33">
        <f>+TransformadoresdeCorriente!Z91</f>
        <v>10.125</v>
      </c>
      <c r="D140" s="34">
        <f>+TransformadoresdeCorriente!AA91</f>
        <v>50.914000000000001</v>
      </c>
      <c r="E140" s="37">
        <f>+TransformadoresdeCorriente!AI91</f>
        <v>8.1</v>
      </c>
      <c r="F140" s="38">
        <f>+TransformadoresdeCorriente!AJ91</f>
        <v>45.165999999999997</v>
      </c>
      <c r="G140" s="67">
        <f t="shared" si="7"/>
        <v>-149.65965000000011</v>
      </c>
    </row>
    <row r="141" spans="1:7" x14ac:dyDescent="0.3">
      <c r="A141" s="63">
        <v>951139</v>
      </c>
      <c r="B141" s="69" t="s">
        <v>167</v>
      </c>
      <c r="C141" s="33">
        <f>+TransformadoresdeCorriente!Z92</f>
        <v>60.75</v>
      </c>
      <c r="D141" s="34">
        <f>+TransformadoresdeCorriente!AA92</f>
        <v>50.914000000000001</v>
      </c>
      <c r="E141" s="37">
        <f>+TransformadoresdeCorriente!AI92</f>
        <v>48.6</v>
      </c>
      <c r="F141" s="38">
        <f>+TransformadoresdeCorriente!AJ92</f>
        <v>45.165999999999997</v>
      </c>
      <c r="G141" s="67">
        <f t="shared" si="7"/>
        <v>-897.95790000000034</v>
      </c>
    </row>
    <row r="142" spans="1:7" x14ac:dyDescent="0.3">
      <c r="A142" s="63">
        <v>951140</v>
      </c>
      <c r="B142" s="69" t="s">
        <v>163</v>
      </c>
      <c r="C142" s="33">
        <f>+TransformadoresdeCorriente!Z93</f>
        <v>32.4</v>
      </c>
      <c r="D142" s="34">
        <f>+TransformadoresdeCorriente!AA93</f>
        <v>49.661000000000001</v>
      </c>
      <c r="E142" s="37">
        <f>+TransformadoresdeCorriente!AI93</f>
        <v>25.92</v>
      </c>
      <c r="F142" s="38">
        <f>+TransformadoresdeCorriente!AJ93</f>
        <v>43.598999999999997</v>
      </c>
      <c r="G142" s="67">
        <f t="shared" si="7"/>
        <v>-478.93031999999994</v>
      </c>
    </row>
    <row r="143" spans="1:7" x14ac:dyDescent="0.3">
      <c r="A143" s="63">
        <v>951141</v>
      </c>
      <c r="B143" s="69" t="s">
        <v>168</v>
      </c>
      <c r="C143" s="33">
        <f>+TransformadoresdeCorriente!Z94</f>
        <v>8.1</v>
      </c>
      <c r="D143" s="34">
        <f>+TransformadoresdeCorriente!AA94</f>
        <v>49.661000000000001</v>
      </c>
      <c r="E143" s="37">
        <f>+TransformadoresdeCorriente!AI94</f>
        <v>6.48</v>
      </c>
      <c r="F143" s="38">
        <f>+TransformadoresdeCorriente!AJ94</f>
        <v>43.598999999999997</v>
      </c>
      <c r="G143" s="67">
        <f t="shared" si="7"/>
        <v>-119.73257999999998</v>
      </c>
    </row>
    <row r="144" spans="1:7" x14ac:dyDescent="0.3">
      <c r="A144" s="63">
        <v>951143</v>
      </c>
      <c r="B144" s="69" t="s">
        <v>169</v>
      </c>
      <c r="C144" s="33">
        <f>+TransformadoresdeCorriente!Z95</f>
        <v>8.1</v>
      </c>
      <c r="D144" s="34">
        <f>+TransformadoresdeCorriente!AA95</f>
        <v>49.661000000000001</v>
      </c>
      <c r="E144" s="37">
        <f>+TransformadoresdeCorriente!AI95</f>
        <v>6.48</v>
      </c>
      <c r="F144" s="38">
        <f>+TransformadoresdeCorriente!AJ95</f>
        <v>43.598999999999997</v>
      </c>
      <c r="G144" s="67">
        <f t="shared" si="7"/>
        <v>-119.73257999999998</v>
      </c>
    </row>
    <row r="145" spans="1:7" x14ac:dyDescent="0.3">
      <c r="A145" s="63">
        <v>951144</v>
      </c>
      <c r="B145" s="69" t="s">
        <v>170</v>
      </c>
      <c r="C145" s="33">
        <f>+TransformadoresdeCorriente!Z96</f>
        <v>8.1</v>
      </c>
      <c r="D145" s="34">
        <f>+TransformadoresdeCorriente!AA96</f>
        <v>49.661000000000001</v>
      </c>
      <c r="E145" s="37">
        <f>+TransformadoresdeCorriente!AI96</f>
        <v>6.48</v>
      </c>
      <c r="F145" s="38">
        <f>+TransformadoresdeCorriente!AJ96</f>
        <v>43.598999999999997</v>
      </c>
      <c r="G145" s="67">
        <f t="shared" si="7"/>
        <v>-119.73257999999998</v>
      </c>
    </row>
    <row r="146" spans="1:7" x14ac:dyDescent="0.3">
      <c r="A146" s="63">
        <v>951146</v>
      </c>
      <c r="B146" s="69" t="s">
        <v>171</v>
      </c>
      <c r="C146" s="33">
        <f>+TransformadoresdeCorriente!Z97</f>
        <v>32.4</v>
      </c>
      <c r="D146" s="34">
        <f>+TransformadoresdeCorriente!AA97</f>
        <v>49.661000000000001</v>
      </c>
      <c r="E146" s="37">
        <f>+TransformadoresdeCorriente!AI97</f>
        <v>25.92</v>
      </c>
      <c r="F146" s="38">
        <f>+TransformadoresdeCorriente!AJ97</f>
        <v>43.598999999999997</v>
      </c>
      <c r="G146" s="67">
        <f t="shared" si="7"/>
        <v>-478.93031999999994</v>
      </c>
    </row>
    <row r="147" spans="1:7" x14ac:dyDescent="0.3">
      <c r="A147" s="63">
        <v>951148</v>
      </c>
      <c r="B147" s="69" t="s">
        <v>172</v>
      </c>
      <c r="C147" s="33">
        <f>+TransformadoresdeCorriente!Z98</f>
        <v>60.75</v>
      </c>
      <c r="D147" s="34">
        <f>+TransformadoresdeCorriente!AA98</f>
        <v>49.661000000000001</v>
      </c>
      <c r="E147" s="37">
        <f>+TransformadoresdeCorriente!AI98</f>
        <v>48.6</v>
      </c>
      <c r="F147" s="38">
        <f>+TransformadoresdeCorriente!AJ98</f>
        <v>43.598999999999997</v>
      </c>
      <c r="G147" s="67">
        <f t="shared" si="7"/>
        <v>-897.99434999999994</v>
      </c>
    </row>
    <row r="148" spans="1:7" x14ac:dyDescent="0.3">
      <c r="A148" s="63">
        <v>951152</v>
      </c>
      <c r="B148" s="69" t="s">
        <v>173</v>
      </c>
      <c r="C148" s="33">
        <f>+TransformadoresdeCorriente!Z99</f>
        <v>32.4</v>
      </c>
      <c r="D148" s="34">
        <f>+TransformadoresdeCorriente!AA99</f>
        <v>49.661000000000001</v>
      </c>
      <c r="E148" s="37">
        <f>+TransformadoresdeCorriente!AI99</f>
        <v>25.92</v>
      </c>
      <c r="F148" s="38">
        <f>+TransformadoresdeCorriente!AJ99</f>
        <v>43.598999999999997</v>
      </c>
      <c r="G148" s="67">
        <f t="shared" si="7"/>
        <v>-478.93031999999994</v>
      </c>
    </row>
    <row r="149" spans="1:7" x14ac:dyDescent="0.3">
      <c r="A149" s="63">
        <v>951153</v>
      </c>
      <c r="B149" s="69" t="s">
        <v>174</v>
      </c>
      <c r="C149" s="33">
        <f>+TransformadoresdeCorriente!Z100</f>
        <v>32.4</v>
      </c>
      <c r="D149" s="34">
        <f>+TransformadoresdeCorriente!AA100</f>
        <v>49.661000000000001</v>
      </c>
      <c r="E149" s="37">
        <f>+TransformadoresdeCorriente!AI100</f>
        <v>25.92</v>
      </c>
      <c r="F149" s="38">
        <f>+TransformadoresdeCorriente!AJ100</f>
        <v>43.598999999999997</v>
      </c>
      <c r="G149" s="67">
        <f t="shared" si="7"/>
        <v>-478.93031999999994</v>
      </c>
    </row>
    <row r="150" spans="1:7" x14ac:dyDescent="0.3">
      <c r="A150" s="63">
        <v>951160</v>
      </c>
      <c r="B150" s="69" t="s">
        <v>156</v>
      </c>
      <c r="C150" s="33">
        <f>+TransformadoresdeCorriente!Z101</f>
        <v>32.4</v>
      </c>
      <c r="D150" s="34">
        <f>+TransformadoresdeCorriente!AA101</f>
        <v>49.661000000000001</v>
      </c>
      <c r="E150" s="37">
        <f>+TransformadoresdeCorriente!AI101</f>
        <v>25.92</v>
      </c>
      <c r="F150" s="38">
        <f>+TransformadoresdeCorriente!AJ101</f>
        <v>43.598999999999997</v>
      </c>
      <c r="G150" s="67">
        <f t="shared" si="7"/>
        <v>-478.93031999999994</v>
      </c>
    </row>
    <row r="151" spans="1:7" x14ac:dyDescent="0.3">
      <c r="A151" s="63">
        <v>951161</v>
      </c>
      <c r="B151" s="69" t="s">
        <v>175</v>
      </c>
      <c r="C151" s="33">
        <f>+TransformadoresdeCorriente!Z102</f>
        <v>24.3</v>
      </c>
      <c r="D151" s="34">
        <f>+TransformadoresdeCorriente!AA102</f>
        <v>49.661000000000001</v>
      </c>
      <c r="E151" s="37">
        <f>+TransformadoresdeCorriente!AI102</f>
        <v>19.440000000000001</v>
      </c>
      <c r="F151" s="38">
        <f>+TransformadoresdeCorriente!AJ102</f>
        <v>43.598999999999997</v>
      </c>
      <c r="G151" s="67">
        <f t="shared" si="7"/>
        <v>-359.19774000000007</v>
      </c>
    </row>
    <row r="152" spans="1:7" x14ac:dyDescent="0.3">
      <c r="A152" s="63">
        <v>951168</v>
      </c>
      <c r="B152" s="69" t="s">
        <v>154</v>
      </c>
      <c r="C152" s="33">
        <f>+TransformadoresdeCorriente!Z103</f>
        <v>32.4</v>
      </c>
      <c r="D152" s="34">
        <f>+TransformadoresdeCorriente!AA103</f>
        <v>49.661000000000001</v>
      </c>
      <c r="E152" s="37">
        <f>+TransformadoresdeCorriente!AI103</f>
        <v>25.92</v>
      </c>
      <c r="F152" s="38">
        <f>+TransformadoresdeCorriente!AJ103</f>
        <v>43.598999999999997</v>
      </c>
      <c r="G152" s="67">
        <f t="shared" si="7"/>
        <v>-478.93031999999994</v>
      </c>
    </row>
    <row r="153" spans="1:7" x14ac:dyDescent="0.3">
      <c r="A153" s="63">
        <v>951170</v>
      </c>
      <c r="B153" s="69" t="s">
        <v>176</v>
      </c>
      <c r="C153" s="33">
        <f>+TransformadoresdeCorriente!Z104</f>
        <v>32.4</v>
      </c>
      <c r="D153" s="34">
        <f>+TransformadoresdeCorriente!AA104</f>
        <v>49.661000000000001</v>
      </c>
      <c r="E153" s="37">
        <f>+TransformadoresdeCorriente!AI104</f>
        <v>25.92</v>
      </c>
      <c r="F153" s="38">
        <f>+TransformadoresdeCorriente!AJ104</f>
        <v>43.598999999999997</v>
      </c>
      <c r="G153" s="67">
        <f t="shared" si="7"/>
        <v>-478.93031999999994</v>
      </c>
    </row>
    <row r="154" spans="1:7" x14ac:dyDescent="0.3">
      <c r="A154" s="63">
        <v>951171</v>
      </c>
      <c r="B154" s="69" t="s">
        <v>177</v>
      </c>
      <c r="C154" s="33">
        <f>+TransformadoresdeCorriente!Z105</f>
        <v>32.4</v>
      </c>
      <c r="D154" s="34">
        <f>+TransformadoresdeCorriente!AA105</f>
        <v>49.661000000000001</v>
      </c>
      <c r="E154" s="37">
        <f>+TransformadoresdeCorriente!AI105</f>
        <v>25.92</v>
      </c>
      <c r="F154" s="38">
        <f>+TransformadoresdeCorriente!AJ105</f>
        <v>43.598999999999997</v>
      </c>
      <c r="G154" s="67">
        <f t="shared" si="7"/>
        <v>-478.93031999999994</v>
      </c>
    </row>
    <row r="155" spans="1:7" x14ac:dyDescent="0.3">
      <c r="A155" s="63">
        <v>951175</v>
      </c>
      <c r="B155" s="69" t="s">
        <v>178</v>
      </c>
      <c r="C155" s="33">
        <f>+TransformadoresdeCorriente!Z106</f>
        <v>12.15</v>
      </c>
      <c r="D155" s="34">
        <f>+TransformadoresdeCorriente!AA106</f>
        <v>49.033999999999999</v>
      </c>
      <c r="E155" s="37">
        <f>+TransformadoresdeCorriente!AI106</f>
        <v>9.7200000000000006</v>
      </c>
      <c r="F155" s="38">
        <f>+TransformadoresdeCorriente!AJ106</f>
        <v>42.816000000000003</v>
      </c>
      <c r="G155" s="67">
        <f t="shared" si="7"/>
        <v>-179.59157999999996</v>
      </c>
    </row>
    <row r="156" spans="1:7" x14ac:dyDescent="0.3">
      <c r="A156" s="63">
        <v>951177</v>
      </c>
      <c r="B156" s="69" t="s">
        <v>179</v>
      </c>
      <c r="C156" s="33">
        <f>+TransformadoresdeCorriente!Z107</f>
        <v>8.1</v>
      </c>
      <c r="D156" s="34">
        <f>+TransformadoresdeCorriente!AA107</f>
        <v>49.661000000000001</v>
      </c>
      <c r="E156" s="37">
        <f>+TransformadoresdeCorriente!AI107</f>
        <v>6.48</v>
      </c>
      <c r="F156" s="38">
        <f>+TransformadoresdeCorriente!AJ107</f>
        <v>43.598999999999997</v>
      </c>
      <c r="G156" s="67">
        <f t="shared" si="7"/>
        <v>-119.73257999999998</v>
      </c>
    </row>
    <row r="157" spans="1:7" x14ac:dyDescent="0.3">
      <c r="A157" s="63">
        <v>951180</v>
      </c>
      <c r="B157" s="69" t="s">
        <v>155</v>
      </c>
      <c r="C157" s="33">
        <f>+TransformadoresdeCorriente!Z108</f>
        <v>32.4</v>
      </c>
      <c r="D157" s="34">
        <f>+TransformadoresdeCorriente!AA108</f>
        <v>49.661000000000001</v>
      </c>
      <c r="E157" s="37">
        <f>+TransformadoresdeCorriente!AI108</f>
        <v>25.92</v>
      </c>
      <c r="F157" s="38">
        <f>+TransformadoresdeCorriente!AJ108</f>
        <v>43.598999999999997</v>
      </c>
      <c r="G157" s="67">
        <f t="shared" si="7"/>
        <v>-478.93031999999994</v>
      </c>
    </row>
    <row r="158" spans="1:7" x14ac:dyDescent="0.3">
      <c r="A158" s="63">
        <v>951181</v>
      </c>
      <c r="B158" s="69" t="s">
        <v>180</v>
      </c>
      <c r="C158" s="33">
        <f>+TransformadoresdeCorriente!Z109</f>
        <v>32.4</v>
      </c>
      <c r="D158" s="34">
        <f>+TransformadoresdeCorriente!AA109</f>
        <v>49.661000000000001</v>
      </c>
      <c r="E158" s="37">
        <f>+TransformadoresdeCorriente!AI109</f>
        <v>25.92</v>
      </c>
      <c r="F158" s="38">
        <f>+TransformadoresdeCorriente!AJ109</f>
        <v>43.598999999999997</v>
      </c>
      <c r="G158" s="67">
        <f t="shared" si="7"/>
        <v>-478.93031999999994</v>
      </c>
    </row>
    <row r="159" spans="1:7" x14ac:dyDescent="0.3">
      <c r="A159" s="63">
        <v>951183</v>
      </c>
      <c r="B159" s="69" t="s">
        <v>181</v>
      </c>
      <c r="C159" s="33">
        <f>+TransformadoresdeCorriente!Z110</f>
        <v>60.75</v>
      </c>
      <c r="D159" s="34">
        <f>+TransformadoresdeCorriente!AA110</f>
        <v>49.661000000000001</v>
      </c>
      <c r="E159" s="37">
        <f>+TransformadoresdeCorriente!AI110</f>
        <v>48.6</v>
      </c>
      <c r="F159" s="38">
        <f>+TransformadoresdeCorriente!AJ110</f>
        <v>43.598999999999997</v>
      </c>
      <c r="G159" s="67">
        <f t="shared" si="7"/>
        <v>-897.99434999999994</v>
      </c>
    </row>
    <row r="160" spans="1:7" x14ac:dyDescent="0.3">
      <c r="A160" s="63">
        <v>951184</v>
      </c>
      <c r="B160" s="69" t="s">
        <v>165</v>
      </c>
      <c r="C160" s="33">
        <f>+TransformadoresdeCorriente!Z111</f>
        <v>32.4</v>
      </c>
      <c r="D160" s="34">
        <f>+TransformadoresdeCorriente!AA111</f>
        <v>49.661000000000001</v>
      </c>
      <c r="E160" s="37">
        <f>+TransformadoresdeCorriente!AI111</f>
        <v>25.92</v>
      </c>
      <c r="F160" s="38">
        <f>+TransformadoresdeCorriente!AJ111</f>
        <v>43.598999999999997</v>
      </c>
      <c r="G160" s="67">
        <f t="shared" si="7"/>
        <v>-478.93031999999994</v>
      </c>
    </row>
    <row r="161" spans="1:7" x14ac:dyDescent="0.3">
      <c r="A161" s="63">
        <v>951185</v>
      </c>
      <c r="B161" s="69" t="s">
        <v>156</v>
      </c>
      <c r="C161" s="33">
        <f>+TransformadoresdeCorriente!Z112</f>
        <v>32.4</v>
      </c>
      <c r="D161" s="34">
        <f>+TransformadoresdeCorriente!AA112</f>
        <v>49.661000000000001</v>
      </c>
      <c r="E161" s="37">
        <f>+TransformadoresdeCorriente!AI112</f>
        <v>25.92</v>
      </c>
      <c r="F161" s="38">
        <f>+TransformadoresdeCorriente!AJ112</f>
        <v>43.598999999999997</v>
      </c>
      <c r="G161" s="67">
        <f t="shared" si="7"/>
        <v>-478.93031999999994</v>
      </c>
    </row>
    <row r="162" spans="1:7" x14ac:dyDescent="0.3">
      <c r="A162" s="63">
        <v>951187</v>
      </c>
      <c r="B162" s="69" t="s">
        <v>182</v>
      </c>
      <c r="C162" s="33">
        <f>+TransformadoresdeCorriente!Z113</f>
        <v>12.15</v>
      </c>
      <c r="D162" s="34">
        <f>+TransformadoresdeCorriente!AA113</f>
        <v>49.033999999999999</v>
      </c>
      <c r="E162" s="37">
        <f>+TransformadoresdeCorriente!AI113</f>
        <v>9.7200000000000006</v>
      </c>
      <c r="F162" s="38">
        <f>+TransformadoresdeCorriente!AJ113</f>
        <v>42.816000000000003</v>
      </c>
      <c r="G162" s="67">
        <f t="shared" si="7"/>
        <v>-179.59157999999996</v>
      </c>
    </row>
    <row r="163" spans="1:7" x14ac:dyDescent="0.3">
      <c r="A163" s="63">
        <v>951189</v>
      </c>
      <c r="B163" s="69" t="s">
        <v>183</v>
      </c>
      <c r="C163" s="33">
        <f>+TransformadoresdeCorriente!Z114</f>
        <v>24.3</v>
      </c>
      <c r="D163" s="34">
        <f>+TransformadoresdeCorriente!AA114</f>
        <v>49.661000000000001</v>
      </c>
      <c r="E163" s="37">
        <f>+TransformadoresdeCorriente!AI114</f>
        <v>19.440000000000001</v>
      </c>
      <c r="F163" s="38">
        <f>+TransformadoresdeCorriente!AJ114</f>
        <v>43.598999999999997</v>
      </c>
      <c r="G163" s="67">
        <f t="shared" si="7"/>
        <v>-359.19774000000007</v>
      </c>
    </row>
    <row r="164" spans="1:7" x14ac:dyDescent="0.3">
      <c r="A164" s="63">
        <v>951190</v>
      </c>
      <c r="B164" s="69" t="s">
        <v>174</v>
      </c>
      <c r="C164" s="33">
        <f>+TransformadoresdeCorriente!Z115</f>
        <v>32.4</v>
      </c>
      <c r="D164" s="34">
        <f>+TransformadoresdeCorriente!AA115</f>
        <v>49.661000000000001</v>
      </c>
      <c r="E164" s="37">
        <f>+TransformadoresdeCorriente!AI115</f>
        <v>25.92</v>
      </c>
      <c r="F164" s="38">
        <f>+TransformadoresdeCorriente!AJ115</f>
        <v>43.598999999999997</v>
      </c>
      <c r="G164" s="67">
        <f t="shared" si="7"/>
        <v>-478.93031999999994</v>
      </c>
    </row>
    <row r="165" spans="1:7" x14ac:dyDescent="0.3">
      <c r="A165" s="63">
        <v>951191</v>
      </c>
      <c r="B165" s="69" t="s">
        <v>165</v>
      </c>
      <c r="C165" s="33">
        <f>+TransformadoresdeCorriente!Z116</f>
        <v>32.4</v>
      </c>
      <c r="D165" s="34">
        <f>+TransformadoresdeCorriente!AA116</f>
        <v>49.661000000000001</v>
      </c>
      <c r="E165" s="37">
        <f>+TransformadoresdeCorriente!AI116</f>
        <v>25.92</v>
      </c>
      <c r="F165" s="38">
        <f>+TransformadoresdeCorriente!AJ116</f>
        <v>43.598999999999997</v>
      </c>
      <c r="G165" s="67">
        <f t="shared" si="7"/>
        <v>-478.93031999999994</v>
      </c>
    </row>
    <row r="166" spans="1:7" x14ac:dyDescent="0.3">
      <c r="A166" s="63">
        <v>951193</v>
      </c>
      <c r="B166" s="69" t="s">
        <v>184</v>
      </c>
      <c r="C166" s="33">
        <f>+TransformadoresdeCorriente!Z117</f>
        <v>10.125</v>
      </c>
      <c r="D166" s="34">
        <f>+TransformadoresdeCorriente!AA117</f>
        <v>49.661000000000001</v>
      </c>
      <c r="E166" s="37">
        <f>+TransformadoresdeCorriente!AI117</f>
        <v>8.1</v>
      </c>
      <c r="F166" s="38">
        <f>+TransformadoresdeCorriente!AJ117</f>
        <v>43.598999999999997</v>
      </c>
      <c r="G166" s="67">
        <f t="shared" si="7"/>
        <v>-149.66572500000007</v>
      </c>
    </row>
    <row r="167" spans="1:7" x14ac:dyDescent="0.3">
      <c r="A167" s="63">
        <v>951196</v>
      </c>
      <c r="B167" s="69" t="s">
        <v>165</v>
      </c>
      <c r="C167" s="33">
        <f>+TransformadoresdeCorriente!Z118</f>
        <v>32.4</v>
      </c>
      <c r="D167" s="34">
        <f>+TransformadoresdeCorriente!AA118</f>
        <v>49.661000000000001</v>
      </c>
      <c r="E167" s="37">
        <f>+TransformadoresdeCorriente!AI118</f>
        <v>25.92</v>
      </c>
      <c r="F167" s="38">
        <f>+TransformadoresdeCorriente!AJ118</f>
        <v>43.598999999999997</v>
      </c>
      <c r="G167" s="67">
        <f t="shared" si="7"/>
        <v>-478.93031999999994</v>
      </c>
    </row>
    <row r="168" spans="1:7" x14ac:dyDescent="0.3">
      <c r="A168" s="63">
        <v>951198</v>
      </c>
      <c r="B168" s="69" t="s">
        <v>185</v>
      </c>
      <c r="C168" s="33">
        <f>+TransformadoresdeCorriente!Z119</f>
        <v>24.3</v>
      </c>
      <c r="D168" s="34">
        <f>+TransformadoresdeCorriente!AA119</f>
        <v>49.661000000000001</v>
      </c>
      <c r="E168" s="37">
        <f>+TransformadoresdeCorriente!AI119</f>
        <v>19.440000000000001</v>
      </c>
      <c r="F168" s="38">
        <f>+TransformadoresdeCorriente!AJ119</f>
        <v>43.598999999999997</v>
      </c>
      <c r="G168" s="67">
        <f t="shared" si="7"/>
        <v>-359.19774000000007</v>
      </c>
    </row>
    <row r="169" spans="1:7" x14ac:dyDescent="0.3">
      <c r="A169" s="63">
        <v>951201</v>
      </c>
      <c r="B169" s="69" t="s">
        <v>165</v>
      </c>
      <c r="C169" s="33">
        <f>+TransformadoresdeCorriente!Z120</f>
        <v>32.4</v>
      </c>
      <c r="D169" s="34">
        <f>+TransformadoresdeCorriente!AA120</f>
        <v>49.661000000000001</v>
      </c>
      <c r="E169" s="37">
        <f>+TransformadoresdeCorriente!AI120</f>
        <v>25.92</v>
      </c>
      <c r="F169" s="38">
        <f>+TransformadoresdeCorriente!AJ120</f>
        <v>43.598999999999997</v>
      </c>
      <c r="G169" s="67">
        <f t="shared" si="7"/>
        <v>-478.93031999999994</v>
      </c>
    </row>
    <row r="170" spans="1:7" x14ac:dyDescent="0.3">
      <c r="A170" s="63">
        <v>951202</v>
      </c>
      <c r="B170" s="69" t="s">
        <v>156</v>
      </c>
      <c r="C170" s="33">
        <f>+TransformadoresdeCorriente!Z121</f>
        <v>32.4</v>
      </c>
      <c r="D170" s="34">
        <f>+TransformadoresdeCorriente!AA121</f>
        <v>49.661000000000001</v>
      </c>
      <c r="E170" s="37">
        <f>+TransformadoresdeCorriente!AI121</f>
        <v>25.92</v>
      </c>
      <c r="F170" s="38">
        <f>+TransformadoresdeCorriente!AJ121</f>
        <v>43.598999999999997</v>
      </c>
      <c r="G170" s="67">
        <f t="shared" si="7"/>
        <v>-478.93031999999994</v>
      </c>
    </row>
    <row r="171" spans="1:7" x14ac:dyDescent="0.3">
      <c r="A171" s="63">
        <v>951203</v>
      </c>
      <c r="B171" s="69" t="s">
        <v>154</v>
      </c>
      <c r="C171" s="33">
        <f>+TransformadoresdeCorriente!Z122</f>
        <v>32.4</v>
      </c>
      <c r="D171" s="34">
        <f>+TransformadoresdeCorriente!AA122</f>
        <v>49.661000000000001</v>
      </c>
      <c r="E171" s="37">
        <f>+TransformadoresdeCorriente!AI122</f>
        <v>25.92</v>
      </c>
      <c r="F171" s="38">
        <f>+TransformadoresdeCorriente!AJ122</f>
        <v>43.598999999999997</v>
      </c>
      <c r="G171" s="67">
        <f t="shared" si="7"/>
        <v>-478.93031999999994</v>
      </c>
    </row>
    <row r="172" spans="1:7" x14ac:dyDescent="0.3">
      <c r="A172" s="63">
        <v>951204</v>
      </c>
      <c r="B172" s="69" t="s">
        <v>186</v>
      </c>
      <c r="C172" s="33">
        <f>+TransformadoresdeCorriente!Z123</f>
        <v>32.4</v>
      </c>
      <c r="D172" s="34">
        <f>+TransformadoresdeCorriente!AA123</f>
        <v>49.661000000000001</v>
      </c>
      <c r="E172" s="37">
        <f>+TransformadoresdeCorriente!AI123</f>
        <v>25.92</v>
      </c>
      <c r="F172" s="38">
        <f>+TransformadoresdeCorriente!AJ123</f>
        <v>43.598999999999997</v>
      </c>
      <c r="G172" s="67">
        <f t="shared" si="7"/>
        <v>-478.93031999999994</v>
      </c>
    </row>
    <row r="173" spans="1:7" x14ac:dyDescent="0.3">
      <c r="A173" s="63">
        <v>951207</v>
      </c>
      <c r="B173" s="69" t="s">
        <v>171</v>
      </c>
      <c r="C173" s="33">
        <f>+TransformadoresdeCorriente!Z124</f>
        <v>32.4</v>
      </c>
      <c r="D173" s="34">
        <f>+TransformadoresdeCorriente!AA124</f>
        <v>49.661000000000001</v>
      </c>
      <c r="E173" s="37">
        <f>+TransformadoresdeCorriente!AI124</f>
        <v>25.92</v>
      </c>
      <c r="F173" s="38">
        <f>+TransformadoresdeCorriente!AJ124</f>
        <v>43.598999999999997</v>
      </c>
      <c r="G173" s="67">
        <f t="shared" si="7"/>
        <v>-478.93031999999994</v>
      </c>
    </row>
    <row r="174" spans="1:7" x14ac:dyDescent="0.3">
      <c r="A174" s="63">
        <v>951209</v>
      </c>
      <c r="B174" s="69" t="s">
        <v>166</v>
      </c>
      <c r="C174" s="33">
        <f>+TransformadoresdeCorriente!Z125</f>
        <v>8.1</v>
      </c>
      <c r="D174" s="34">
        <f>+TransformadoresdeCorriente!AA125</f>
        <v>49.661000000000001</v>
      </c>
      <c r="E174" s="37">
        <f>+TransformadoresdeCorriente!AI125</f>
        <v>6.48</v>
      </c>
      <c r="F174" s="38">
        <f>+TransformadoresdeCorriente!AJ125</f>
        <v>43.598999999999997</v>
      </c>
      <c r="G174" s="67">
        <f t="shared" si="7"/>
        <v>-119.73257999999998</v>
      </c>
    </row>
    <row r="175" spans="1:7" x14ac:dyDescent="0.3">
      <c r="A175" s="63">
        <v>951213</v>
      </c>
      <c r="B175" s="69" t="s">
        <v>154</v>
      </c>
      <c r="C175" s="33">
        <f>+TransformadoresdeCorriente!Z126</f>
        <v>32.4</v>
      </c>
      <c r="D175" s="34">
        <f>+TransformadoresdeCorriente!AA126</f>
        <v>49.661000000000001</v>
      </c>
      <c r="E175" s="37">
        <f>+TransformadoresdeCorriente!AI126</f>
        <v>25.92</v>
      </c>
      <c r="F175" s="38">
        <f>+TransformadoresdeCorriente!AJ126</f>
        <v>43.598999999999997</v>
      </c>
      <c r="G175" s="67">
        <f t="shared" si="7"/>
        <v>-478.93031999999994</v>
      </c>
    </row>
    <row r="176" spans="1:7" x14ac:dyDescent="0.3">
      <c r="A176" s="63">
        <v>951215</v>
      </c>
      <c r="B176" s="69" t="s">
        <v>162</v>
      </c>
      <c r="C176" s="33">
        <f>+TransformadoresdeCorriente!Z127</f>
        <v>32.4</v>
      </c>
      <c r="D176" s="34">
        <f>+TransformadoresdeCorriente!AA127</f>
        <v>49.661000000000001</v>
      </c>
      <c r="E176" s="37">
        <f>+TransformadoresdeCorriente!AI127</f>
        <v>25.92</v>
      </c>
      <c r="F176" s="38">
        <f>+TransformadoresdeCorriente!AJ127</f>
        <v>43.598999999999997</v>
      </c>
      <c r="G176" s="67">
        <f t="shared" si="7"/>
        <v>-478.93031999999994</v>
      </c>
    </row>
    <row r="177" spans="1:7" x14ac:dyDescent="0.3">
      <c r="A177" s="63">
        <v>951216</v>
      </c>
      <c r="B177" s="69" t="s">
        <v>165</v>
      </c>
      <c r="C177" s="33">
        <f>+TransformadoresdeCorriente!Z128</f>
        <v>32.4</v>
      </c>
      <c r="D177" s="34">
        <f>+TransformadoresdeCorriente!AA128</f>
        <v>49.661000000000001</v>
      </c>
      <c r="E177" s="37">
        <f>+TransformadoresdeCorriente!AI128</f>
        <v>25.92</v>
      </c>
      <c r="F177" s="38">
        <f>+TransformadoresdeCorriente!AJ128</f>
        <v>43.598999999999997</v>
      </c>
      <c r="G177" s="67">
        <f t="shared" si="7"/>
        <v>-478.93031999999994</v>
      </c>
    </row>
    <row r="178" spans="1:7" x14ac:dyDescent="0.3">
      <c r="A178" s="63">
        <v>951224</v>
      </c>
      <c r="B178" s="69" t="s">
        <v>187</v>
      </c>
      <c r="C178" s="33">
        <f>+TransformadoresdeCorriente!Z129</f>
        <v>8.1</v>
      </c>
      <c r="D178" s="34">
        <f>+TransformadoresdeCorriente!AA129</f>
        <v>49.661000000000001</v>
      </c>
      <c r="E178" s="37">
        <f>+TransformadoresdeCorriente!AI129</f>
        <v>6.48</v>
      </c>
      <c r="F178" s="38">
        <f>+TransformadoresdeCorriente!AJ129</f>
        <v>43.598999999999997</v>
      </c>
      <c r="G178" s="67">
        <f t="shared" si="7"/>
        <v>-119.73257999999998</v>
      </c>
    </row>
    <row r="179" spans="1:7" x14ac:dyDescent="0.3">
      <c r="A179" s="63">
        <v>951225</v>
      </c>
      <c r="B179" s="69" t="s">
        <v>188</v>
      </c>
      <c r="C179" s="33">
        <f>+TransformadoresdeCorriente!Z130</f>
        <v>20.25</v>
      </c>
      <c r="D179" s="34">
        <f>+TransformadoresdeCorriente!AA130</f>
        <v>49.661000000000001</v>
      </c>
      <c r="E179" s="37">
        <f>+TransformadoresdeCorriente!AI130</f>
        <v>16.2</v>
      </c>
      <c r="F179" s="38">
        <f>+TransformadoresdeCorriente!AJ130</f>
        <v>43.598999999999997</v>
      </c>
      <c r="G179" s="67">
        <f t="shared" si="7"/>
        <v>-299.33145000000013</v>
      </c>
    </row>
    <row r="180" spans="1:7" x14ac:dyDescent="0.3">
      <c r="A180" s="63">
        <v>951226</v>
      </c>
      <c r="B180" s="69" t="s">
        <v>165</v>
      </c>
      <c r="C180" s="33">
        <f>+TransformadoresdeCorriente!Z131</f>
        <v>32.4</v>
      </c>
      <c r="D180" s="34">
        <f>+TransformadoresdeCorriente!AA131</f>
        <v>49.661000000000001</v>
      </c>
      <c r="E180" s="37">
        <f>+TransformadoresdeCorriente!AI131</f>
        <v>25.92</v>
      </c>
      <c r="F180" s="38">
        <f>+TransformadoresdeCorriente!AJ131</f>
        <v>43.598999999999997</v>
      </c>
      <c r="G180" s="67">
        <f t="shared" si="7"/>
        <v>-478.93031999999994</v>
      </c>
    </row>
    <row r="181" spans="1:7" x14ac:dyDescent="0.3">
      <c r="A181" s="63">
        <v>951228</v>
      </c>
      <c r="B181" s="69" t="s">
        <v>177</v>
      </c>
      <c r="C181" s="33">
        <f>+TransformadoresdeCorriente!Z132</f>
        <v>32.4</v>
      </c>
      <c r="D181" s="34">
        <f>+TransformadoresdeCorriente!AA132</f>
        <v>49.661000000000001</v>
      </c>
      <c r="E181" s="37">
        <f>+TransformadoresdeCorriente!AI132</f>
        <v>25.92</v>
      </c>
      <c r="F181" s="38">
        <f>+TransformadoresdeCorriente!AJ132</f>
        <v>43.598999999999997</v>
      </c>
      <c r="G181" s="67">
        <f t="shared" si="7"/>
        <v>-478.93031999999994</v>
      </c>
    </row>
    <row r="182" spans="1:7" x14ac:dyDescent="0.3">
      <c r="A182" s="63">
        <v>951231</v>
      </c>
      <c r="B182" s="69" t="s">
        <v>163</v>
      </c>
      <c r="C182" s="33">
        <f>+TransformadoresdeCorriente!Z133</f>
        <v>32.4</v>
      </c>
      <c r="D182" s="34">
        <f>+TransformadoresdeCorriente!AA133</f>
        <v>49.661000000000001</v>
      </c>
      <c r="E182" s="37">
        <f>+TransformadoresdeCorriente!AI133</f>
        <v>25.92</v>
      </c>
      <c r="F182" s="38">
        <f>+TransformadoresdeCorriente!AJ133</f>
        <v>43.598999999999997</v>
      </c>
      <c r="G182" s="67">
        <f t="shared" ref="G182:G245" si="8">+F182*E182-C182*D182</f>
        <v>-478.93031999999994</v>
      </c>
    </row>
    <row r="183" spans="1:7" x14ac:dyDescent="0.3">
      <c r="A183" s="63">
        <v>951233</v>
      </c>
      <c r="B183" s="69" t="s">
        <v>171</v>
      </c>
      <c r="C183" s="33">
        <f>+TransformadoresdeCorriente!Z134</f>
        <v>32.4</v>
      </c>
      <c r="D183" s="34">
        <f>+TransformadoresdeCorriente!AA134</f>
        <v>49.661000000000001</v>
      </c>
      <c r="E183" s="37">
        <f>+TransformadoresdeCorriente!AI134</f>
        <v>25.92</v>
      </c>
      <c r="F183" s="38">
        <f>+TransformadoresdeCorriente!AJ134</f>
        <v>43.598999999999997</v>
      </c>
      <c r="G183" s="67">
        <f t="shared" si="8"/>
        <v>-478.93031999999994</v>
      </c>
    </row>
    <row r="184" spans="1:7" x14ac:dyDescent="0.3">
      <c r="A184" s="63">
        <v>951236</v>
      </c>
      <c r="B184" s="69" t="s">
        <v>189</v>
      </c>
      <c r="C184" s="33">
        <f>+TransformadoresdeCorriente!Z135</f>
        <v>32.4</v>
      </c>
      <c r="D184" s="34">
        <f>+TransformadoresdeCorriente!AA135</f>
        <v>49.661000000000001</v>
      </c>
      <c r="E184" s="37">
        <f>+TransformadoresdeCorriente!AI135</f>
        <v>25.92</v>
      </c>
      <c r="F184" s="38">
        <f>+TransformadoresdeCorriente!AJ135</f>
        <v>43.598999999999997</v>
      </c>
      <c r="G184" s="67">
        <f t="shared" si="8"/>
        <v>-478.93031999999994</v>
      </c>
    </row>
    <row r="185" spans="1:7" x14ac:dyDescent="0.3">
      <c r="A185" s="63">
        <v>951240</v>
      </c>
      <c r="B185" s="69" t="s">
        <v>190</v>
      </c>
      <c r="C185" s="33">
        <f>+TransformadoresdeCorriente!Z136</f>
        <v>20.25</v>
      </c>
      <c r="D185" s="34">
        <f>+TransformadoresdeCorriente!AA136</f>
        <v>49.661000000000001</v>
      </c>
      <c r="E185" s="37">
        <f>+TransformadoresdeCorriente!AI136</f>
        <v>16.2</v>
      </c>
      <c r="F185" s="38">
        <f>+TransformadoresdeCorriente!AJ136</f>
        <v>43.598999999999997</v>
      </c>
      <c r="G185" s="67">
        <f t="shared" si="8"/>
        <v>-299.33145000000013</v>
      </c>
    </row>
    <row r="186" spans="1:7" x14ac:dyDescent="0.3">
      <c r="A186" s="63">
        <v>951242</v>
      </c>
      <c r="B186" s="69" t="s">
        <v>191</v>
      </c>
      <c r="C186" s="33">
        <f>+TransformadoresdeCorriente!Z137</f>
        <v>20.25</v>
      </c>
      <c r="D186" s="34">
        <f>+TransformadoresdeCorriente!AA137</f>
        <v>49.661000000000001</v>
      </c>
      <c r="E186" s="37">
        <f>+TransformadoresdeCorriente!AI137</f>
        <v>16.2</v>
      </c>
      <c r="F186" s="38">
        <f>+TransformadoresdeCorriente!AJ137</f>
        <v>43.598999999999997</v>
      </c>
      <c r="G186" s="67">
        <f t="shared" si="8"/>
        <v>-299.33145000000013</v>
      </c>
    </row>
    <row r="187" spans="1:7" x14ac:dyDescent="0.3">
      <c r="A187" s="63">
        <v>951247</v>
      </c>
      <c r="B187" s="69" t="s">
        <v>192</v>
      </c>
      <c r="C187" s="33">
        <f>+TransformadoresdeCorriente!Z138</f>
        <v>32.4</v>
      </c>
      <c r="D187" s="34">
        <f>+TransformadoresdeCorriente!AA138</f>
        <v>49.661000000000001</v>
      </c>
      <c r="E187" s="37">
        <f>+TransformadoresdeCorriente!AI138</f>
        <v>25.92</v>
      </c>
      <c r="F187" s="38">
        <f>+TransformadoresdeCorriente!AJ138</f>
        <v>43.598999999999997</v>
      </c>
      <c r="G187" s="67">
        <f t="shared" si="8"/>
        <v>-478.93031999999994</v>
      </c>
    </row>
    <row r="188" spans="1:7" x14ac:dyDescent="0.3">
      <c r="A188" s="63">
        <v>951248</v>
      </c>
      <c r="B188" s="69" t="s">
        <v>193</v>
      </c>
      <c r="C188" s="33">
        <f>+TransformadoresdeCorriente!Z139</f>
        <v>32.4</v>
      </c>
      <c r="D188" s="34">
        <f>+TransformadoresdeCorriente!AA139</f>
        <v>49.661000000000001</v>
      </c>
      <c r="E188" s="37">
        <f>+TransformadoresdeCorriente!AI139</f>
        <v>25.92</v>
      </c>
      <c r="F188" s="38">
        <f>+TransformadoresdeCorriente!AJ139</f>
        <v>43.598999999999997</v>
      </c>
      <c r="G188" s="67">
        <f t="shared" si="8"/>
        <v>-478.93031999999994</v>
      </c>
    </row>
    <row r="189" spans="1:7" x14ac:dyDescent="0.3">
      <c r="A189" s="63">
        <v>951249</v>
      </c>
      <c r="B189" s="69" t="s">
        <v>174</v>
      </c>
      <c r="C189" s="33">
        <f>+TransformadoresdeCorriente!Z140</f>
        <v>32.4</v>
      </c>
      <c r="D189" s="34">
        <f>+TransformadoresdeCorriente!AA140</f>
        <v>49.661000000000001</v>
      </c>
      <c r="E189" s="37">
        <f>+TransformadoresdeCorriente!AI140</f>
        <v>25.92</v>
      </c>
      <c r="F189" s="38">
        <f>+TransformadoresdeCorriente!AJ140</f>
        <v>43.598999999999997</v>
      </c>
      <c r="G189" s="67">
        <f t="shared" si="8"/>
        <v>-478.93031999999994</v>
      </c>
    </row>
    <row r="190" spans="1:7" x14ac:dyDescent="0.3">
      <c r="A190" s="63">
        <v>951250</v>
      </c>
      <c r="B190" s="69" t="s">
        <v>164</v>
      </c>
      <c r="C190" s="33">
        <f>+TransformadoresdeCorriente!Z141</f>
        <v>8.1</v>
      </c>
      <c r="D190" s="34">
        <f>+TransformadoresdeCorriente!AA141</f>
        <v>49.661000000000001</v>
      </c>
      <c r="E190" s="37">
        <f>+TransformadoresdeCorriente!AI141</f>
        <v>6.48</v>
      </c>
      <c r="F190" s="38">
        <f>+TransformadoresdeCorriente!AJ141</f>
        <v>43.598999999999997</v>
      </c>
      <c r="G190" s="67">
        <f t="shared" si="8"/>
        <v>-119.73257999999998</v>
      </c>
    </row>
    <row r="191" spans="1:7" x14ac:dyDescent="0.3">
      <c r="A191" s="63">
        <v>951254</v>
      </c>
      <c r="B191" s="69" t="s">
        <v>154</v>
      </c>
      <c r="C191" s="33">
        <f>+TransformadoresdeCorriente!Z142</f>
        <v>32.4</v>
      </c>
      <c r="D191" s="34">
        <f>+TransformadoresdeCorriente!AA142</f>
        <v>49.661000000000001</v>
      </c>
      <c r="E191" s="37">
        <f>+TransformadoresdeCorriente!AI142</f>
        <v>25.92</v>
      </c>
      <c r="F191" s="38">
        <f>+TransformadoresdeCorriente!AJ142</f>
        <v>43.598999999999997</v>
      </c>
      <c r="G191" s="67">
        <f t="shared" si="8"/>
        <v>-478.93031999999994</v>
      </c>
    </row>
    <row r="192" spans="1:7" x14ac:dyDescent="0.3">
      <c r="A192" s="63">
        <v>951258</v>
      </c>
      <c r="B192" s="69" t="s">
        <v>166</v>
      </c>
      <c r="C192" s="33">
        <f>+TransformadoresdeCorriente!Z143</f>
        <v>10.125</v>
      </c>
      <c r="D192" s="34">
        <f>+TransformadoresdeCorriente!AA143</f>
        <v>49.661000000000001</v>
      </c>
      <c r="E192" s="37">
        <f>+TransformadoresdeCorriente!AI143</f>
        <v>8.1</v>
      </c>
      <c r="F192" s="38">
        <f>+TransformadoresdeCorriente!AJ143</f>
        <v>43.598999999999997</v>
      </c>
      <c r="G192" s="67">
        <f t="shared" si="8"/>
        <v>-149.66572500000007</v>
      </c>
    </row>
    <row r="193" spans="1:7" x14ac:dyDescent="0.3">
      <c r="A193" s="63">
        <v>951264</v>
      </c>
      <c r="B193" s="69" t="s">
        <v>165</v>
      </c>
      <c r="C193" s="33">
        <f>+TransformadoresdeCorriente!Z144</f>
        <v>32.4</v>
      </c>
      <c r="D193" s="34">
        <f>+TransformadoresdeCorriente!AA144</f>
        <v>49.661000000000001</v>
      </c>
      <c r="E193" s="37">
        <f>+TransformadoresdeCorriente!AI144</f>
        <v>25.92</v>
      </c>
      <c r="F193" s="38">
        <f>+TransformadoresdeCorriente!AJ144</f>
        <v>43.598999999999997</v>
      </c>
      <c r="G193" s="67">
        <f t="shared" si="8"/>
        <v>-478.93031999999994</v>
      </c>
    </row>
    <row r="194" spans="1:7" x14ac:dyDescent="0.3">
      <c r="A194" s="63">
        <v>951265</v>
      </c>
      <c r="B194" s="69" t="s">
        <v>194</v>
      </c>
      <c r="C194" s="33">
        <f>+TransformadoresdeCorriente!Z145</f>
        <v>32.4</v>
      </c>
      <c r="D194" s="34">
        <f>+TransformadoresdeCorriente!AA145</f>
        <v>49.661000000000001</v>
      </c>
      <c r="E194" s="37">
        <f>+TransformadoresdeCorriente!AI145</f>
        <v>25.92</v>
      </c>
      <c r="F194" s="38">
        <f>+TransformadoresdeCorriente!AJ145</f>
        <v>43.598999999999997</v>
      </c>
      <c r="G194" s="67">
        <f t="shared" si="8"/>
        <v>-478.93031999999994</v>
      </c>
    </row>
    <row r="195" spans="1:7" x14ac:dyDescent="0.3">
      <c r="A195" s="63">
        <v>951268</v>
      </c>
      <c r="B195" s="69" t="s">
        <v>166</v>
      </c>
      <c r="C195" s="33">
        <f>+TransformadoresdeCorriente!Z146</f>
        <v>8.1</v>
      </c>
      <c r="D195" s="34">
        <f>+TransformadoresdeCorriente!AA146</f>
        <v>49.661000000000001</v>
      </c>
      <c r="E195" s="37">
        <f>+TransformadoresdeCorriente!AI146</f>
        <v>6.48</v>
      </c>
      <c r="F195" s="38">
        <f>+TransformadoresdeCorriente!AJ146</f>
        <v>43.598999999999997</v>
      </c>
      <c r="G195" s="67">
        <f t="shared" si="8"/>
        <v>-119.73257999999998</v>
      </c>
    </row>
    <row r="196" spans="1:7" x14ac:dyDescent="0.3">
      <c r="A196" s="63">
        <v>951269</v>
      </c>
      <c r="B196" s="69" t="s">
        <v>195</v>
      </c>
      <c r="C196" s="33">
        <f>+TransformadoresdeCorriente!Z147</f>
        <v>12.15</v>
      </c>
      <c r="D196" s="34">
        <f>+TransformadoresdeCorriente!AA147</f>
        <v>49.033999999999999</v>
      </c>
      <c r="E196" s="37">
        <f>+TransformadoresdeCorriente!AI147</f>
        <v>9.7200000000000006</v>
      </c>
      <c r="F196" s="38">
        <f>+TransformadoresdeCorriente!AJ147</f>
        <v>42.816000000000003</v>
      </c>
      <c r="G196" s="67">
        <f t="shared" si="8"/>
        <v>-179.59157999999996</v>
      </c>
    </row>
    <row r="197" spans="1:7" x14ac:dyDescent="0.3">
      <c r="A197" s="63">
        <v>951272</v>
      </c>
      <c r="B197" s="69" t="s">
        <v>196</v>
      </c>
      <c r="C197" s="33">
        <f>+TransformadoresdeCorriente!Z148</f>
        <v>32.4</v>
      </c>
      <c r="D197" s="34">
        <f>+TransformadoresdeCorriente!AA148</f>
        <v>49.661000000000001</v>
      </c>
      <c r="E197" s="37">
        <f>+TransformadoresdeCorriente!AI148</f>
        <v>25.92</v>
      </c>
      <c r="F197" s="38">
        <f>+TransformadoresdeCorriente!AJ148</f>
        <v>43.598999999999997</v>
      </c>
      <c r="G197" s="67">
        <f t="shared" si="8"/>
        <v>-478.93031999999994</v>
      </c>
    </row>
    <row r="198" spans="1:7" x14ac:dyDescent="0.3">
      <c r="A198" s="63">
        <v>951274</v>
      </c>
      <c r="B198" s="69" t="s">
        <v>197</v>
      </c>
      <c r="C198" s="33">
        <f>+TransformadoresdeCorriente!Z149</f>
        <v>60.75</v>
      </c>
      <c r="D198" s="34">
        <f>+TransformadoresdeCorriente!AA149</f>
        <v>49.661000000000001</v>
      </c>
      <c r="E198" s="37">
        <f>+TransformadoresdeCorriente!AI149</f>
        <v>48.6</v>
      </c>
      <c r="F198" s="38">
        <f>+TransformadoresdeCorriente!AJ149</f>
        <v>43.598999999999997</v>
      </c>
      <c r="G198" s="67">
        <f t="shared" si="8"/>
        <v>-897.99434999999994</v>
      </c>
    </row>
    <row r="199" spans="1:7" x14ac:dyDescent="0.3">
      <c r="A199" s="63">
        <v>951275</v>
      </c>
      <c r="B199" s="69" t="s">
        <v>198</v>
      </c>
      <c r="C199" s="33">
        <f>+TransformadoresdeCorriente!Z150</f>
        <v>8.1</v>
      </c>
      <c r="D199" s="34">
        <f>+TransformadoresdeCorriente!AA150</f>
        <v>49.661000000000001</v>
      </c>
      <c r="E199" s="37">
        <f>+TransformadoresdeCorriente!AI150</f>
        <v>6.48</v>
      </c>
      <c r="F199" s="38">
        <f>+TransformadoresdeCorriente!AJ150</f>
        <v>43.598999999999997</v>
      </c>
      <c r="G199" s="67">
        <f t="shared" si="8"/>
        <v>-119.73257999999998</v>
      </c>
    </row>
    <row r="200" spans="1:7" x14ac:dyDescent="0.3">
      <c r="A200" s="63">
        <v>951276</v>
      </c>
      <c r="B200" s="69" t="s">
        <v>155</v>
      </c>
      <c r="C200" s="33">
        <f>+TransformadoresdeCorriente!Z151</f>
        <v>32.4</v>
      </c>
      <c r="D200" s="34">
        <f>+TransformadoresdeCorriente!AA151</f>
        <v>49.661000000000001</v>
      </c>
      <c r="E200" s="37">
        <f>+TransformadoresdeCorriente!AI151</f>
        <v>25.92</v>
      </c>
      <c r="F200" s="38">
        <f>+TransformadoresdeCorriente!AJ151</f>
        <v>43.598999999999997</v>
      </c>
      <c r="G200" s="67">
        <f t="shared" si="8"/>
        <v>-478.93031999999994</v>
      </c>
    </row>
    <row r="201" spans="1:7" x14ac:dyDescent="0.3">
      <c r="A201" s="63">
        <v>951280</v>
      </c>
      <c r="B201" s="69" t="s">
        <v>165</v>
      </c>
      <c r="C201" s="33">
        <f>+TransformadoresdeCorriente!Z152</f>
        <v>32.4</v>
      </c>
      <c r="D201" s="34">
        <f>+TransformadoresdeCorriente!AA152</f>
        <v>49.661000000000001</v>
      </c>
      <c r="E201" s="37">
        <f>+TransformadoresdeCorriente!AI152</f>
        <v>25.92</v>
      </c>
      <c r="F201" s="38">
        <f>+TransformadoresdeCorriente!AJ152</f>
        <v>43.598999999999997</v>
      </c>
      <c r="G201" s="67">
        <f t="shared" si="8"/>
        <v>-478.93031999999994</v>
      </c>
    </row>
    <row r="202" spans="1:7" x14ac:dyDescent="0.3">
      <c r="A202" s="63">
        <v>951281</v>
      </c>
      <c r="B202" s="69" t="s">
        <v>199</v>
      </c>
      <c r="C202" s="33">
        <f>+TransformadoresdeCorriente!Z153</f>
        <v>24.3</v>
      </c>
      <c r="D202" s="34">
        <f>+TransformadoresdeCorriente!AA153</f>
        <v>49.661000000000001</v>
      </c>
      <c r="E202" s="37">
        <f>+TransformadoresdeCorriente!AI153</f>
        <v>19.440000000000001</v>
      </c>
      <c r="F202" s="38">
        <f>+TransformadoresdeCorriente!AJ153</f>
        <v>43.598999999999997</v>
      </c>
      <c r="G202" s="67">
        <f t="shared" si="8"/>
        <v>-359.19774000000007</v>
      </c>
    </row>
    <row r="203" spans="1:7" x14ac:dyDescent="0.3">
      <c r="A203" s="63">
        <v>951284</v>
      </c>
      <c r="B203" s="69" t="s">
        <v>154</v>
      </c>
      <c r="C203" s="33">
        <f>+TransformadoresdeCorriente!Z154</f>
        <v>32.4</v>
      </c>
      <c r="D203" s="34">
        <f>+TransformadoresdeCorriente!AA154</f>
        <v>49.661000000000001</v>
      </c>
      <c r="E203" s="37">
        <f>+TransformadoresdeCorriente!AI154</f>
        <v>25.92</v>
      </c>
      <c r="F203" s="38">
        <f>+TransformadoresdeCorriente!AJ154</f>
        <v>43.598999999999997</v>
      </c>
      <c r="G203" s="67">
        <f t="shared" si="8"/>
        <v>-478.93031999999994</v>
      </c>
    </row>
    <row r="204" spans="1:7" x14ac:dyDescent="0.3">
      <c r="A204" s="63">
        <v>951285</v>
      </c>
      <c r="B204" s="69" t="s">
        <v>165</v>
      </c>
      <c r="C204" s="33">
        <f>+TransformadoresdeCorriente!Z155</f>
        <v>32.4</v>
      </c>
      <c r="D204" s="34">
        <f>+TransformadoresdeCorriente!AA155</f>
        <v>49.661000000000001</v>
      </c>
      <c r="E204" s="37">
        <f>+TransformadoresdeCorriente!AI155</f>
        <v>25.92</v>
      </c>
      <c r="F204" s="38">
        <f>+TransformadoresdeCorriente!AJ155</f>
        <v>43.598999999999997</v>
      </c>
      <c r="G204" s="67">
        <f t="shared" si="8"/>
        <v>-478.93031999999994</v>
      </c>
    </row>
    <row r="205" spans="1:7" x14ac:dyDescent="0.3">
      <c r="A205" s="63">
        <v>951286</v>
      </c>
      <c r="B205" s="69" t="s">
        <v>200</v>
      </c>
      <c r="C205" s="33">
        <f>+TransformadoresdeCorriente!Z156</f>
        <v>32.4</v>
      </c>
      <c r="D205" s="34">
        <f>+TransformadoresdeCorriente!AA156</f>
        <v>49.661000000000001</v>
      </c>
      <c r="E205" s="37">
        <f>+TransformadoresdeCorriente!AI156</f>
        <v>25.92</v>
      </c>
      <c r="F205" s="38">
        <f>+TransformadoresdeCorriente!AJ156</f>
        <v>43.598999999999997</v>
      </c>
      <c r="G205" s="67">
        <f t="shared" si="8"/>
        <v>-478.93031999999994</v>
      </c>
    </row>
    <row r="206" spans="1:7" x14ac:dyDescent="0.3">
      <c r="A206" s="63">
        <v>951288</v>
      </c>
      <c r="B206" s="69" t="s">
        <v>154</v>
      </c>
      <c r="C206" s="33">
        <f>+TransformadoresdeCorriente!Z157</f>
        <v>32.4</v>
      </c>
      <c r="D206" s="34">
        <f>+TransformadoresdeCorriente!AA157</f>
        <v>49.661000000000001</v>
      </c>
      <c r="E206" s="37">
        <f>+TransformadoresdeCorriente!AI157</f>
        <v>25.92</v>
      </c>
      <c r="F206" s="38">
        <f>+TransformadoresdeCorriente!AJ157</f>
        <v>43.598999999999997</v>
      </c>
      <c r="G206" s="67">
        <f t="shared" si="8"/>
        <v>-478.93031999999994</v>
      </c>
    </row>
    <row r="207" spans="1:7" x14ac:dyDescent="0.3">
      <c r="A207" s="63">
        <v>951289</v>
      </c>
      <c r="B207" s="69" t="s">
        <v>180</v>
      </c>
      <c r="C207" s="33">
        <f>+TransformadoresdeCorriente!Z158</f>
        <v>32.4</v>
      </c>
      <c r="D207" s="34">
        <f>+TransformadoresdeCorriente!AA158</f>
        <v>49.661000000000001</v>
      </c>
      <c r="E207" s="37">
        <f>+TransformadoresdeCorriente!AI158</f>
        <v>25.92</v>
      </c>
      <c r="F207" s="38">
        <f>+TransformadoresdeCorriente!AJ158</f>
        <v>43.598999999999997</v>
      </c>
      <c r="G207" s="67">
        <f t="shared" si="8"/>
        <v>-478.93031999999994</v>
      </c>
    </row>
    <row r="208" spans="1:7" x14ac:dyDescent="0.3">
      <c r="A208" s="63">
        <v>951291</v>
      </c>
      <c r="B208" s="69" t="s">
        <v>188</v>
      </c>
      <c r="C208" s="33">
        <f>+TransformadoresdeCorriente!Z159</f>
        <v>20.25</v>
      </c>
      <c r="D208" s="34">
        <f>+TransformadoresdeCorriente!AA159</f>
        <v>49.661000000000001</v>
      </c>
      <c r="E208" s="37">
        <f>+TransformadoresdeCorriente!AI159</f>
        <v>16.2</v>
      </c>
      <c r="F208" s="38">
        <f>+TransformadoresdeCorriente!AJ159</f>
        <v>43.598999999999997</v>
      </c>
      <c r="G208" s="67">
        <f t="shared" si="8"/>
        <v>-299.33145000000013</v>
      </c>
    </row>
    <row r="209" spans="1:7" x14ac:dyDescent="0.3">
      <c r="A209" s="63">
        <v>951294</v>
      </c>
      <c r="B209" s="69" t="s">
        <v>154</v>
      </c>
      <c r="C209" s="33">
        <f>+TransformadoresdeCorriente!Z160</f>
        <v>32.4</v>
      </c>
      <c r="D209" s="34">
        <f>+TransformadoresdeCorriente!AA160</f>
        <v>49.661000000000001</v>
      </c>
      <c r="E209" s="37">
        <f>+TransformadoresdeCorriente!AI160</f>
        <v>25.92</v>
      </c>
      <c r="F209" s="38">
        <f>+TransformadoresdeCorriente!AJ160</f>
        <v>43.598999999999997</v>
      </c>
      <c r="G209" s="67">
        <f t="shared" si="8"/>
        <v>-478.93031999999994</v>
      </c>
    </row>
    <row r="210" spans="1:7" x14ac:dyDescent="0.3">
      <c r="A210" s="63">
        <v>951295</v>
      </c>
      <c r="B210" s="69" t="s">
        <v>201</v>
      </c>
      <c r="C210" s="33">
        <f>+TransformadoresdeCorriente!Z161</f>
        <v>8.1</v>
      </c>
      <c r="D210" s="34">
        <f>+TransformadoresdeCorriente!AA161</f>
        <v>49.661000000000001</v>
      </c>
      <c r="E210" s="37">
        <f>+TransformadoresdeCorriente!AI161</f>
        <v>6.48</v>
      </c>
      <c r="F210" s="38">
        <f>+TransformadoresdeCorriente!AJ161</f>
        <v>43.598999999999997</v>
      </c>
      <c r="G210" s="67">
        <f t="shared" si="8"/>
        <v>-119.73257999999998</v>
      </c>
    </row>
    <row r="211" spans="1:7" x14ac:dyDescent="0.3">
      <c r="A211" s="63">
        <v>951298</v>
      </c>
      <c r="B211" s="69" t="s">
        <v>174</v>
      </c>
      <c r="C211" s="33">
        <f>+TransformadoresdeCorriente!Z162</f>
        <v>32.4</v>
      </c>
      <c r="D211" s="34">
        <f>+TransformadoresdeCorriente!AA162</f>
        <v>49.661000000000001</v>
      </c>
      <c r="E211" s="37">
        <f>+TransformadoresdeCorriente!AI162</f>
        <v>25.92</v>
      </c>
      <c r="F211" s="38">
        <f>+TransformadoresdeCorriente!AJ162</f>
        <v>43.598999999999997</v>
      </c>
      <c r="G211" s="67">
        <f t="shared" si="8"/>
        <v>-478.93031999999994</v>
      </c>
    </row>
    <row r="212" spans="1:7" x14ac:dyDescent="0.3">
      <c r="A212" s="63">
        <v>951299</v>
      </c>
      <c r="B212" s="69" t="s">
        <v>154</v>
      </c>
      <c r="C212" s="33">
        <f>+TransformadoresdeCorriente!Z163</f>
        <v>32.4</v>
      </c>
      <c r="D212" s="34">
        <f>+TransformadoresdeCorriente!AA163</f>
        <v>49.661000000000001</v>
      </c>
      <c r="E212" s="37">
        <f>+TransformadoresdeCorriente!AI163</f>
        <v>25.92</v>
      </c>
      <c r="F212" s="38">
        <f>+TransformadoresdeCorriente!AJ163</f>
        <v>43.598999999999997</v>
      </c>
      <c r="G212" s="67">
        <f t="shared" si="8"/>
        <v>-478.93031999999994</v>
      </c>
    </row>
    <row r="213" spans="1:7" x14ac:dyDescent="0.3">
      <c r="A213" s="63">
        <v>951302</v>
      </c>
      <c r="B213" s="69" t="s">
        <v>179</v>
      </c>
      <c r="C213" s="33">
        <f>+TransformadoresdeCorriente!Z164</f>
        <v>8.1</v>
      </c>
      <c r="D213" s="34">
        <f>+TransformadoresdeCorriente!AA164</f>
        <v>49.661000000000001</v>
      </c>
      <c r="E213" s="37">
        <f>+TransformadoresdeCorriente!AI164</f>
        <v>6.48</v>
      </c>
      <c r="F213" s="38">
        <f>+TransformadoresdeCorriente!AJ164</f>
        <v>43.598999999999997</v>
      </c>
      <c r="G213" s="67">
        <f t="shared" si="8"/>
        <v>-119.73257999999998</v>
      </c>
    </row>
    <row r="214" spans="1:7" x14ac:dyDescent="0.3">
      <c r="A214" s="63">
        <v>951306</v>
      </c>
      <c r="B214" s="69" t="s">
        <v>200</v>
      </c>
      <c r="C214" s="33">
        <f>+TransformadoresdeCorriente!Z165</f>
        <v>32.4</v>
      </c>
      <c r="D214" s="34">
        <f>+TransformadoresdeCorriente!AA165</f>
        <v>49.661000000000001</v>
      </c>
      <c r="E214" s="37">
        <f>+TransformadoresdeCorriente!AI165</f>
        <v>25.92</v>
      </c>
      <c r="F214" s="38">
        <f>+TransformadoresdeCorriente!AJ165</f>
        <v>43.598999999999997</v>
      </c>
      <c r="G214" s="67">
        <f t="shared" si="8"/>
        <v>-478.93031999999994</v>
      </c>
    </row>
    <row r="215" spans="1:7" x14ac:dyDescent="0.3">
      <c r="A215" s="63">
        <v>951307</v>
      </c>
      <c r="B215" s="69" t="s">
        <v>202</v>
      </c>
      <c r="C215" s="33">
        <f>+TransformadoresdeCorriente!Z166</f>
        <v>32.4</v>
      </c>
      <c r="D215" s="34">
        <f>+TransformadoresdeCorriente!AA166</f>
        <v>49.661000000000001</v>
      </c>
      <c r="E215" s="37">
        <f>+TransformadoresdeCorriente!AI166</f>
        <v>25.92</v>
      </c>
      <c r="F215" s="38">
        <f>+TransformadoresdeCorriente!AJ166</f>
        <v>43.598999999999997</v>
      </c>
      <c r="G215" s="67">
        <f t="shared" si="8"/>
        <v>-478.93031999999994</v>
      </c>
    </row>
    <row r="216" spans="1:7" x14ac:dyDescent="0.3">
      <c r="A216" s="63">
        <v>951312</v>
      </c>
      <c r="B216" s="69" t="s">
        <v>203</v>
      </c>
      <c r="C216" s="33">
        <f>+TransformadoresdeCorriente!Z167</f>
        <v>8.1</v>
      </c>
      <c r="D216" s="34">
        <f>+TransformadoresdeCorriente!AA167</f>
        <v>49.661000000000001</v>
      </c>
      <c r="E216" s="37">
        <f>+TransformadoresdeCorriente!AI167</f>
        <v>6.48</v>
      </c>
      <c r="F216" s="38">
        <f>+TransformadoresdeCorriente!AJ167</f>
        <v>43.598999999999997</v>
      </c>
      <c r="G216" s="67">
        <f t="shared" si="8"/>
        <v>-119.73257999999998</v>
      </c>
    </row>
    <row r="217" spans="1:7" x14ac:dyDescent="0.3">
      <c r="A217" s="63">
        <v>951313</v>
      </c>
      <c r="B217" s="69" t="s">
        <v>196</v>
      </c>
      <c r="C217" s="33">
        <f>+TransformadoresdeCorriente!Z168</f>
        <v>8.1</v>
      </c>
      <c r="D217" s="34">
        <f>+TransformadoresdeCorriente!AA168</f>
        <v>49.661000000000001</v>
      </c>
      <c r="E217" s="37">
        <f>+TransformadoresdeCorriente!AI168</f>
        <v>6.48</v>
      </c>
      <c r="F217" s="38">
        <f>+TransformadoresdeCorriente!AJ168</f>
        <v>43.598999999999997</v>
      </c>
      <c r="G217" s="67">
        <f t="shared" si="8"/>
        <v>-119.73257999999998</v>
      </c>
    </row>
    <row r="218" spans="1:7" x14ac:dyDescent="0.3">
      <c r="A218" s="63">
        <v>951314</v>
      </c>
      <c r="B218" s="69" t="s">
        <v>154</v>
      </c>
      <c r="C218" s="33">
        <f>+TransformadoresdeCorriente!Z169</f>
        <v>32.4</v>
      </c>
      <c r="D218" s="34">
        <f>+TransformadoresdeCorriente!AA169</f>
        <v>49.661000000000001</v>
      </c>
      <c r="E218" s="37">
        <f>+TransformadoresdeCorriente!AI169</f>
        <v>25.92</v>
      </c>
      <c r="F218" s="38">
        <f>+TransformadoresdeCorriente!AJ169</f>
        <v>43.598999999999997</v>
      </c>
      <c r="G218" s="67">
        <f t="shared" si="8"/>
        <v>-478.93031999999994</v>
      </c>
    </row>
    <row r="219" spans="1:7" x14ac:dyDescent="0.3">
      <c r="A219" s="63">
        <v>951317</v>
      </c>
      <c r="B219" s="69" t="s">
        <v>204</v>
      </c>
      <c r="C219" s="33">
        <f>+TransformadoresdeCorriente!Z170</f>
        <v>8.1</v>
      </c>
      <c r="D219" s="34">
        <f>+TransformadoresdeCorriente!AA170</f>
        <v>49.661000000000001</v>
      </c>
      <c r="E219" s="37">
        <f>+TransformadoresdeCorriente!AI170</f>
        <v>6.48</v>
      </c>
      <c r="F219" s="38">
        <f>+TransformadoresdeCorriente!AJ170</f>
        <v>43.598999999999997</v>
      </c>
      <c r="G219" s="67">
        <f t="shared" si="8"/>
        <v>-119.73257999999998</v>
      </c>
    </row>
    <row r="220" spans="1:7" x14ac:dyDescent="0.3">
      <c r="A220" s="63">
        <v>951321</v>
      </c>
      <c r="B220" s="69" t="s">
        <v>150</v>
      </c>
      <c r="C220" s="33">
        <f>+TransformadoresdeCorriente!Z171</f>
        <v>32.4</v>
      </c>
      <c r="D220" s="34">
        <f>+TransformadoresdeCorriente!AA171</f>
        <v>49.661000000000001</v>
      </c>
      <c r="E220" s="37">
        <f>+TransformadoresdeCorriente!AI171</f>
        <v>25.92</v>
      </c>
      <c r="F220" s="38">
        <f>+TransformadoresdeCorriente!AJ171</f>
        <v>43.598999999999997</v>
      </c>
      <c r="G220" s="67">
        <f t="shared" si="8"/>
        <v>-478.93031999999994</v>
      </c>
    </row>
    <row r="221" spans="1:7" x14ac:dyDescent="0.3">
      <c r="A221" s="63">
        <v>951328</v>
      </c>
      <c r="B221" s="69" t="s">
        <v>205</v>
      </c>
      <c r="C221" s="33">
        <f>+TransformadoresdeCorriente!Z172</f>
        <v>24.3</v>
      </c>
      <c r="D221" s="34">
        <f>+TransformadoresdeCorriente!AA172</f>
        <v>49.661000000000001</v>
      </c>
      <c r="E221" s="37">
        <f>+TransformadoresdeCorriente!AI172</f>
        <v>19.440000000000001</v>
      </c>
      <c r="F221" s="38">
        <f>+TransformadoresdeCorriente!AJ172</f>
        <v>43.598999999999997</v>
      </c>
      <c r="G221" s="67">
        <f t="shared" si="8"/>
        <v>-359.19774000000007</v>
      </c>
    </row>
    <row r="222" spans="1:7" x14ac:dyDescent="0.3">
      <c r="A222" s="63">
        <v>951330</v>
      </c>
      <c r="B222" s="69" t="s">
        <v>170</v>
      </c>
      <c r="C222" s="33">
        <f>+TransformadoresdeCorriente!Z173</f>
        <v>8.1</v>
      </c>
      <c r="D222" s="34">
        <f>+TransformadoresdeCorriente!AA173</f>
        <v>49.661000000000001</v>
      </c>
      <c r="E222" s="37">
        <f>+TransformadoresdeCorriente!AI173</f>
        <v>6.48</v>
      </c>
      <c r="F222" s="38">
        <f>+TransformadoresdeCorriente!AJ173</f>
        <v>43.598999999999997</v>
      </c>
      <c r="G222" s="67">
        <f t="shared" si="8"/>
        <v>-119.73257999999998</v>
      </c>
    </row>
    <row r="223" spans="1:7" x14ac:dyDescent="0.3">
      <c r="A223" s="63">
        <v>951337</v>
      </c>
      <c r="B223" s="69" t="s">
        <v>185</v>
      </c>
      <c r="C223" s="33">
        <f>+TransformadoresdeCorriente!Z174</f>
        <v>20.25</v>
      </c>
      <c r="D223" s="34">
        <f>+TransformadoresdeCorriente!AA174</f>
        <v>49.661000000000001</v>
      </c>
      <c r="E223" s="37">
        <f>+TransformadoresdeCorriente!AI174</f>
        <v>16.2</v>
      </c>
      <c r="F223" s="38">
        <f>+TransformadoresdeCorriente!AJ174</f>
        <v>43.598999999999997</v>
      </c>
      <c r="G223" s="67">
        <f t="shared" si="8"/>
        <v>-299.33145000000013</v>
      </c>
    </row>
    <row r="224" spans="1:7" x14ac:dyDescent="0.3">
      <c r="A224" s="63">
        <v>951340</v>
      </c>
      <c r="B224" s="69" t="s">
        <v>165</v>
      </c>
      <c r="C224" s="33">
        <f>+TransformadoresdeCorriente!Z175</f>
        <v>32.4</v>
      </c>
      <c r="D224" s="34">
        <f>+TransformadoresdeCorriente!AA175</f>
        <v>49.661000000000001</v>
      </c>
      <c r="E224" s="37">
        <f>+TransformadoresdeCorriente!AI175</f>
        <v>25.92</v>
      </c>
      <c r="F224" s="38">
        <f>+TransformadoresdeCorriente!AJ175</f>
        <v>43.598999999999997</v>
      </c>
      <c r="G224" s="67">
        <f t="shared" si="8"/>
        <v>-478.93031999999994</v>
      </c>
    </row>
    <row r="225" spans="1:7" x14ac:dyDescent="0.3">
      <c r="A225" s="63">
        <v>951341</v>
      </c>
      <c r="B225" s="69" t="s">
        <v>206</v>
      </c>
      <c r="C225" s="33">
        <f>+TransformadoresdeCorriente!Z176</f>
        <v>10.125</v>
      </c>
      <c r="D225" s="34">
        <f>+TransformadoresdeCorriente!AA176</f>
        <v>49.661000000000001</v>
      </c>
      <c r="E225" s="37">
        <f>+TransformadoresdeCorriente!AI176</f>
        <v>8.1</v>
      </c>
      <c r="F225" s="38">
        <f>+TransformadoresdeCorriente!AJ176</f>
        <v>43.598999999999997</v>
      </c>
      <c r="G225" s="67">
        <f t="shared" si="8"/>
        <v>-149.66572500000007</v>
      </c>
    </row>
    <row r="226" spans="1:7" x14ac:dyDescent="0.3">
      <c r="A226" s="63">
        <v>951342</v>
      </c>
      <c r="B226" s="69" t="s">
        <v>176</v>
      </c>
      <c r="C226" s="33">
        <f>+TransformadoresdeCorriente!Z177</f>
        <v>32.4</v>
      </c>
      <c r="D226" s="34">
        <f>+TransformadoresdeCorriente!AA177</f>
        <v>49.661000000000001</v>
      </c>
      <c r="E226" s="37">
        <f>+TransformadoresdeCorriente!AI177</f>
        <v>25.92</v>
      </c>
      <c r="F226" s="38">
        <f>+TransformadoresdeCorriente!AJ177</f>
        <v>43.598999999999997</v>
      </c>
      <c r="G226" s="67">
        <f t="shared" si="8"/>
        <v>-478.93031999999994</v>
      </c>
    </row>
    <row r="227" spans="1:7" x14ac:dyDescent="0.3">
      <c r="A227" s="63">
        <v>951343</v>
      </c>
      <c r="B227" s="69" t="s">
        <v>165</v>
      </c>
      <c r="C227" s="33">
        <f>+TransformadoresdeCorriente!Z178</f>
        <v>32.4</v>
      </c>
      <c r="D227" s="34">
        <f>+TransformadoresdeCorriente!AA178</f>
        <v>49.661000000000001</v>
      </c>
      <c r="E227" s="37">
        <f>+TransformadoresdeCorriente!AI178</f>
        <v>25.92</v>
      </c>
      <c r="F227" s="38">
        <f>+TransformadoresdeCorriente!AJ178</f>
        <v>43.598999999999997</v>
      </c>
      <c r="G227" s="67">
        <f t="shared" si="8"/>
        <v>-478.93031999999994</v>
      </c>
    </row>
    <row r="228" spans="1:7" x14ac:dyDescent="0.3">
      <c r="A228" s="63">
        <v>951345</v>
      </c>
      <c r="B228" s="69" t="s">
        <v>207</v>
      </c>
      <c r="C228" s="33">
        <f>+TransformadoresdeCorriente!Z179</f>
        <v>8.1</v>
      </c>
      <c r="D228" s="34">
        <f>+TransformadoresdeCorriente!AA179</f>
        <v>49.661000000000001</v>
      </c>
      <c r="E228" s="37">
        <f>+TransformadoresdeCorriente!AI179</f>
        <v>6.48</v>
      </c>
      <c r="F228" s="38">
        <f>+TransformadoresdeCorriente!AJ179</f>
        <v>43.598999999999997</v>
      </c>
      <c r="G228" s="67">
        <f t="shared" si="8"/>
        <v>-119.73257999999998</v>
      </c>
    </row>
    <row r="229" spans="1:7" x14ac:dyDescent="0.3">
      <c r="A229" s="63">
        <v>951351</v>
      </c>
      <c r="B229" s="69" t="s">
        <v>208</v>
      </c>
      <c r="C229" s="33">
        <f>+TransformadoresdeCorriente!Z180</f>
        <v>12.15</v>
      </c>
      <c r="D229" s="34">
        <f>+TransformadoresdeCorriente!AA180</f>
        <v>49.033999999999999</v>
      </c>
      <c r="E229" s="37">
        <f>+TransformadoresdeCorriente!AI180</f>
        <v>9.7200000000000006</v>
      </c>
      <c r="F229" s="38">
        <f>+TransformadoresdeCorriente!AJ180</f>
        <v>42.816000000000003</v>
      </c>
      <c r="G229" s="67">
        <f t="shared" si="8"/>
        <v>-179.59157999999996</v>
      </c>
    </row>
    <row r="230" spans="1:7" x14ac:dyDescent="0.3">
      <c r="A230" s="63">
        <v>951354</v>
      </c>
      <c r="B230" s="69" t="s">
        <v>150</v>
      </c>
      <c r="C230" s="33">
        <f>+TransformadoresdeCorriente!Z181</f>
        <v>32.4</v>
      </c>
      <c r="D230" s="34">
        <f>+TransformadoresdeCorriente!AA181</f>
        <v>49.661000000000001</v>
      </c>
      <c r="E230" s="37">
        <f>+TransformadoresdeCorriente!AI181</f>
        <v>25.92</v>
      </c>
      <c r="F230" s="38">
        <f>+TransformadoresdeCorriente!AJ181</f>
        <v>43.598999999999997</v>
      </c>
      <c r="G230" s="67">
        <f t="shared" si="8"/>
        <v>-478.93031999999994</v>
      </c>
    </row>
    <row r="231" spans="1:7" x14ac:dyDescent="0.3">
      <c r="A231" s="63">
        <v>951357</v>
      </c>
      <c r="B231" s="69" t="s">
        <v>209</v>
      </c>
      <c r="C231" s="33">
        <f>+TransformadoresdeCorriente!Z182</f>
        <v>60.75</v>
      </c>
      <c r="D231" s="34">
        <f>+TransformadoresdeCorriente!AA182</f>
        <v>49.661000000000001</v>
      </c>
      <c r="E231" s="37">
        <f>+TransformadoresdeCorriente!AI182</f>
        <v>48.6</v>
      </c>
      <c r="F231" s="38">
        <f>+TransformadoresdeCorriente!AJ182</f>
        <v>43.598999999999997</v>
      </c>
      <c r="G231" s="67">
        <f t="shared" si="8"/>
        <v>-897.99434999999994</v>
      </c>
    </row>
    <row r="232" spans="1:7" x14ac:dyDescent="0.3">
      <c r="A232" s="63">
        <v>951358</v>
      </c>
      <c r="B232" s="69" t="s">
        <v>155</v>
      </c>
      <c r="C232" s="33">
        <f>+TransformadoresdeCorriente!Z183</f>
        <v>32.4</v>
      </c>
      <c r="D232" s="34">
        <f>+TransformadoresdeCorriente!AA183</f>
        <v>49.661000000000001</v>
      </c>
      <c r="E232" s="37">
        <f>+TransformadoresdeCorriente!AI183</f>
        <v>25.92</v>
      </c>
      <c r="F232" s="38">
        <f>+TransformadoresdeCorriente!AJ183</f>
        <v>43.598999999999997</v>
      </c>
      <c r="G232" s="67">
        <f t="shared" si="8"/>
        <v>-478.93031999999994</v>
      </c>
    </row>
    <row r="233" spans="1:7" x14ac:dyDescent="0.3">
      <c r="A233" s="63">
        <v>951363</v>
      </c>
      <c r="B233" s="69" t="s">
        <v>165</v>
      </c>
      <c r="C233" s="33">
        <f>+TransformadoresdeCorriente!Z184</f>
        <v>32.4</v>
      </c>
      <c r="D233" s="34">
        <f>+TransformadoresdeCorriente!AA184</f>
        <v>49.661000000000001</v>
      </c>
      <c r="E233" s="37">
        <f>+TransformadoresdeCorriente!AI184</f>
        <v>25.92</v>
      </c>
      <c r="F233" s="38">
        <f>+TransformadoresdeCorriente!AJ184</f>
        <v>43.598999999999997</v>
      </c>
      <c r="G233" s="67">
        <f t="shared" si="8"/>
        <v>-478.93031999999994</v>
      </c>
    </row>
    <row r="234" spans="1:7" x14ac:dyDescent="0.3">
      <c r="A234" s="63">
        <v>951365</v>
      </c>
      <c r="B234" s="69" t="s">
        <v>150</v>
      </c>
      <c r="C234" s="33">
        <f>+TransformadoresdeCorriente!Z185</f>
        <v>32.4</v>
      </c>
      <c r="D234" s="34">
        <f>+TransformadoresdeCorriente!AA185</f>
        <v>49.661000000000001</v>
      </c>
      <c r="E234" s="37">
        <f>+TransformadoresdeCorriente!AI185</f>
        <v>25.92</v>
      </c>
      <c r="F234" s="38">
        <f>+TransformadoresdeCorriente!AJ185</f>
        <v>43.598999999999997</v>
      </c>
      <c r="G234" s="67">
        <f t="shared" si="8"/>
        <v>-478.93031999999994</v>
      </c>
    </row>
    <row r="235" spans="1:7" x14ac:dyDescent="0.3">
      <c r="A235" s="63">
        <v>951367</v>
      </c>
      <c r="B235" s="69" t="s">
        <v>210</v>
      </c>
      <c r="C235" s="33">
        <f>+TransformadoresdeCorriente!Z186</f>
        <v>24.3</v>
      </c>
      <c r="D235" s="34">
        <f>+TransformadoresdeCorriente!AA186</f>
        <v>50.914000000000001</v>
      </c>
      <c r="E235" s="37">
        <f>+TransformadoresdeCorriente!AI186</f>
        <v>19.440000000000001</v>
      </c>
      <c r="F235" s="38">
        <f>+TransformadoresdeCorriente!AJ186</f>
        <v>45.165999999999997</v>
      </c>
      <c r="G235" s="67">
        <f t="shared" si="8"/>
        <v>-359.18316000000004</v>
      </c>
    </row>
    <row r="236" spans="1:7" x14ac:dyDescent="0.3">
      <c r="A236" s="63">
        <v>951369</v>
      </c>
      <c r="B236" s="69" t="s">
        <v>211</v>
      </c>
      <c r="C236" s="33">
        <f>+TransformadoresdeCorriente!Z187</f>
        <v>32.4</v>
      </c>
      <c r="D236" s="34">
        <f>+TransformadoresdeCorriente!AA187</f>
        <v>49.661000000000001</v>
      </c>
      <c r="E236" s="37">
        <f>+TransformadoresdeCorriente!AI187</f>
        <v>25.92</v>
      </c>
      <c r="F236" s="38">
        <f>+TransformadoresdeCorriente!AJ187</f>
        <v>43.598999999999997</v>
      </c>
      <c r="G236" s="67">
        <f t="shared" si="8"/>
        <v>-478.93031999999994</v>
      </c>
    </row>
    <row r="237" spans="1:7" x14ac:dyDescent="0.3">
      <c r="A237" s="63">
        <v>951371</v>
      </c>
      <c r="B237" s="69" t="s">
        <v>184</v>
      </c>
      <c r="C237" s="33">
        <f>+TransformadoresdeCorriente!Z188</f>
        <v>10.125</v>
      </c>
      <c r="D237" s="34">
        <f>+TransformadoresdeCorriente!AA188</f>
        <v>49.661000000000001</v>
      </c>
      <c r="E237" s="37">
        <f>+TransformadoresdeCorriente!AI188</f>
        <v>8.1</v>
      </c>
      <c r="F237" s="38">
        <f>+TransformadoresdeCorriente!AJ188</f>
        <v>43.598999999999997</v>
      </c>
      <c r="G237" s="67">
        <f t="shared" si="8"/>
        <v>-149.66572500000007</v>
      </c>
    </row>
    <row r="238" spans="1:7" x14ac:dyDescent="0.3">
      <c r="A238" s="63">
        <v>951376</v>
      </c>
      <c r="B238" s="69" t="s">
        <v>154</v>
      </c>
      <c r="C238" s="33">
        <f>+TransformadoresdeCorriente!Z189</f>
        <v>32.4</v>
      </c>
      <c r="D238" s="34">
        <f>+TransformadoresdeCorriente!AA189</f>
        <v>49.661000000000001</v>
      </c>
      <c r="E238" s="37">
        <f>+TransformadoresdeCorriente!AI189</f>
        <v>25.92</v>
      </c>
      <c r="F238" s="38">
        <f>+TransformadoresdeCorriente!AJ189</f>
        <v>43.598999999999997</v>
      </c>
      <c r="G238" s="67">
        <f t="shared" si="8"/>
        <v>-478.93031999999994</v>
      </c>
    </row>
    <row r="239" spans="1:7" x14ac:dyDescent="0.3">
      <c r="A239" s="63">
        <v>951378</v>
      </c>
      <c r="B239" s="69" t="s">
        <v>151</v>
      </c>
      <c r="C239" s="33">
        <f>+TransformadoresdeCorriente!Z190</f>
        <v>32.4</v>
      </c>
      <c r="D239" s="34">
        <f>+TransformadoresdeCorriente!AA190</f>
        <v>49.661000000000001</v>
      </c>
      <c r="E239" s="37">
        <f>+TransformadoresdeCorriente!AI190</f>
        <v>25.92</v>
      </c>
      <c r="F239" s="38">
        <f>+TransformadoresdeCorriente!AJ190</f>
        <v>43.598999999999997</v>
      </c>
      <c r="G239" s="67">
        <f t="shared" si="8"/>
        <v>-478.93031999999994</v>
      </c>
    </row>
    <row r="240" spans="1:7" x14ac:dyDescent="0.3">
      <c r="A240" s="63">
        <v>951381</v>
      </c>
      <c r="B240" s="69" t="s">
        <v>150</v>
      </c>
      <c r="C240" s="33">
        <f>+TransformadoresdeCorriente!Z191</f>
        <v>32.4</v>
      </c>
      <c r="D240" s="34">
        <f>+TransformadoresdeCorriente!AA191</f>
        <v>49.661000000000001</v>
      </c>
      <c r="E240" s="37">
        <f>+TransformadoresdeCorriente!AI191</f>
        <v>25.92</v>
      </c>
      <c r="F240" s="38">
        <f>+TransformadoresdeCorriente!AJ191</f>
        <v>43.598999999999997</v>
      </c>
      <c r="G240" s="67">
        <f t="shared" si="8"/>
        <v>-478.93031999999994</v>
      </c>
    </row>
    <row r="241" spans="1:7" x14ac:dyDescent="0.3">
      <c r="A241" s="63">
        <v>951382</v>
      </c>
      <c r="B241" s="69" t="s">
        <v>212</v>
      </c>
      <c r="C241" s="33">
        <f>+TransformadoresdeCorriente!Z192</f>
        <v>8.1</v>
      </c>
      <c r="D241" s="34">
        <f>+TransformadoresdeCorriente!AA192</f>
        <v>50.914000000000001</v>
      </c>
      <c r="E241" s="37">
        <f>+TransformadoresdeCorriente!AI192</f>
        <v>6.48</v>
      </c>
      <c r="F241" s="38">
        <f>+TransformadoresdeCorriente!AJ192</f>
        <v>45.165999999999997</v>
      </c>
      <c r="G241" s="67">
        <f t="shared" si="8"/>
        <v>-119.72771999999998</v>
      </c>
    </row>
    <row r="242" spans="1:7" x14ac:dyDescent="0.3">
      <c r="A242" s="63">
        <v>951386</v>
      </c>
      <c r="B242" s="69" t="s">
        <v>165</v>
      </c>
      <c r="C242" s="33">
        <f>+TransformadoresdeCorriente!Z193</f>
        <v>32.4</v>
      </c>
      <c r="D242" s="34">
        <f>+TransformadoresdeCorriente!AA193</f>
        <v>49.661000000000001</v>
      </c>
      <c r="E242" s="37">
        <f>+TransformadoresdeCorriente!AI193</f>
        <v>25.92</v>
      </c>
      <c r="F242" s="38">
        <f>+TransformadoresdeCorriente!AJ193</f>
        <v>43.598999999999997</v>
      </c>
      <c r="G242" s="67">
        <f t="shared" si="8"/>
        <v>-478.93031999999994</v>
      </c>
    </row>
    <row r="243" spans="1:7" x14ac:dyDescent="0.3">
      <c r="A243" s="63">
        <v>951387</v>
      </c>
      <c r="B243" s="69" t="s">
        <v>213</v>
      </c>
      <c r="C243" s="33">
        <f>+TransformadoresdeCorriente!Z194</f>
        <v>32.4</v>
      </c>
      <c r="D243" s="34">
        <f>+TransformadoresdeCorriente!AA194</f>
        <v>49.661000000000001</v>
      </c>
      <c r="E243" s="37">
        <f>+TransformadoresdeCorriente!AI194</f>
        <v>25.92</v>
      </c>
      <c r="F243" s="38">
        <f>+TransformadoresdeCorriente!AJ194</f>
        <v>43.598999999999997</v>
      </c>
      <c r="G243" s="67">
        <f t="shared" si="8"/>
        <v>-478.93031999999994</v>
      </c>
    </row>
    <row r="244" spans="1:7" x14ac:dyDescent="0.3">
      <c r="A244" s="63">
        <v>951389</v>
      </c>
      <c r="B244" s="69" t="s">
        <v>214</v>
      </c>
      <c r="C244" s="33">
        <f>+TransformadoresdeCorriente!Z195</f>
        <v>8.1</v>
      </c>
      <c r="D244" s="34">
        <f>+TransformadoresdeCorriente!AA195</f>
        <v>49.661000000000001</v>
      </c>
      <c r="E244" s="37">
        <f>+TransformadoresdeCorriente!AI195</f>
        <v>6.48</v>
      </c>
      <c r="F244" s="38">
        <f>+TransformadoresdeCorriente!AJ195</f>
        <v>43.598999999999997</v>
      </c>
      <c r="G244" s="67">
        <f t="shared" si="8"/>
        <v>-119.73257999999998</v>
      </c>
    </row>
    <row r="245" spans="1:7" x14ac:dyDescent="0.3">
      <c r="A245" s="63">
        <v>951391</v>
      </c>
      <c r="B245" s="69" t="s">
        <v>166</v>
      </c>
      <c r="C245" s="33">
        <f>+TransformadoresdeCorriente!Z196</f>
        <v>10.125</v>
      </c>
      <c r="D245" s="34">
        <f>+TransformadoresdeCorriente!AA196</f>
        <v>49.661000000000001</v>
      </c>
      <c r="E245" s="37">
        <f>+TransformadoresdeCorriente!AI196</f>
        <v>8.1</v>
      </c>
      <c r="F245" s="38">
        <f>+TransformadoresdeCorriente!AJ196</f>
        <v>43.598999999999997</v>
      </c>
      <c r="G245" s="67">
        <f t="shared" si="8"/>
        <v>-149.66572500000007</v>
      </c>
    </row>
    <row r="246" spans="1:7" x14ac:dyDescent="0.3">
      <c r="A246" s="63">
        <v>951395</v>
      </c>
      <c r="B246" s="69" t="s">
        <v>215</v>
      </c>
      <c r="C246" s="33">
        <f>+TransformadoresdeCorriente!Z197</f>
        <v>8.1</v>
      </c>
      <c r="D246" s="34">
        <f>+TransformadoresdeCorriente!AA197</f>
        <v>49.661000000000001</v>
      </c>
      <c r="E246" s="37">
        <f>+TransformadoresdeCorriente!AI197</f>
        <v>6.48</v>
      </c>
      <c r="F246" s="38">
        <f>+TransformadoresdeCorriente!AJ197</f>
        <v>43.598999999999997</v>
      </c>
      <c r="G246" s="67">
        <f t="shared" ref="G246:G270" si="9">+F246*E246-C246*D246</f>
        <v>-119.73257999999998</v>
      </c>
    </row>
    <row r="247" spans="1:7" x14ac:dyDescent="0.3">
      <c r="A247" s="63">
        <v>951397</v>
      </c>
      <c r="B247" s="69" t="s">
        <v>216</v>
      </c>
      <c r="C247" s="33">
        <f>+TransformadoresdeCorriente!Z198</f>
        <v>8.1</v>
      </c>
      <c r="D247" s="34">
        <f>+TransformadoresdeCorriente!AA198</f>
        <v>49.661000000000001</v>
      </c>
      <c r="E247" s="37">
        <f>+TransformadoresdeCorriente!AI198</f>
        <v>6.48</v>
      </c>
      <c r="F247" s="38">
        <f>+TransformadoresdeCorriente!AJ198</f>
        <v>43.598999999999997</v>
      </c>
      <c r="G247" s="67">
        <f t="shared" si="9"/>
        <v>-119.73257999999998</v>
      </c>
    </row>
    <row r="248" spans="1:7" x14ac:dyDescent="0.3">
      <c r="A248" s="63">
        <v>951399</v>
      </c>
      <c r="B248" s="69" t="s">
        <v>217</v>
      </c>
      <c r="C248" s="33">
        <f>+TransformadoresdeCorriente!Z199</f>
        <v>8.1</v>
      </c>
      <c r="D248" s="34">
        <f>+TransformadoresdeCorriente!AA199</f>
        <v>49.661000000000001</v>
      </c>
      <c r="E248" s="37">
        <f>+TransformadoresdeCorriente!AI199</f>
        <v>6.48</v>
      </c>
      <c r="F248" s="38">
        <f>+TransformadoresdeCorriente!AJ199</f>
        <v>43.598999999999997</v>
      </c>
      <c r="G248" s="67">
        <f t="shared" si="9"/>
        <v>-119.73257999999998</v>
      </c>
    </row>
    <row r="249" spans="1:7" x14ac:dyDescent="0.3">
      <c r="A249" s="63">
        <v>951401</v>
      </c>
      <c r="B249" s="69" t="s">
        <v>218</v>
      </c>
      <c r="C249" s="33">
        <f>+TransformadoresdeCorriente!Z200</f>
        <v>32.4</v>
      </c>
      <c r="D249" s="34">
        <f>+TransformadoresdeCorriente!AA200</f>
        <v>49.661000000000001</v>
      </c>
      <c r="E249" s="37">
        <f>+TransformadoresdeCorriente!AI200</f>
        <v>25.92</v>
      </c>
      <c r="F249" s="38">
        <f>+TransformadoresdeCorriente!AJ200</f>
        <v>43.598999999999997</v>
      </c>
      <c r="G249" s="67">
        <f t="shared" si="9"/>
        <v>-478.93031999999994</v>
      </c>
    </row>
    <row r="250" spans="1:7" x14ac:dyDescent="0.3">
      <c r="A250" s="63">
        <v>951407</v>
      </c>
      <c r="B250" s="69" t="s">
        <v>200</v>
      </c>
      <c r="C250" s="33">
        <f>+TransformadoresdeCorriente!Z201</f>
        <v>32.4</v>
      </c>
      <c r="D250" s="34">
        <f>+TransformadoresdeCorriente!AA201</f>
        <v>49.661000000000001</v>
      </c>
      <c r="E250" s="37">
        <f>+TransformadoresdeCorriente!AI201</f>
        <v>25.92</v>
      </c>
      <c r="F250" s="38">
        <f>+TransformadoresdeCorriente!AJ201</f>
        <v>43.598999999999997</v>
      </c>
      <c r="G250" s="67">
        <f t="shared" si="9"/>
        <v>-478.93031999999994</v>
      </c>
    </row>
    <row r="251" spans="1:7" x14ac:dyDescent="0.3">
      <c r="A251" s="63">
        <v>951408</v>
      </c>
      <c r="B251" s="69" t="s">
        <v>219</v>
      </c>
      <c r="C251" s="33">
        <f>+TransformadoresdeCorriente!Z202</f>
        <v>32.4</v>
      </c>
      <c r="D251" s="34">
        <f>+TransformadoresdeCorriente!AA202</f>
        <v>49.661000000000001</v>
      </c>
      <c r="E251" s="37">
        <f>+TransformadoresdeCorriente!AI202</f>
        <v>25.92</v>
      </c>
      <c r="F251" s="38">
        <f>+TransformadoresdeCorriente!AJ202</f>
        <v>43.598999999999997</v>
      </c>
      <c r="G251" s="67">
        <f t="shared" si="9"/>
        <v>-478.93031999999994</v>
      </c>
    </row>
    <row r="252" spans="1:7" x14ac:dyDescent="0.3">
      <c r="A252" s="63">
        <v>951409</v>
      </c>
      <c r="B252" s="69" t="s">
        <v>150</v>
      </c>
      <c r="C252" s="33">
        <f>+TransformadoresdeCorriente!Z203</f>
        <v>32.4</v>
      </c>
      <c r="D252" s="34">
        <f>+TransformadoresdeCorriente!AA203</f>
        <v>49.661000000000001</v>
      </c>
      <c r="E252" s="37">
        <f>+TransformadoresdeCorriente!AI203</f>
        <v>25.92</v>
      </c>
      <c r="F252" s="38">
        <f>+TransformadoresdeCorriente!AJ203</f>
        <v>43.598999999999997</v>
      </c>
      <c r="G252" s="67">
        <f t="shared" si="9"/>
        <v>-478.93031999999994</v>
      </c>
    </row>
    <row r="253" spans="1:7" x14ac:dyDescent="0.3">
      <c r="A253" s="63">
        <v>951416</v>
      </c>
      <c r="B253" s="69" t="s">
        <v>184</v>
      </c>
      <c r="C253" s="33">
        <f>+TransformadoresdeCorriente!Z204</f>
        <v>10.125</v>
      </c>
      <c r="D253" s="34">
        <f>+TransformadoresdeCorriente!AA204</f>
        <v>49.661000000000001</v>
      </c>
      <c r="E253" s="37">
        <f>+TransformadoresdeCorriente!AI204</f>
        <v>8.1</v>
      </c>
      <c r="F253" s="38">
        <f>+TransformadoresdeCorriente!AJ204</f>
        <v>43.598999999999997</v>
      </c>
      <c r="G253" s="67">
        <f t="shared" si="9"/>
        <v>-149.66572500000007</v>
      </c>
    </row>
    <row r="254" spans="1:7" x14ac:dyDescent="0.3">
      <c r="A254" s="63">
        <v>951421</v>
      </c>
      <c r="B254" s="69" t="s">
        <v>150</v>
      </c>
      <c r="C254" s="33">
        <f>+TransformadoresdeCorriente!Z205</f>
        <v>32.4</v>
      </c>
      <c r="D254" s="34">
        <f>+TransformadoresdeCorriente!AA205</f>
        <v>49.661000000000001</v>
      </c>
      <c r="E254" s="37">
        <f>+TransformadoresdeCorriente!AI205</f>
        <v>25.92</v>
      </c>
      <c r="F254" s="38">
        <f>+TransformadoresdeCorriente!AJ205</f>
        <v>43.598999999999997</v>
      </c>
      <c r="G254" s="67">
        <f t="shared" si="9"/>
        <v>-478.93031999999994</v>
      </c>
    </row>
    <row r="255" spans="1:7" x14ac:dyDescent="0.3">
      <c r="A255" s="63">
        <v>951424</v>
      </c>
      <c r="B255" s="69" t="s">
        <v>151</v>
      </c>
      <c r="C255" s="33">
        <f>+TransformadoresdeCorriente!Z206</f>
        <v>32.4</v>
      </c>
      <c r="D255" s="34">
        <f>+TransformadoresdeCorriente!AA206</f>
        <v>49.661000000000001</v>
      </c>
      <c r="E255" s="37">
        <f>+TransformadoresdeCorriente!AI206</f>
        <v>25.92</v>
      </c>
      <c r="F255" s="38">
        <f>+TransformadoresdeCorriente!AJ206</f>
        <v>43.598999999999997</v>
      </c>
      <c r="G255" s="67">
        <f t="shared" si="9"/>
        <v>-478.93031999999994</v>
      </c>
    </row>
    <row r="256" spans="1:7" x14ac:dyDescent="0.3">
      <c r="A256" s="63">
        <v>951427</v>
      </c>
      <c r="B256" s="69" t="s">
        <v>164</v>
      </c>
      <c r="C256" s="33">
        <f>+TransformadoresdeCorriente!Z207</f>
        <v>8.1</v>
      </c>
      <c r="D256" s="34">
        <f>+TransformadoresdeCorriente!AA207</f>
        <v>49.661000000000001</v>
      </c>
      <c r="E256" s="37">
        <f>+TransformadoresdeCorriente!AI207</f>
        <v>6.48</v>
      </c>
      <c r="F256" s="38">
        <f>+TransformadoresdeCorriente!AJ207</f>
        <v>43.598999999999997</v>
      </c>
      <c r="G256" s="67">
        <f t="shared" si="9"/>
        <v>-119.73257999999998</v>
      </c>
    </row>
    <row r="257" spans="1:7" x14ac:dyDescent="0.3">
      <c r="A257" s="63">
        <v>951437</v>
      </c>
      <c r="B257" s="69" t="s">
        <v>220</v>
      </c>
      <c r="C257" s="33">
        <f>+TransformadoresdeCorriente!Z208</f>
        <v>32.4</v>
      </c>
      <c r="D257" s="34">
        <f>+TransformadoresdeCorriente!AA208</f>
        <v>49.661000000000001</v>
      </c>
      <c r="E257" s="37">
        <f>+TransformadoresdeCorriente!AI208</f>
        <v>25.92</v>
      </c>
      <c r="F257" s="38">
        <f>+TransformadoresdeCorriente!AJ208</f>
        <v>43.598999999999997</v>
      </c>
      <c r="G257" s="67">
        <f t="shared" si="9"/>
        <v>-478.93031999999994</v>
      </c>
    </row>
    <row r="258" spans="1:7" x14ac:dyDescent="0.3">
      <c r="A258" s="63">
        <v>951438</v>
      </c>
      <c r="B258" s="69" t="s">
        <v>221</v>
      </c>
      <c r="C258" s="33">
        <f>+TransformadoresdeCorriente!Z209</f>
        <v>8.1</v>
      </c>
      <c r="D258" s="34">
        <f>+TransformadoresdeCorriente!AA209</f>
        <v>49.661000000000001</v>
      </c>
      <c r="E258" s="37">
        <f>+TransformadoresdeCorriente!AI209</f>
        <v>6.48</v>
      </c>
      <c r="F258" s="38">
        <f>+TransformadoresdeCorriente!AJ209</f>
        <v>43.598999999999997</v>
      </c>
      <c r="G258" s="67">
        <f t="shared" si="9"/>
        <v>-119.73257999999998</v>
      </c>
    </row>
    <row r="259" spans="1:7" x14ac:dyDescent="0.3">
      <c r="A259" s="63">
        <v>951439</v>
      </c>
      <c r="B259" s="69" t="s">
        <v>222</v>
      </c>
      <c r="C259" s="33">
        <f>+TransformadoresdeCorriente!Z210</f>
        <v>8.1</v>
      </c>
      <c r="D259" s="34">
        <f>+TransformadoresdeCorriente!AA210</f>
        <v>49.661000000000001</v>
      </c>
      <c r="E259" s="37">
        <f>+TransformadoresdeCorriente!AI210</f>
        <v>6.48</v>
      </c>
      <c r="F259" s="38">
        <f>+TransformadoresdeCorriente!AJ210</f>
        <v>43.598999999999997</v>
      </c>
      <c r="G259" s="67">
        <f t="shared" si="9"/>
        <v>-119.73257999999998</v>
      </c>
    </row>
    <row r="260" spans="1:7" x14ac:dyDescent="0.3">
      <c r="A260" s="63">
        <v>951440</v>
      </c>
      <c r="B260" s="69" t="s">
        <v>223</v>
      </c>
      <c r="C260" s="33">
        <f>+TransformadoresdeCorriente!Z211</f>
        <v>8.1</v>
      </c>
      <c r="D260" s="34">
        <f>+TransformadoresdeCorriente!AA211</f>
        <v>49.661000000000001</v>
      </c>
      <c r="E260" s="37">
        <f>+TransformadoresdeCorriente!AI211</f>
        <v>6.48</v>
      </c>
      <c r="F260" s="38">
        <f>+TransformadoresdeCorriente!AJ211</f>
        <v>43.598999999999997</v>
      </c>
      <c r="G260" s="67">
        <f t="shared" si="9"/>
        <v>-119.73257999999998</v>
      </c>
    </row>
    <row r="261" spans="1:7" x14ac:dyDescent="0.3">
      <c r="A261" s="63">
        <v>951441</v>
      </c>
      <c r="B261" s="69" t="s">
        <v>224</v>
      </c>
      <c r="C261" s="33">
        <f>+TransformadoresdeCorriente!Z212</f>
        <v>8.1</v>
      </c>
      <c r="D261" s="34">
        <f>+TransformadoresdeCorriente!AA212</f>
        <v>49.661000000000001</v>
      </c>
      <c r="E261" s="37">
        <f>+TransformadoresdeCorriente!AI212</f>
        <v>6.48</v>
      </c>
      <c r="F261" s="38">
        <f>+TransformadoresdeCorriente!AJ212</f>
        <v>43.598999999999997</v>
      </c>
      <c r="G261" s="67">
        <f t="shared" si="9"/>
        <v>-119.73257999999998</v>
      </c>
    </row>
    <row r="262" spans="1:7" x14ac:dyDescent="0.3">
      <c r="A262" s="63">
        <v>951442</v>
      </c>
      <c r="B262" s="69" t="s">
        <v>225</v>
      </c>
      <c r="C262" s="33">
        <f>+TransformadoresdeCorriente!Z213</f>
        <v>8.1</v>
      </c>
      <c r="D262" s="34">
        <f>+TransformadoresdeCorriente!AA213</f>
        <v>49.661000000000001</v>
      </c>
      <c r="E262" s="37">
        <f>+TransformadoresdeCorriente!AI213</f>
        <v>6.48</v>
      </c>
      <c r="F262" s="38">
        <f>+TransformadoresdeCorriente!AJ213</f>
        <v>43.598999999999997</v>
      </c>
      <c r="G262" s="67">
        <f t="shared" si="9"/>
        <v>-119.73257999999998</v>
      </c>
    </row>
    <row r="263" spans="1:7" x14ac:dyDescent="0.3">
      <c r="A263" s="63">
        <v>951449</v>
      </c>
      <c r="B263" s="69" t="s">
        <v>226</v>
      </c>
      <c r="C263" s="33">
        <f>+TransformadoresdeCorriente!Z214</f>
        <v>32.4</v>
      </c>
      <c r="D263" s="34">
        <f>+TransformadoresdeCorriente!AA214</f>
        <v>49.661000000000001</v>
      </c>
      <c r="E263" s="37">
        <f>+TransformadoresdeCorriente!AI214</f>
        <v>25.92</v>
      </c>
      <c r="F263" s="38">
        <f>+TransformadoresdeCorriente!AJ214</f>
        <v>43.598999999999997</v>
      </c>
      <c r="G263" s="67">
        <f t="shared" si="9"/>
        <v>-478.93031999999994</v>
      </c>
    </row>
    <row r="264" spans="1:7" x14ac:dyDescent="0.3">
      <c r="A264" s="63">
        <v>951450</v>
      </c>
      <c r="B264" s="69" t="s">
        <v>227</v>
      </c>
      <c r="C264" s="33">
        <f>+TransformadoresdeCorriente!Z215</f>
        <v>32.4</v>
      </c>
      <c r="D264" s="34">
        <f>+TransformadoresdeCorriente!AA215</f>
        <v>49.661000000000001</v>
      </c>
      <c r="E264" s="37">
        <f>+TransformadoresdeCorriente!AI215</f>
        <v>25.92</v>
      </c>
      <c r="F264" s="38">
        <f>+TransformadoresdeCorriente!AJ215</f>
        <v>43.598999999999997</v>
      </c>
      <c r="G264" s="67">
        <f t="shared" si="9"/>
        <v>-478.93031999999994</v>
      </c>
    </row>
    <row r="265" spans="1:7" x14ac:dyDescent="0.3">
      <c r="A265" s="63">
        <v>951452</v>
      </c>
      <c r="B265" s="69" t="s">
        <v>228</v>
      </c>
      <c r="C265" s="33">
        <f>+TransformadoresdeCorriente!Z216</f>
        <v>32.4</v>
      </c>
      <c r="D265" s="34">
        <f>+TransformadoresdeCorriente!AA216</f>
        <v>49.661000000000001</v>
      </c>
      <c r="E265" s="37">
        <f>+TransformadoresdeCorriente!AI216</f>
        <v>25.92</v>
      </c>
      <c r="F265" s="38">
        <f>+TransformadoresdeCorriente!AJ216</f>
        <v>43.598999999999997</v>
      </c>
      <c r="G265" s="67">
        <f t="shared" si="9"/>
        <v>-478.93031999999994</v>
      </c>
    </row>
    <row r="266" spans="1:7" x14ac:dyDescent="0.3">
      <c r="A266" s="63">
        <v>951458</v>
      </c>
      <c r="B266" s="69" t="s">
        <v>206</v>
      </c>
      <c r="C266" s="33">
        <f>+TransformadoresdeCorriente!Z217</f>
        <v>10.125</v>
      </c>
      <c r="D266" s="34">
        <f>+TransformadoresdeCorriente!AA217</f>
        <v>49.661000000000001</v>
      </c>
      <c r="E266" s="37">
        <f>+TransformadoresdeCorriente!AI217</f>
        <v>8.1</v>
      </c>
      <c r="F266" s="38">
        <f>+TransformadoresdeCorriente!AJ217</f>
        <v>43.598999999999997</v>
      </c>
      <c r="G266" s="67">
        <f t="shared" si="9"/>
        <v>-149.66572500000007</v>
      </c>
    </row>
    <row r="267" spans="1:7" ht="27.6" x14ac:dyDescent="0.3">
      <c r="A267" s="63">
        <v>1359212</v>
      </c>
      <c r="B267" s="69" t="s">
        <v>229</v>
      </c>
      <c r="C267" s="33">
        <f>+TransformadoresdeCorriente!Z218</f>
        <v>32.4</v>
      </c>
      <c r="D267" s="34">
        <f>+TransformadoresdeCorriente!AA218</f>
        <v>49.661000000000001</v>
      </c>
      <c r="E267" s="37">
        <f>+TransformadoresdeCorriente!AI218</f>
        <v>25.92</v>
      </c>
      <c r="F267" s="38">
        <f>+TransformadoresdeCorriente!AJ218</f>
        <v>43.598999999999997</v>
      </c>
      <c r="G267" s="67">
        <f t="shared" si="9"/>
        <v>-478.93031999999994</v>
      </c>
    </row>
    <row r="268" spans="1:7" x14ac:dyDescent="0.3">
      <c r="A268" s="63">
        <v>2230160</v>
      </c>
      <c r="B268" s="69" t="s">
        <v>230</v>
      </c>
      <c r="C268" s="33">
        <f>+TransformadoresdeCorriente!Z219</f>
        <v>32.4</v>
      </c>
      <c r="D268" s="34">
        <f>+TransformadoresdeCorriente!AA219</f>
        <v>49.661000000000001</v>
      </c>
      <c r="E268" s="37">
        <f>+TransformadoresdeCorriente!AI219</f>
        <v>25.92</v>
      </c>
      <c r="F268" s="38">
        <f>+TransformadoresdeCorriente!AJ219</f>
        <v>43.598999999999997</v>
      </c>
      <c r="G268" s="67">
        <f t="shared" si="9"/>
        <v>-478.93031999999994</v>
      </c>
    </row>
    <row r="269" spans="1:7" x14ac:dyDescent="0.3">
      <c r="A269" s="63">
        <v>2230161</v>
      </c>
      <c r="B269" s="69" t="s">
        <v>231</v>
      </c>
      <c r="C269" s="33">
        <f>+TransformadoresdeCorriente!Z220</f>
        <v>32.4</v>
      </c>
      <c r="D269" s="34">
        <f>+TransformadoresdeCorriente!AA220</f>
        <v>49.661000000000001</v>
      </c>
      <c r="E269" s="37">
        <f>+TransformadoresdeCorriente!AI220</f>
        <v>25.92</v>
      </c>
      <c r="F269" s="38">
        <f>+TransformadoresdeCorriente!AJ220</f>
        <v>43.598999999999997</v>
      </c>
      <c r="G269" s="67">
        <f t="shared" si="9"/>
        <v>-478.93031999999994</v>
      </c>
    </row>
    <row r="270" spans="1:7" ht="28.2" thickBot="1" x14ac:dyDescent="0.35">
      <c r="A270" s="64">
        <v>2230162</v>
      </c>
      <c r="B270" s="70" t="s">
        <v>232</v>
      </c>
      <c r="C270" s="35">
        <f>+TransformadoresdeCorriente!Z221</f>
        <v>32.4</v>
      </c>
      <c r="D270" s="36">
        <f>+TransformadoresdeCorriente!AA221</f>
        <v>49.661000000000001</v>
      </c>
      <c r="E270" s="39">
        <f>+TransformadoresdeCorriente!AI221</f>
        <v>25.92</v>
      </c>
      <c r="F270" s="41">
        <f>+TransformadoresdeCorriente!AJ221</f>
        <v>43.598999999999997</v>
      </c>
      <c r="G270" s="68">
        <f t="shared" si="9"/>
        <v>-478.93031999999994</v>
      </c>
    </row>
  </sheetData>
  <mergeCells count="14">
    <mergeCell ref="A2:G2"/>
    <mergeCell ref="A1:G1"/>
    <mergeCell ref="A6:E6"/>
    <mergeCell ref="E8:H8"/>
    <mergeCell ref="C36:D36"/>
    <mergeCell ref="E36:H36"/>
    <mergeCell ref="I36:J36"/>
    <mergeCell ref="A33:E33"/>
    <mergeCell ref="C52:D52"/>
    <mergeCell ref="E52:F52"/>
    <mergeCell ref="I8:J8"/>
    <mergeCell ref="C23:D23"/>
    <mergeCell ref="E23:F23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4604E-8E7D-4BA1-8C82-D1CA72FF69A9}">
  <sheetPr>
    <tabColor theme="5"/>
  </sheetPr>
  <dimension ref="A1:AO181"/>
  <sheetViews>
    <sheetView topLeftCell="AA1" workbookViewId="0">
      <selection activeCell="AE2" sqref="AE2"/>
    </sheetView>
  </sheetViews>
  <sheetFormatPr baseColWidth="10" defaultRowHeight="13.8" x14ac:dyDescent="0.3"/>
  <cols>
    <col min="1" max="1" width="14.625" style="13" customWidth="1"/>
    <col min="2" max="2" width="83.875" customWidth="1"/>
    <col min="3" max="3" width="7.625" style="13" customWidth="1"/>
    <col min="8" max="13" width="11.125" style="3" bestFit="1" customWidth="1"/>
    <col min="14" max="14" width="3.625" style="3" customWidth="1"/>
    <col min="15" max="15" width="25.625" style="3" customWidth="1"/>
    <col min="16" max="18" width="11.125" style="3" bestFit="1" customWidth="1"/>
    <col min="19" max="19" width="20.625" style="3" customWidth="1"/>
    <col min="20" max="22" width="11" style="3"/>
    <col min="23" max="23" width="11.125" style="3" bestFit="1" customWidth="1"/>
    <col min="24" max="24" width="11.375" style="3" bestFit="1" customWidth="1"/>
    <col min="25" max="25" width="3.625" style="3" customWidth="1"/>
    <col min="26" max="27" width="11.625" style="3" customWidth="1"/>
    <col min="34" max="34" width="18" bestFit="1" customWidth="1"/>
    <col min="35" max="35" width="19" bestFit="1" customWidth="1"/>
    <col min="36" max="36" width="24.125" bestFit="1" customWidth="1"/>
    <col min="37" max="37" width="21.125" bestFit="1" customWidth="1"/>
    <col min="38" max="38" width="25.125" bestFit="1" customWidth="1"/>
  </cols>
  <sheetData>
    <row r="1" spans="1:41" ht="15.6" x14ac:dyDescent="0.3">
      <c r="A1" s="1" t="s">
        <v>0</v>
      </c>
      <c r="B1" s="2" t="s">
        <v>50</v>
      </c>
      <c r="F1" s="3"/>
      <c r="G1" s="3"/>
    </row>
    <row r="2" spans="1:41" ht="15.6" x14ac:dyDescent="0.3">
      <c r="A2" s="1"/>
      <c r="B2" s="4"/>
      <c r="F2" s="3"/>
      <c r="G2" s="3"/>
      <c r="AE2" t="s">
        <v>251</v>
      </c>
    </row>
    <row r="3" spans="1:41" x14ac:dyDescent="0.3">
      <c r="A3" s="98" t="s">
        <v>51</v>
      </c>
      <c r="B3" s="98" t="s">
        <v>52</v>
      </c>
      <c r="C3" s="98" t="s">
        <v>48</v>
      </c>
      <c r="D3" s="98" t="s">
        <v>4</v>
      </c>
      <c r="E3" s="98" t="s">
        <v>53</v>
      </c>
      <c r="F3" s="96" t="s">
        <v>6</v>
      </c>
      <c r="G3" s="96" t="s">
        <v>7</v>
      </c>
      <c r="H3" s="5" t="s">
        <v>8</v>
      </c>
      <c r="I3" s="6"/>
      <c r="J3" s="7"/>
      <c r="K3" s="96" t="s">
        <v>9</v>
      </c>
      <c r="L3" s="96" t="s">
        <v>10</v>
      </c>
      <c r="M3" s="96" t="s">
        <v>11</v>
      </c>
      <c r="O3" s="8" t="s">
        <v>12</v>
      </c>
      <c r="P3" s="9"/>
      <c r="Q3" s="9"/>
      <c r="R3" s="9"/>
      <c r="S3" s="9"/>
      <c r="T3" s="9"/>
      <c r="U3" s="9"/>
      <c r="V3" s="9"/>
      <c r="W3" s="10"/>
      <c r="X3" s="94" t="s">
        <v>13</v>
      </c>
      <c r="Z3" s="94" t="s">
        <v>14</v>
      </c>
      <c r="AA3" s="94" t="s">
        <v>15</v>
      </c>
    </row>
    <row r="4" spans="1:41" ht="55.2" x14ac:dyDescent="0.3">
      <c r="A4" s="99"/>
      <c r="B4" s="99"/>
      <c r="C4" s="99"/>
      <c r="D4" s="99"/>
      <c r="E4" s="99"/>
      <c r="F4" s="97"/>
      <c r="G4" s="97"/>
      <c r="H4" s="11" t="s">
        <v>16</v>
      </c>
      <c r="I4" s="11" t="s">
        <v>17</v>
      </c>
      <c r="J4" s="11" t="s">
        <v>18</v>
      </c>
      <c r="K4" s="97"/>
      <c r="L4" s="97"/>
      <c r="M4" s="97"/>
      <c r="N4" s="12"/>
      <c r="O4" s="11" t="s">
        <v>19</v>
      </c>
      <c r="P4" s="11" t="s">
        <v>20</v>
      </c>
      <c r="Q4" s="11" t="s">
        <v>21</v>
      </c>
      <c r="R4" s="11" t="s">
        <v>22</v>
      </c>
      <c r="S4" s="11" t="s">
        <v>23</v>
      </c>
      <c r="T4" s="11" t="s">
        <v>20</v>
      </c>
      <c r="U4" s="11" t="s">
        <v>21</v>
      </c>
      <c r="V4" s="11" t="s">
        <v>24</v>
      </c>
      <c r="W4" s="11" t="s">
        <v>25</v>
      </c>
      <c r="X4" s="95"/>
      <c r="Z4" s="95"/>
      <c r="AA4" s="95"/>
      <c r="AE4" t="s">
        <v>28</v>
      </c>
      <c r="AF4" t="s">
        <v>51</v>
      </c>
      <c r="AG4" t="s">
        <v>54</v>
      </c>
      <c r="AH4" t="s">
        <v>55</v>
      </c>
      <c r="AI4" t="s">
        <v>56</v>
      </c>
      <c r="AJ4" t="s">
        <v>57</v>
      </c>
      <c r="AK4" t="s">
        <v>58</v>
      </c>
      <c r="AL4" t="s">
        <v>59</v>
      </c>
      <c r="AM4" t="s">
        <v>60</v>
      </c>
      <c r="AN4" t="s">
        <v>61</v>
      </c>
      <c r="AO4" t="s">
        <v>62</v>
      </c>
    </row>
    <row r="5" spans="1:41" x14ac:dyDescent="0.3">
      <c r="A5" s="13">
        <v>3</v>
      </c>
      <c r="B5" t="s">
        <v>63</v>
      </c>
      <c r="C5" s="13" t="s">
        <v>64</v>
      </c>
      <c r="D5" s="13" t="s">
        <v>65</v>
      </c>
      <c r="E5" s="13">
        <v>750</v>
      </c>
      <c r="F5" s="13">
        <f>+ROUND(1/E5,5)</f>
        <v>1.33E-3</v>
      </c>
      <c r="G5" s="15">
        <f t="shared" ref="G5:G10" si="0">+ROUND(F5*HHD,3)</f>
        <v>1.2E-2</v>
      </c>
      <c r="H5" s="3">
        <f>+ROUND(VLOOKUP(D5,'[1]Cuadrillas SSEE y Lineas'!$D$28:$M$41,9)*G5,3)</f>
        <v>4.4999999999999998E-2</v>
      </c>
      <c r="I5" s="3">
        <f>+ROUND(VLOOKUP(D5,'[1]Cuadrillas SSEE y Lineas'!$D$28:$M$41,10),3)</f>
        <v>36.82</v>
      </c>
      <c r="J5" s="3">
        <f t="shared" ref="J5:J10" si="1">+ROUND(H5*I5,3)</f>
        <v>1.657</v>
      </c>
      <c r="K5" s="3">
        <f>+ROUND(VLOOKUP(D5,'[1]Cuadrillas SSEE y Lineas'!$D$28:$U$41,14)*G5,3)</f>
        <v>5.6000000000000001E-2</v>
      </c>
      <c r="L5" s="3">
        <f>+ROUND(VLOOKUP(D5,'[1]Cuadrillas SSEE y Lineas'!$D$28:$U$41,16)*G5,3)</f>
        <v>2.8000000000000001E-2</v>
      </c>
      <c r="M5" s="3">
        <f t="shared" ref="M5:M10" si="2">SUM(J5:L5)</f>
        <v>1.7410000000000001</v>
      </c>
      <c r="W5" s="3">
        <f t="shared" ref="W5:W10" si="3">+R5+V5</f>
        <v>0</v>
      </c>
      <c r="X5" s="19">
        <f t="shared" ref="X5:X10" si="4">+ROUND(M5+W5,2)</f>
        <v>1.74</v>
      </c>
      <c r="Z5" s="3">
        <f t="shared" ref="Z5:Z10" si="5">+H5</f>
        <v>4.4999999999999998E-2</v>
      </c>
      <c r="AA5" s="3">
        <f t="shared" ref="AA5:AA10" si="6">+ROUND(X5/Z5,3)</f>
        <v>38.667000000000002</v>
      </c>
      <c r="AB5">
        <f>+(Z5*AA5)-VLOOKUP(A5,$AF$5:$AO$10,10,0)</f>
        <v>0</v>
      </c>
      <c r="AE5">
        <v>9201700001</v>
      </c>
      <c r="AF5">
        <v>3</v>
      </c>
      <c r="AG5">
        <v>1</v>
      </c>
      <c r="AH5">
        <v>1.42</v>
      </c>
      <c r="AI5">
        <v>1.48</v>
      </c>
      <c r="AJ5">
        <v>4.3999999999999997E-2</v>
      </c>
      <c r="AK5">
        <v>37.5</v>
      </c>
      <c r="AL5">
        <v>4.4999999999999998E-2</v>
      </c>
      <c r="AM5">
        <v>38.667000000000002</v>
      </c>
      <c r="AN5">
        <v>1.65</v>
      </c>
      <c r="AO5">
        <f>+AL5*AM5</f>
        <v>1.7400150000000001</v>
      </c>
    </row>
    <row r="6" spans="1:41" x14ac:dyDescent="0.3">
      <c r="A6" s="13">
        <v>7</v>
      </c>
      <c r="B6" t="s">
        <v>66</v>
      </c>
      <c r="C6" s="13" t="s">
        <v>64</v>
      </c>
      <c r="D6" s="13" t="s">
        <v>65</v>
      </c>
      <c r="E6" s="13">
        <v>750</v>
      </c>
      <c r="F6" s="13">
        <f t="shared" ref="F6:F10" si="7">+ROUND(1/E6,5)</f>
        <v>1.33E-3</v>
      </c>
      <c r="G6" s="15">
        <f t="shared" si="0"/>
        <v>1.2E-2</v>
      </c>
      <c r="H6" s="3">
        <f>+ROUND(VLOOKUP(D6,'[1]Cuadrillas SSEE y Lineas'!$D$28:$M$41,9)*G6,3)</f>
        <v>4.4999999999999998E-2</v>
      </c>
      <c r="I6" s="3">
        <f>+ROUND(VLOOKUP(D6,'[1]Cuadrillas SSEE y Lineas'!$D$28:$M$41,10),3)</f>
        <v>36.82</v>
      </c>
      <c r="J6" s="3">
        <f t="shared" si="1"/>
        <v>1.657</v>
      </c>
      <c r="K6" s="3">
        <f>+ROUND(VLOOKUP(D6,'[1]Cuadrillas SSEE y Lineas'!$D$28:$U$41,14)*G6,3)</f>
        <v>5.6000000000000001E-2</v>
      </c>
      <c r="L6" s="3">
        <f>+ROUND(VLOOKUP(D6,'[1]Cuadrillas SSEE y Lineas'!$D$28:$U$41,16)*G6,3)</f>
        <v>2.8000000000000001E-2</v>
      </c>
      <c r="M6" s="3">
        <f t="shared" si="2"/>
        <v>1.7410000000000001</v>
      </c>
      <c r="W6" s="3">
        <f t="shared" si="3"/>
        <v>0</v>
      </c>
      <c r="X6" s="19">
        <f t="shared" si="4"/>
        <v>1.74</v>
      </c>
      <c r="Z6" s="3">
        <f t="shared" si="5"/>
        <v>4.4999999999999998E-2</v>
      </c>
      <c r="AA6" s="3">
        <f t="shared" si="6"/>
        <v>38.667000000000002</v>
      </c>
      <c r="AB6">
        <f t="shared" ref="AB6:AB10" si="8">+(Z6*AA6)-VLOOKUP(A6,$AF$5:$AO$10,10,0)</f>
        <v>0</v>
      </c>
      <c r="AE6">
        <v>9201700001</v>
      </c>
      <c r="AF6">
        <v>7</v>
      </c>
      <c r="AG6">
        <v>1</v>
      </c>
      <c r="AH6">
        <v>1.42</v>
      </c>
      <c r="AI6">
        <v>1.48</v>
      </c>
      <c r="AJ6">
        <v>4.3999999999999997E-2</v>
      </c>
      <c r="AK6">
        <v>37.5</v>
      </c>
      <c r="AL6">
        <v>4.4999999999999998E-2</v>
      </c>
      <c r="AM6">
        <v>38.667000000000002</v>
      </c>
      <c r="AN6">
        <v>1.65</v>
      </c>
      <c r="AO6">
        <f t="shared" ref="AO6:AO10" si="9">+AL6*AM6</f>
        <v>1.7400150000000001</v>
      </c>
    </row>
    <row r="7" spans="1:41" x14ac:dyDescent="0.3">
      <c r="A7" s="13">
        <v>7</v>
      </c>
      <c r="B7" t="s">
        <v>66</v>
      </c>
      <c r="C7" s="13" t="s">
        <v>64</v>
      </c>
      <c r="D7" s="13" t="s">
        <v>65</v>
      </c>
      <c r="E7" s="13">
        <v>750</v>
      </c>
      <c r="F7" s="13">
        <f t="shared" si="7"/>
        <v>1.33E-3</v>
      </c>
      <c r="G7" s="15">
        <f t="shared" si="0"/>
        <v>1.2E-2</v>
      </c>
      <c r="H7" s="3">
        <f>+ROUND(VLOOKUP(D7,'[1]Cuadrillas SSEE y Lineas'!$D$28:$M$41,9)*G7,3)</f>
        <v>4.4999999999999998E-2</v>
      </c>
      <c r="I7" s="3">
        <f>+ROUND(VLOOKUP(D7,'[1]Cuadrillas SSEE y Lineas'!$D$28:$M$41,10),3)</f>
        <v>36.82</v>
      </c>
      <c r="J7" s="3">
        <f t="shared" si="1"/>
        <v>1.657</v>
      </c>
      <c r="K7" s="3">
        <f>+ROUND(VLOOKUP(D7,'[1]Cuadrillas SSEE y Lineas'!$D$28:$U$41,14)*G7,3)</f>
        <v>5.6000000000000001E-2</v>
      </c>
      <c r="L7" s="3">
        <f>+ROUND(VLOOKUP(D7,'[1]Cuadrillas SSEE y Lineas'!$D$28:$U$41,16)*G7,3)</f>
        <v>2.8000000000000001E-2</v>
      </c>
      <c r="M7" s="3">
        <f t="shared" si="2"/>
        <v>1.7410000000000001</v>
      </c>
      <c r="W7" s="3">
        <f t="shared" si="3"/>
        <v>0</v>
      </c>
      <c r="X7" s="19">
        <f t="shared" si="4"/>
        <v>1.74</v>
      </c>
      <c r="Z7" s="3">
        <f t="shared" si="5"/>
        <v>4.4999999999999998E-2</v>
      </c>
      <c r="AA7" s="3">
        <f t="shared" si="6"/>
        <v>38.667000000000002</v>
      </c>
      <c r="AB7">
        <f t="shared" si="8"/>
        <v>0</v>
      </c>
      <c r="AE7">
        <v>9201700001</v>
      </c>
      <c r="AF7">
        <v>8</v>
      </c>
      <c r="AG7">
        <v>1</v>
      </c>
      <c r="AH7">
        <v>1.42</v>
      </c>
      <c r="AI7">
        <v>1.48</v>
      </c>
      <c r="AJ7">
        <v>4.3999999999999997E-2</v>
      </c>
      <c r="AK7">
        <v>37.5</v>
      </c>
      <c r="AL7">
        <v>4.4999999999999998E-2</v>
      </c>
      <c r="AM7">
        <v>38.667000000000002</v>
      </c>
      <c r="AN7">
        <v>1.65</v>
      </c>
      <c r="AO7">
        <f t="shared" si="9"/>
        <v>1.7400150000000001</v>
      </c>
    </row>
    <row r="8" spans="1:41" x14ac:dyDescent="0.3">
      <c r="A8" s="13">
        <v>8</v>
      </c>
      <c r="B8" t="s">
        <v>67</v>
      </c>
      <c r="C8" s="13" t="s">
        <v>68</v>
      </c>
      <c r="D8" s="13" t="s">
        <v>65</v>
      </c>
      <c r="E8" s="13">
        <v>750</v>
      </c>
      <c r="F8" s="13">
        <f t="shared" si="7"/>
        <v>1.33E-3</v>
      </c>
      <c r="G8" s="15">
        <f t="shared" si="0"/>
        <v>1.2E-2</v>
      </c>
      <c r="H8" s="3">
        <f>+ROUND(VLOOKUP(D8,'[1]Cuadrillas SSEE y Lineas'!$D$28:$M$41,9)*G8,3)</f>
        <v>4.4999999999999998E-2</v>
      </c>
      <c r="I8" s="3">
        <f>+ROUND(VLOOKUP(D8,'[1]Cuadrillas SSEE y Lineas'!$D$28:$M$41,10),3)</f>
        <v>36.82</v>
      </c>
      <c r="J8" s="3">
        <f t="shared" si="1"/>
        <v>1.657</v>
      </c>
      <c r="K8" s="3">
        <f>+ROUND(VLOOKUP(D8,'[1]Cuadrillas SSEE y Lineas'!$D$28:$U$41,14)*G8,3)</f>
        <v>5.6000000000000001E-2</v>
      </c>
      <c r="L8" s="3">
        <f>+ROUND(VLOOKUP(D8,'[1]Cuadrillas SSEE y Lineas'!$D$28:$U$41,16)*G8,3)</f>
        <v>2.8000000000000001E-2</v>
      </c>
      <c r="M8" s="3">
        <f t="shared" si="2"/>
        <v>1.7410000000000001</v>
      </c>
      <c r="W8" s="3">
        <f t="shared" si="3"/>
        <v>0</v>
      </c>
      <c r="X8" s="19">
        <f t="shared" si="4"/>
        <v>1.74</v>
      </c>
      <c r="Z8" s="3">
        <f t="shared" si="5"/>
        <v>4.4999999999999998E-2</v>
      </c>
      <c r="AA8" s="3">
        <f t="shared" si="6"/>
        <v>38.667000000000002</v>
      </c>
      <c r="AB8">
        <f t="shared" si="8"/>
        <v>0</v>
      </c>
      <c r="AE8">
        <v>9201700001</v>
      </c>
      <c r="AF8">
        <v>9</v>
      </c>
      <c r="AG8">
        <v>1</v>
      </c>
      <c r="AH8">
        <v>2.86</v>
      </c>
      <c r="AI8">
        <v>2.97</v>
      </c>
      <c r="AJ8">
        <v>4.3999999999999997E-2</v>
      </c>
      <c r="AK8">
        <v>37.5</v>
      </c>
      <c r="AL8">
        <v>4.4999999999999998E-2</v>
      </c>
      <c r="AM8">
        <v>38.667000000000002</v>
      </c>
      <c r="AN8">
        <v>1.65</v>
      </c>
      <c r="AO8">
        <f t="shared" si="9"/>
        <v>1.7400150000000001</v>
      </c>
    </row>
    <row r="9" spans="1:41" x14ac:dyDescent="0.3">
      <c r="A9" s="13">
        <v>9</v>
      </c>
      <c r="B9" t="s">
        <v>69</v>
      </c>
      <c r="C9" s="13" t="s">
        <v>64</v>
      </c>
      <c r="D9" s="13" t="s">
        <v>65</v>
      </c>
      <c r="E9" s="13">
        <v>750</v>
      </c>
      <c r="F9" s="13">
        <f t="shared" si="7"/>
        <v>1.33E-3</v>
      </c>
      <c r="G9" s="15">
        <f t="shared" si="0"/>
        <v>1.2E-2</v>
      </c>
      <c r="H9" s="3">
        <f>+ROUND(VLOOKUP(D9,'[1]Cuadrillas SSEE y Lineas'!$D$28:$M$41,9)*G9,3)</f>
        <v>4.4999999999999998E-2</v>
      </c>
      <c r="I9" s="3">
        <f>+ROUND(VLOOKUP(D9,'[1]Cuadrillas SSEE y Lineas'!$D$28:$M$41,10),3)</f>
        <v>36.82</v>
      </c>
      <c r="J9" s="3">
        <f t="shared" si="1"/>
        <v>1.657</v>
      </c>
      <c r="K9" s="3">
        <f>+ROUND(VLOOKUP(D9,'[1]Cuadrillas SSEE y Lineas'!$D$28:$U$41,14)*G9,3)</f>
        <v>5.6000000000000001E-2</v>
      </c>
      <c r="L9" s="3">
        <f>+ROUND(VLOOKUP(D9,'[1]Cuadrillas SSEE y Lineas'!$D$28:$U$41,16)*G9,3)</f>
        <v>2.8000000000000001E-2</v>
      </c>
      <c r="M9" s="3">
        <f t="shared" si="2"/>
        <v>1.7410000000000001</v>
      </c>
      <c r="W9" s="3">
        <f t="shared" si="3"/>
        <v>0</v>
      </c>
      <c r="X9" s="19">
        <f t="shared" si="4"/>
        <v>1.74</v>
      </c>
      <c r="Z9" s="3">
        <f t="shared" si="5"/>
        <v>4.4999999999999998E-2</v>
      </c>
      <c r="AA9" s="3">
        <f t="shared" si="6"/>
        <v>38.667000000000002</v>
      </c>
      <c r="AB9">
        <f t="shared" si="8"/>
        <v>0</v>
      </c>
      <c r="AE9">
        <v>9201700001</v>
      </c>
      <c r="AF9">
        <v>23</v>
      </c>
      <c r="AG9">
        <v>1</v>
      </c>
      <c r="AH9">
        <v>1.42</v>
      </c>
      <c r="AI9">
        <v>1.48</v>
      </c>
      <c r="AJ9">
        <v>4.3999999999999997E-2</v>
      </c>
      <c r="AK9">
        <v>37.5</v>
      </c>
      <c r="AL9">
        <v>4.4999999999999998E-2</v>
      </c>
      <c r="AM9">
        <v>38.667000000000002</v>
      </c>
      <c r="AN9">
        <v>1.65</v>
      </c>
      <c r="AO9">
        <f t="shared" si="9"/>
        <v>1.7400150000000001</v>
      </c>
    </row>
    <row r="10" spans="1:41" x14ac:dyDescent="0.3">
      <c r="A10" s="13">
        <v>23</v>
      </c>
      <c r="B10" t="s">
        <v>70</v>
      </c>
      <c r="C10" s="13" t="s">
        <v>64</v>
      </c>
      <c r="D10" s="13" t="s">
        <v>65</v>
      </c>
      <c r="E10" s="13">
        <v>750</v>
      </c>
      <c r="F10" s="13">
        <f t="shared" si="7"/>
        <v>1.33E-3</v>
      </c>
      <c r="G10" s="15">
        <f t="shared" si="0"/>
        <v>1.2E-2</v>
      </c>
      <c r="H10" s="3">
        <f>+ROUND(VLOOKUP(D10,'[1]Cuadrillas SSEE y Lineas'!$D$28:$M$41,9)*G10,3)</f>
        <v>4.4999999999999998E-2</v>
      </c>
      <c r="I10" s="3">
        <f>+ROUND(VLOOKUP(D10,'[1]Cuadrillas SSEE y Lineas'!$D$28:$M$41,10),3)</f>
        <v>36.82</v>
      </c>
      <c r="J10" s="3">
        <f t="shared" si="1"/>
        <v>1.657</v>
      </c>
      <c r="K10" s="3">
        <f>+ROUND(VLOOKUP(D10,'[1]Cuadrillas SSEE y Lineas'!$D$28:$U$41,14)*G10,3)</f>
        <v>5.6000000000000001E-2</v>
      </c>
      <c r="L10" s="3">
        <f>+ROUND(VLOOKUP(D10,'[1]Cuadrillas SSEE y Lineas'!$D$28:$U$41,16)*G10,3)</f>
        <v>2.8000000000000001E-2</v>
      </c>
      <c r="M10" s="3">
        <f t="shared" si="2"/>
        <v>1.7410000000000001</v>
      </c>
      <c r="W10" s="3">
        <f t="shared" si="3"/>
        <v>0</v>
      </c>
      <c r="X10" s="19">
        <f t="shared" si="4"/>
        <v>1.74</v>
      </c>
      <c r="Z10" s="3">
        <f t="shared" si="5"/>
        <v>4.4999999999999998E-2</v>
      </c>
      <c r="AA10" s="3">
        <f t="shared" si="6"/>
        <v>38.667000000000002</v>
      </c>
      <c r="AB10">
        <f t="shared" si="8"/>
        <v>0</v>
      </c>
      <c r="AE10">
        <v>9201700001</v>
      </c>
      <c r="AF10">
        <v>7</v>
      </c>
      <c r="AG10">
        <v>3</v>
      </c>
      <c r="AH10">
        <v>1.42</v>
      </c>
      <c r="AI10">
        <v>1.48</v>
      </c>
      <c r="AJ10">
        <v>4.3999999999999997E-2</v>
      </c>
      <c r="AK10">
        <v>37.5</v>
      </c>
      <c r="AL10">
        <v>4.4999999999999998E-2</v>
      </c>
      <c r="AM10">
        <v>38.667000000000002</v>
      </c>
      <c r="AN10">
        <v>1.65</v>
      </c>
      <c r="AO10">
        <f t="shared" si="9"/>
        <v>1.7400150000000001</v>
      </c>
    </row>
    <row r="11" spans="1:41" x14ac:dyDescent="0.3">
      <c r="D11" s="13"/>
      <c r="E11" s="13"/>
      <c r="F11" s="13"/>
      <c r="G11" s="15"/>
    </row>
    <row r="12" spans="1:41" x14ac:dyDescent="0.3">
      <c r="D12" s="13"/>
      <c r="E12" s="13"/>
      <c r="F12" s="13"/>
      <c r="G12" s="15"/>
      <c r="M12" s="3">
        <f>SUM(M5:M11)</f>
        <v>10.446</v>
      </c>
      <c r="X12" s="3">
        <f>SUM(X5:X11)</f>
        <v>10.44</v>
      </c>
    </row>
    <row r="13" spans="1:41" x14ac:dyDescent="0.3">
      <c r="D13" s="13"/>
      <c r="E13" s="13"/>
      <c r="F13" s="13"/>
      <c r="G13" s="15"/>
      <c r="M13" s="3">
        <v>9.9</v>
      </c>
    </row>
    <row r="14" spans="1:41" x14ac:dyDescent="0.3">
      <c r="D14" s="13"/>
      <c r="E14" s="13"/>
      <c r="F14" s="13"/>
      <c r="G14" s="15"/>
      <c r="M14" s="3">
        <f>+M12/M13</f>
        <v>1.0551515151515152</v>
      </c>
    </row>
    <row r="15" spans="1:41" x14ac:dyDescent="0.3">
      <c r="D15" s="13"/>
      <c r="E15" s="13"/>
      <c r="F15" s="13"/>
      <c r="G15" s="15"/>
    </row>
    <row r="16" spans="1:41" x14ac:dyDescent="0.3">
      <c r="D16" s="13"/>
      <c r="E16" s="13"/>
      <c r="F16" s="13"/>
      <c r="G16" s="15"/>
      <c r="M16" s="3">
        <v>10.197000000000001</v>
      </c>
    </row>
    <row r="17" spans="4:13" x14ac:dyDescent="0.3">
      <c r="D17" s="13"/>
      <c r="E17" s="13"/>
      <c r="F17" s="13"/>
      <c r="G17" s="15"/>
      <c r="M17" s="3">
        <f>+M12/M16</f>
        <v>1.0244189467490437</v>
      </c>
    </row>
    <row r="18" spans="4:13" x14ac:dyDescent="0.3">
      <c r="D18" s="13"/>
      <c r="E18" s="13"/>
      <c r="F18" s="13"/>
      <c r="G18" s="15"/>
    </row>
    <row r="19" spans="4:13" x14ac:dyDescent="0.3">
      <c r="D19" s="13"/>
      <c r="E19" s="13"/>
      <c r="F19" s="13"/>
      <c r="G19" s="15"/>
    </row>
    <row r="20" spans="4:13" x14ac:dyDescent="0.3">
      <c r="D20" s="13"/>
      <c r="E20" s="13"/>
      <c r="F20" s="13"/>
      <c r="G20" s="15"/>
    </row>
    <row r="21" spans="4:13" x14ac:dyDescent="0.3">
      <c r="D21" s="13"/>
      <c r="E21" s="13"/>
      <c r="F21" s="13"/>
      <c r="G21" s="15"/>
    </row>
    <row r="22" spans="4:13" x14ac:dyDescent="0.3">
      <c r="D22" s="13"/>
      <c r="E22" s="13"/>
      <c r="F22" s="13"/>
      <c r="G22" s="15"/>
    </row>
    <row r="23" spans="4:13" x14ac:dyDescent="0.3">
      <c r="D23" s="13"/>
      <c r="E23" s="13"/>
      <c r="F23" s="13"/>
      <c r="G23" s="15"/>
    </row>
    <row r="24" spans="4:13" x14ac:dyDescent="0.3">
      <c r="D24" s="13"/>
      <c r="E24" s="13"/>
      <c r="F24" s="13"/>
      <c r="G24" s="15"/>
    </row>
    <row r="25" spans="4:13" x14ac:dyDescent="0.3">
      <c r="D25" s="13"/>
      <c r="E25" s="13"/>
      <c r="F25" s="13"/>
      <c r="G25" s="15"/>
    </row>
    <row r="26" spans="4:13" x14ac:dyDescent="0.3">
      <c r="D26" s="13"/>
      <c r="E26" s="13"/>
      <c r="F26" s="13"/>
      <c r="G26" s="15"/>
    </row>
    <row r="27" spans="4:13" x14ac:dyDescent="0.3">
      <c r="D27" s="13"/>
      <c r="E27" s="13"/>
      <c r="F27" s="13"/>
      <c r="G27" s="15"/>
    </row>
    <row r="28" spans="4:13" x14ac:dyDescent="0.3">
      <c r="D28" s="13"/>
      <c r="E28" s="13"/>
      <c r="F28" s="13"/>
      <c r="G28" s="15"/>
    </row>
    <row r="29" spans="4:13" x14ac:dyDescent="0.3">
      <c r="D29" s="13"/>
      <c r="E29" s="13"/>
      <c r="F29" s="13"/>
      <c r="G29" s="15"/>
    </row>
    <row r="30" spans="4:13" x14ac:dyDescent="0.3">
      <c r="D30" s="13"/>
      <c r="E30" s="13"/>
      <c r="F30" s="13"/>
      <c r="G30" s="15"/>
    </row>
    <row r="31" spans="4:13" x14ac:dyDescent="0.3">
      <c r="D31" s="13"/>
      <c r="E31" s="13"/>
      <c r="F31" s="13"/>
      <c r="G31" s="15"/>
    </row>
    <row r="32" spans="4:13" x14ac:dyDescent="0.3">
      <c r="D32" s="13"/>
      <c r="E32" s="13"/>
      <c r="F32" s="13"/>
      <c r="G32" s="15"/>
    </row>
    <row r="33" spans="4:7" x14ac:dyDescent="0.3">
      <c r="D33" s="13"/>
      <c r="E33" s="13"/>
      <c r="F33" s="13"/>
      <c r="G33" s="15"/>
    </row>
    <row r="34" spans="4:7" x14ac:dyDescent="0.3">
      <c r="D34" s="13"/>
      <c r="E34" s="13"/>
      <c r="F34" s="13"/>
      <c r="G34" s="15"/>
    </row>
    <row r="35" spans="4:7" x14ac:dyDescent="0.3">
      <c r="D35" s="13"/>
      <c r="E35" s="13"/>
      <c r="F35" s="13"/>
      <c r="G35" s="15"/>
    </row>
    <row r="36" spans="4:7" x14ac:dyDescent="0.3">
      <c r="D36" s="13"/>
      <c r="E36" s="13"/>
      <c r="F36" s="13"/>
      <c r="G36" s="15"/>
    </row>
    <row r="37" spans="4:7" x14ac:dyDescent="0.3">
      <c r="D37" s="13"/>
      <c r="E37" s="13"/>
      <c r="F37" s="13"/>
      <c r="G37" s="15"/>
    </row>
    <row r="38" spans="4:7" x14ac:dyDescent="0.3">
      <c r="D38" s="13"/>
      <c r="E38" s="13"/>
      <c r="F38" s="13"/>
      <c r="G38" s="15"/>
    </row>
    <row r="39" spans="4:7" x14ac:dyDescent="0.3">
      <c r="D39" s="13"/>
      <c r="E39" s="13"/>
      <c r="F39" s="13"/>
      <c r="G39" s="15"/>
    </row>
    <row r="40" spans="4:7" x14ac:dyDescent="0.3">
      <c r="D40" s="13"/>
      <c r="E40" s="13"/>
      <c r="F40" s="13"/>
      <c r="G40" s="15"/>
    </row>
    <row r="41" spans="4:7" x14ac:dyDescent="0.3">
      <c r="D41" s="13"/>
      <c r="E41" s="13"/>
      <c r="F41" s="13"/>
      <c r="G41" s="15"/>
    </row>
    <row r="42" spans="4:7" x14ac:dyDescent="0.3">
      <c r="D42" s="13"/>
      <c r="E42" s="13"/>
      <c r="F42" s="13"/>
      <c r="G42" s="15"/>
    </row>
    <row r="43" spans="4:7" x14ac:dyDescent="0.3">
      <c r="D43" s="13"/>
      <c r="E43" s="13"/>
      <c r="F43" s="13"/>
      <c r="G43" s="15"/>
    </row>
    <row r="44" spans="4:7" x14ac:dyDescent="0.3">
      <c r="D44" s="13"/>
      <c r="E44" s="13"/>
      <c r="F44" s="13"/>
      <c r="G44" s="15"/>
    </row>
    <row r="45" spans="4:7" x14ac:dyDescent="0.3">
      <c r="D45" s="13"/>
      <c r="E45" s="13"/>
      <c r="F45" s="13"/>
      <c r="G45" s="15"/>
    </row>
    <row r="46" spans="4:7" x14ac:dyDescent="0.3">
      <c r="D46" s="13"/>
      <c r="E46" s="13"/>
      <c r="F46" s="13"/>
      <c r="G46" s="15"/>
    </row>
    <row r="47" spans="4:7" x14ac:dyDescent="0.3">
      <c r="D47" s="13"/>
      <c r="E47" s="13"/>
      <c r="F47" s="13"/>
      <c r="G47" s="15"/>
    </row>
    <row r="48" spans="4:7" x14ac:dyDescent="0.3">
      <c r="D48" s="13"/>
      <c r="E48" s="13"/>
      <c r="F48" s="13"/>
      <c r="G48" s="15"/>
    </row>
    <row r="49" spans="4:7" x14ac:dyDescent="0.3">
      <c r="D49" s="13"/>
      <c r="E49" s="13"/>
      <c r="F49" s="13"/>
      <c r="G49" s="15"/>
    </row>
    <row r="50" spans="4:7" x14ac:dyDescent="0.3">
      <c r="D50" s="13"/>
      <c r="E50" s="13"/>
      <c r="F50" s="13"/>
      <c r="G50" s="15"/>
    </row>
    <row r="51" spans="4:7" x14ac:dyDescent="0.3">
      <c r="D51" s="13"/>
      <c r="E51" s="13"/>
      <c r="F51" s="13"/>
      <c r="G51" s="15"/>
    </row>
    <row r="52" spans="4:7" x14ac:dyDescent="0.3">
      <c r="D52" s="13"/>
      <c r="E52" s="13"/>
      <c r="F52" s="13"/>
      <c r="G52" s="15"/>
    </row>
    <row r="53" spans="4:7" x14ac:dyDescent="0.3">
      <c r="D53" s="13"/>
      <c r="E53" s="13"/>
      <c r="F53" s="13"/>
      <c r="G53" s="15"/>
    </row>
    <row r="54" spans="4:7" x14ac:dyDescent="0.3">
      <c r="D54" s="13"/>
      <c r="E54" s="13"/>
      <c r="F54" s="13"/>
      <c r="G54" s="15"/>
    </row>
    <row r="55" spans="4:7" x14ac:dyDescent="0.3">
      <c r="D55" s="13"/>
      <c r="E55" s="13"/>
      <c r="F55" s="13"/>
      <c r="G55" s="15"/>
    </row>
    <row r="56" spans="4:7" x14ac:dyDescent="0.3">
      <c r="D56" s="13"/>
      <c r="E56" s="13"/>
      <c r="F56" s="13"/>
      <c r="G56" s="15"/>
    </row>
    <row r="57" spans="4:7" x14ac:dyDescent="0.3">
      <c r="D57" s="13"/>
      <c r="E57" s="13"/>
      <c r="F57" s="13"/>
      <c r="G57" s="15"/>
    </row>
    <row r="58" spans="4:7" x14ac:dyDescent="0.3">
      <c r="D58" s="13"/>
      <c r="E58" s="13"/>
      <c r="F58" s="13"/>
      <c r="G58" s="15"/>
    </row>
    <row r="59" spans="4:7" x14ac:dyDescent="0.3">
      <c r="D59" s="13"/>
      <c r="E59" s="13"/>
      <c r="F59" s="13"/>
      <c r="G59" s="15"/>
    </row>
    <row r="60" spans="4:7" x14ac:dyDescent="0.3">
      <c r="D60" s="13"/>
      <c r="E60" s="13"/>
      <c r="F60" s="13"/>
      <c r="G60" s="13"/>
    </row>
    <row r="61" spans="4:7" x14ac:dyDescent="0.3">
      <c r="D61" s="13"/>
      <c r="E61" s="13"/>
      <c r="F61" s="13"/>
      <c r="G61" s="15"/>
    </row>
    <row r="62" spans="4:7" x14ac:dyDescent="0.3">
      <c r="D62" s="13"/>
      <c r="E62" s="13"/>
      <c r="F62" s="13"/>
      <c r="G62" s="15"/>
    </row>
    <row r="63" spans="4:7" x14ac:dyDescent="0.3">
      <c r="D63" s="13"/>
      <c r="E63" s="13"/>
      <c r="F63" s="13"/>
      <c r="G63" s="15"/>
    </row>
    <row r="64" spans="4:7" x14ac:dyDescent="0.3">
      <c r="D64" s="13"/>
      <c r="E64" s="13"/>
      <c r="F64" s="13"/>
      <c r="G64" s="15"/>
    </row>
    <row r="65" spans="4:7" x14ac:dyDescent="0.3">
      <c r="D65" s="13"/>
      <c r="E65" s="13"/>
      <c r="F65" s="13"/>
      <c r="G65" s="15"/>
    </row>
    <row r="66" spans="4:7" x14ac:dyDescent="0.3">
      <c r="D66" s="13"/>
      <c r="E66" s="13"/>
      <c r="F66" s="13"/>
      <c r="G66" s="15"/>
    </row>
    <row r="67" spans="4:7" x14ac:dyDescent="0.3">
      <c r="D67" s="13"/>
      <c r="E67" s="13"/>
      <c r="F67" s="13"/>
      <c r="G67" s="15"/>
    </row>
    <row r="68" spans="4:7" x14ac:dyDescent="0.3">
      <c r="D68" s="13"/>
      <c r="E68" s="13"/>
      <c r="F68" s="13"/>
      <c r="G68" s="15"/>
    </row>
    <row r="69" spans="4:7" x14ac:dyDescent="0.3">
      <c r="D69" s="13"/>
      <c r="E69" s="13"/>
      <c r="F69" s="13"/>
      <c r="G69" s="15"/>
    </row>
    <row r="70" spans="4:7" x14ac:dyDescent="0.3">
      <c r="D70" s="13"/>
      <c r="E70" s="13"/>
      <c r="F70" s="13"/>
      <c r="G70" s="15"/>
    </row>
    <row r="71" spans="4:7" x14ac:dyDescent="0.3">
      <c r="D71" s="13"/>
      <c r="E71" s="13"/>
      <c r="F71" s="13"/>
      <c r="G71" s="15"/>
    </row>
    <row r="72" spans="4:7" x14ac:dyDescent="0.3">
      <c r="D72" s="13"/>
      <c r="E72" s="13"/>
      <c r="F72" s="13"/>
      <c r="G72" s="15"/>
    </row>
    <row r="73" spans="4:7" x14ac:dyDescent="0.3">
      <c r="D73" s="13"/>
      <c r="E73" s="13"/>
      <c r="F73" s="13"/>
      <c r="G73" s="15"/>
    </row>
    <row r="74" spans="4:7" x14ac:dyDescent="0.3">
      <c r="D74" s="13"/>
      <c r="E74" s="13"/>
      <c r="F74" s="13"/>
      <c r="G74" s="15"/>
    </row>
    <row r="75" spans="4:7" x14ac:dyDescent="0.3">
      <c r="D75" s="13"/>
      <c r="E75" s="13"/>
      <c r="F75" s="13"/>
      <c r="G75" s="15"/>
    </row>
    <row r="76" spans="4:7" x14ac:dyDescent="0.3">
      <c r="D76" s="13"/>
      <c r="E76" s="13"/>
      <c r="F76" s="13"/>
      <c r="G76" s="15"/>
    </row>
    <row r="77" spans="4:7" x14ac:dyDescent="0.3">
      <c r="D77" s="13"/>
      <c r="E77" s="13"/>
      <c r="F77" s="13"/>
      <c r="G77" s="15"/>
    </row>
    <row r="78" spans="4:7" x14ac:dyDescent="0.3">
      <c r="D78" s="13"/>
      <c r="E78" s="13"/>
      <c r="F78" s="13"/>
      <c r="G78" s="15"/>
    </row>
    <row r="79" spans="4:7" x14ac:dyDescent="0.3">
      <c r="D79" s="13"/>
      <c r="E79" s="13"/>
      <c r="F79" s="13"/>
      <c r="G79" s="15"/>
    </row>
    <row r="80" spans="4:7" x14ac:dyDescent="0.3">
      <c r="D80" s="13"/>
      <c r="E80" s="13"/>
      <c r="F80" s="13"/>
      <c r="G80" s="15"/>
    </row>
    <row r="81" spans="4:7" x14ac:dyDescent="0.3">
      <c r="D81" s="13"/>
      <c r="E81" s="13"/>
      <c r="F81" s="13"/>
      <c r="G81" s="15"/>
    </row>
    <row r="82" spans="4:7" x14ac:dyDescent="0.3">
      <c r="D82" s="13"/>
      <c r="E82" s="13"/>
      <c r="F82" s="13"/>
      <c r="G82" s="15"/>
    </row>
    <row r="83" spans="4:7" x14ac:dyDescent="0.3">
      <c r="D83" s="13"/>
      <c r="E83" s="13"/>
      <c r="F83" s="13"/>
      <c r="G83" s="15"/>
    </row>
    <row r="84" spans="4:7" x14ac:dyDescent="0.3">
      <c r="D84" s="13"/>
      <c r="E84" s="13"/>
      <c r="F84" s="13"/>
      <c r="G84" s="15"/>
    </row>
    <row r="85" spans="4:7" x14ac:dyDescent="0.3">
      <c r="D85" s="13"/>
      <c r="E85" s="13"/>
      <c r="F85" s="13"/>
      <c r="G85" s="15"/>
    </row>
    <row r="86" spans="4:7" x14ac:dyDescent="0.3">
      <c r="D86" s="13"/>
      <c r="E86" s="13"/>
      <c r="F86" s="13"/>
      <c r="G86" s="15"/>
    </row>
    <row r="87" spans="4:7" x14ac:dyDescent="0.3">
      <c r="D87" s="13"/>
      <c r="E87" s="13"/>
      <c r="F87" s="13"/>
      <c r="G87" s="15"/>
    </row>
    <row r="88" spans="4:7" x14ac:dyDescent="0.3">
      <c r="D88" s="13"/>
      <c r="E88" s="13"/>
      <c r="F88" s="13"/>
      <c r="G88" s="15"/>
    </row>
    <row r="89" spans="4:7" x14ac:dyDescent="0.3">
      <c r="D89" s="13"/>
      <c r="E89" s="13"/>
      <c r="F89" s="13"/>
      <c r="G89" s="15"/>
    </row>
    <row r="90" spans="4:7" x14ac:dyDescent="0.3">
      <c r="D90" s="13"/>
      <c r="E90" s="13"/>
      <c r="F90" s="13"/>
      <c r="G90" s="15"/>
    </row>
    <row r="91" spans="4:7" x14ac:dyDescent="0.3">
      <c r="D91" s="13"/>
      <c r="E91" s="13"/>
      <c r="F91" s="13"/>
      <c r="G91" s="15"/>
    </row>
    <row r="92" spans="4:7" x14ac:dyDescent="0.3">
      <c r="D92" s="13"/>
      <c r="E92" s="13"/>
      <c r="F92" s="13"/>
      <c r="G92" s="15"/>
    </row>
    <row r="93" spans="4:7" x14ac:dyDescent="0.3">
      <c r="D93" s="13"/>
      <c r="E93" s="13"/>
      <c r="F93" s="13"/>
      <c r="G93" s="15"/>
    </row>
    <row r="94" spans="4:7" x14ac:dyDescent="0.3">
      <c r="D94" s="13"/>
      <c r="E94" s="13"/>
      <c r="F94" s="13"/>
      <c r="G94" s="15"/>
    </row>
    <row r="95" spans="4:7" x14ac:dyDescent="0.3">
      <c r="D95" s="16"/>
      <c r="E95" s="16"/>
      <c r="F95" s="13"/>
      <c r="G95" s="15"/>
    </row>
    <row r="96" spans="4:7" x14ac:dyDescent="0.3">
      <c r="D96" s="16"/>
      <c r="E96" s="16"/>
      <c r="F96" s="13"/>
      <c r="G96" s="15"/>
    </row>
    <row r="97" spans="4:7" x14ac:dyDescent="0.3">
      <c r="D97" s="13"/>
      <c r="E97" s="13"/>
      <c r="F97" s="13"/>
      <c r="G97" s="15"/>
    </row>
    <row r="98" spans="4:7" x14ac:dyDescent="0.3">
      <c r="D98" s="13"/>
      <c r="E98" s="13"/>
      <c r="F98" s="13"/>
      <c r="G98" s="15"/>
    </row>
    <row r="99" spans="4:7" x14ac:dyDescent="0.3">
      <c r="D99" s="13"/>
      <c r="E99" s="13"/>
      <c r="F99" s="13"/>
      <c r="G99" s="15"/>
    </row>
    <row r="100" spans="4:7" x14ac:dyDescent="0.3">
      <c r="D100" s="13"/>
      <c r="E100" s="13"/>
      <c r="F100" s="13"/>
      <c r="G100" s="15"/>
    </row>
    <row r="101" spans="4:7" x14ac:dyDescent="0.3">
      <c r="D101" s="13"/>
      <c r="E101" s="13"/>
      <c r="F101" s="13"/>
      <c r="G101" s="15"/>
    </row>
    <row r="102" spans="4:7" x14ac:dyDescent="0.3">
      <c r="D102" s="13"/>
      <c r="E102" s="13"/>
      <c r="F102" s="13"/>
      <c r="G102" s="15"/>
    </row>
    <row r="103" spans="4:7" x14ac:dyDescent="0.3">
      <c r="D103" s="13"/>
      <c r="E103" s="13"/>
      <c r="F103" s="13"/>
      <c r="G103" s="15"/>
    </row>
    <row r="104" spans="4:7" x14ac:dyDescent="0.3">
      <c r="D104" s="13"/>
      <c r="E104" s="13"/>
      <c r="F104" s="13"/>
      <c r="G104" s="15"/>
    </row>
    <row r="105" spans="4:7" x14ac:dyDescent="0.3">
      <c r="D105" s="13"/>
      <c r="E105" s="13"/>
      <c r="F105" s="13"/>
      <c r="G105" s="15"/>
    </row>
    <row r="106" spans="4:7" x14ac:dyDescent="0.3">
      <c r="D106" s="13"/>
      <c r="E106" s="13"/>
      <c r="F106" s="13"/>
      <c r="G106" s="15"/>
    </row>
    <row r="107" spans="4:7" x14ac:dyDescent="0.3">
      <c r="D107" s="13"/>
      <c r="E107" s="13"/>
      <c r="F107" s="13"/>
      <c r="G107" s="15"/>
    </row>
    <row r="108" spans="4:7" x14ac:dyDescent="0.3">
      <c r="D108" s="13"/>
      <c r="E108" s="13"/>
      <c r="F108" s="13"/>
      <c r="G108" s="15"/>
    </row>
    <row r="109" spans="4:7" x14ac:dyDescent="0.3">
      <c r="D109" s="13"/>
      <c r="E109" s="13"/>
      <c r="F109" s="13"/>
      <c r="G109" s="15"/>
    </row>
    <row r="110" spans="4:7" x14ac:dyDescent="0.3">
      <c r="D110" s="16"/>
      <c r="E110" s="16"/>
      <c r="F110" s="13"/>
      <c r="G110" s="15"/>
    </row>
    <row r="111" spans="4:7" x14ac:dyDescent="0.3">
      <c r="D111" s="13"/>
      <c r="E111" s="13"/>
      <c r="F111" s="13"/>
      <c r="G111" s="15"/>
    </row>
    <row r="112" spans="4:7" x14ac:dyDescent="0.3">
      <c r="D112" s="13"/>
      <c r="E112" s="13"/>
      <c r="F112" s="13"/>
      <c r="G112" s="15"/>
    </row>
    <row r="113" spans="4:7" x14ac:dyDescent="0.3">
      <c r="D113" s="13"/>
      <c r="E113" s="13"/>
      <c r="F113" s="13"/>
      <c r="G113" s="15"/>
    </row>
    <row r="114" spans="4:7" x14ac:dyDescent="0.3">
      <c r="D114" s="13"/>
      <c r="E114" s="13"/>
      <c r="F114" s="13"/>
      <c r="G114" s="15"/>
    </row>
    <row r="115" spans="4:7" x14ac:dyDescent="0.3">
      <c r="D115" s="13"/>
      <c r="E115" s="13"/>
      <c r="F115" s="13"/>
      <c r="G115" s="15"/>
    </row>
    <row r="116" spans="4:7" x14ac:dyDescent="0.3">
      <c r="D116" s="13"/>
      <c r="E116" s="13"/>
      <c r="F116" s="13"/>
      <c r="G116" s="15"/>
    </row>
    <row r="117" spans="4:7" x14ac:dyDescent="0.3">
      <c r="D117" s="13"/>
      <c r="E117" s="13"/>
      <c r="F117" s="13"/>
      <c r="G117" s="15"/>
    </row>
    <row r="118" spans="4:7" x14ac:dyDescent="0.3">
      <c r="D118" s="13"/>
      <c r="E118" s="13"/>
      <c r="F118" s="13"/>
      <c r="G118" s="15"/>
    </row>
    <row r="119" spans="4:7" x14ac:dyDescent="0.3">
      <c r="D119" s="13"/>
      <c r="E119" s="13"/>
      <c r="F119" s="13"/>
      <c r="G119" s="15"/>
    </row>
    <row r="120" spans="4:7" x14ac:dyDescent="0.3">
      <c r="D120" s="13"/>
      <c r="E120" s="13"/>
      <c r="F120" s="13"/>
      <c r="G120" s="15"/>
    </row>
    <row r="121" spans="4:7" x14ac:dyDescent="0.3">
      <c r="D121" s="13"/>
      <c r="E121" s="13"/>
      <c r="F121" s="13"/>
      <c r="G121" s="15"/>
    </row>
    <row r="122" spans="4:7" x14ac:dyDescent="0.3">
      <c r="D122" s="13"/>
      <c r="E122" s="13"/>
      <c r="F122" s="13"/>
      <c r="G122" s="15"/>
    </row>
    <row r="123" spans="4:7" x14ac:dyDescent="0.3">
      <c r="D123" s="13"/>
      <c r="E123" s="13"/>
      <c r="F123" s="13"/>
      <c r="G123" s="15"/>
    </row>
    <row r="124" spans="4:7" x14ac:dyDescent="0.3">
      <c r="D124" s="13"/>
      <c r="E124" s="13"/>
      <c r="F124" s="13"/>
      <c r="G124" s="15"/>
    </row>
    <row r="125" spans="4:7" x14ac:dyDescent="0.3">
      <c r="D125" s="13"/>
      <c r="E125" s="13"/>
      <c r="F125" s="13"/>
      <c r="G125" s="15"/>
    </row>
    <row r="126" spans="4:7" x14ac:dyDescent="0.3">
      <c r="D126" s="13"/>
      <c r="E126" s="13"/>
      <c r="F126" s="13"/>
      <c r="G126" s="15"/>
    </row>
    <row r="127" spans="4:7" x14ac:dyDescent="0.3">
      <c r="D127" s="13"/>
      <c r="E127" s="13"/>
      <c r="F127" s="13"/>
      <c r="G127" s="15"/>
    </row>
    <row r="128" spans="4:7" x14ac:dyDescent="0.3">
      <c r="D128" s="13"/>
      <c r="E128" s="13"/>
      <c r="F128" s="13"/>
      <c r="G128" s="15"/>
    </row>
    <row r="129" spans="4:7" x14ac:dyDescent="0.3">
      <c r="D129" s="13"/>
      <c r="E129" s="13"/>
      <c r="F129" s="13"/>
      <c r="G129" s="15"/>
    </row>
    <row r="130" spans="4:7" x14ac:dyDescent="0.3">
      <c r="D130" s="13"/>
      <c r="E130" s="13"/>
      <c r="F130" s="13"/>
      <c r="G130" s="15"/>
    </row>
    <row r="131" spans="4:7" x14ac:dyDescent="0.3">
      <c r="D131" s="13"/>
      <c r="E131" s="13"/>
      <c r="F131" s="13"/>
      <c r="G131" s="15"/>
    </row>
    <row r="132" spans="4:7" x14ac:dyDescent="0.3">
      <c r="D132" s="13"/>
      <c r="E132" s="13"/>
      <c r="F132" s="13"/>
      <c r="G132" s="15"/>
    </row>
    <row r="133" spans="4:7" x14ac:dyDescent="0.3">
      <c r="D133" s="13"/>
      <c r="E133" s="13"/>
      <c r="F133" s="13"/>
      <c r="G133" s="15"/>
    </row>
    <row r="134" spans="4:7" x14ac:dyDescent="0.3">
      <c r="D134" s="13"/>
      <c r="E134" s="13"/>
      <c r="F134" s="13"/>
      <c r="G134" s="15"/>
    </row>
    <row r="135" spans="4:7" x14ac:dyDescent="0.3">
      <c r="D135" s="13"/>
      <c r="E135" s="13"/>
      <c r="F135" s="13"/>
      <c r="G135" s="15"/>
    </row>
    <row r="136" spans="4:7" x14ac:dyDescent="0.3">
      <c r="D136" s="13"/>
      <c r="E136" s="13"/>
      <c r="F136" s="13"/>
      <c r="G136" s="15"/>
    </row>
    <row r="137" spans="4:7" x14ac:dyDescent="0.3">
      <c r="D137" s="13"/>
      <c r="E137" s="13"/>
      <c r="F137" s="13"/>
      <c r="G137" s="15"/>
    </row>
    <row r="138" spans="4:7" x14ac:dyDescent="0.3">
      <c r="D138" s="13"/>
      <c r="E138" s="13"/>
      <c r="F138" s="13"/>
      <c r="G138" s="15"/>
    </row>
    <row r="139" spans="4:7" x14ac:dyDescent="0.3">
      <c r="D139" s="13"/>
      <c r="E139" s="13"/>
      <c r="F139" s="13"/>
      <c r="G139" s="15"/>
    </row>
    <row r="140" spans="4:7" x14ac:dyDescent="0.3">
      <c r="D140" s="13"/>
      <c r="E140" s="13"/>
      <c r="F140" s="13"/>
      <c r="G140" s="15"/>
    </row>
    <row r="141" spans="4:7" x14ac:dyDescent="0.3">
      <c r="D141" s="13"/>
      <c r="E141" s="13"/>
      <c r="F141" s="13"/>
      <c r="G141" s="15"/>
    </row>
    <row r="142" spans="4:7" x14ac:dyDescent="0.3">
      <c r="D142" s="13"/>
      <c r="E142" s="13"/>
      <c r="F142" s="13"/>
      <c r="G142" s="15"/>
    </row>
    <row r="143" spans="4:7" x14ac:dyDescent="0.3">
      <c r="D143" s="13"/>
      <c r="E143" s="13"/>
      <c r="F143" s="13"/>
      <c r="G143" s="15"/>
    </row>
    <row r="144" spans="4:7" x14ac:dyDescent="0.3">
      <c r="D144" s="13"/>
      <c r="E144" s="13"/>
      <c r="F144" s="13"/>
      <c r="G144" s="15"/>
    </row>
    <row r="145" spans="4:7" x14ac:dyDescent="0.3">
      <c r="D145" s="13"/>
      <c r="E145" s="13"/>
      <c r="F145" s="13"/>
      <c r="G145" s="15"/>
    </row>
    <row r="146" spans="4:7" x14ac:dyDescent="0.3">
      <c r="D146" s="13"/>
      <c r="E146" s="13"/>
      <c r="F146" s="13"/>
      <c r="G146" s="15"/>
    </row>
    <row r="147" spans="4:7" x14ac:dyDescent="0.3">
      <c r="D147" s="13"/>
      <c r="E147" s="13"/>
      <c r="F147" s="13"/>
      <c r="G147" s="15"/>
    </row>
    <row r="148" spans="4:7" x14ac:dyDescent="0.3">
      <c r="D148" s="13"/>
      <c r="E148" s="13"/>
      <c r="F148" s="13"/>
      <c r="G148" s="15"/>
    </row>
    <row r="149" spans="4:7" x14ac:dyDescent="0.3">
      <c r="D149" s="13"/>
      <c r="E149" s="13"/>
      <c r="F149" s="13"/>
      <c r="G149" s="15"/>
    </row>
    <row r="150" spans="4:7" x14ac:dyDescent="0.3">
      <c r="D150" s="13"/>
      <c r="E150" s="13"/>
      <c r="F150" s="13"/>
      <c r="G150" s="15"/>
    </row>
    <row r="151" spans="4:7" x14ac:dyDescent="0.3">
      <c r="D151" s="13"/>
      <c r="E151" s="13"/>
      <c r="F151" s="13"/>
      <c r="G151" s="15"/>
    </row>
    <row r="152" spans="4:7" x14ac:dyDescent="0.3">
      <c r="D152" s="13"/>
      <c r="E152" s="13"/>
      <c r="F152" s="13"/>
      <c r="G152" s="15"/>
    </row>
    <row r="153" spans="4:7" x14ac:dyDescent="0.3">
      <c r="D153" s="13"/>
      <c r="E153" s="13"/>
      <c r="F153" s="13"/>
      <c r="G153" s="15"/>
    </row>
    <row r="154" spans="4:7" x14ac:dyDescent="0.3">
      <c r="D154" s="13"/>
      <c r="E154" s="13"/>
      <c r="F154" s="13"/>
      <c r="G154" s="15"/>
    </row>
    <row r="155" spans="4:7" x14ac:dyDescent="0.3">
      <c r="D155" s="13"/>
      <c r="E155" s="13"/>
      <c r="F155" s="13"/>
      <c r="G155" s="15"/>
    </row>
    <row r="156" spans="4:7" x14ac:dyDescent="0.3">
      <c r="D156" s="13"/>
      <c r="E156" s="13"/>
      <c r="F156" s="13"/>
      <c r="G156" s="15"/>
    </row>
    <row r="157" spans="4:7" x14ac:dyDescent="0.3">
      <c r="D157" s="13"/>
      <c r="E157" s="13"/>
      <c r="F157" s="13"/>
      <c r="G157" s="15"/>
    </row>
    <row r="158" spans="4:7" x14ac:dyDescent="0.3">
      <c r="D158" s="13"/>
      <c r="E158" s="13"/>
      <c r="F158" s="13"/>
      <c r="G158" s="15"/>
    </row>
    <row r="159" spans="4:7" x14ac:dyDescent="0.3">
      <c r="D159" s="13"/>
      <c r="E159" s="13"/>
      <c r="F159" s="13"/>
      <c r="G159" s="15"/>
    </row>
    <row r="160" spans="4:7" x14ac:dyDescent="0.3">
      <c r="D160" s="13"/>
      <c r="E160" s="13"/>
      <c r="F160" s="13"/>
      <c r="G160" s="15"/>
    </row>
    <row r="161" spans="4:7" x14ac:dyDescent="0.3">
      <c r="D161" s="13"/>
      <c r="E161" s="13"/>
      <c r="F161" s="13"/>
      <c r="G161" s="15"/>
    </row>
    <row r="162" spans="4:7" x14ac:dyDescent="0.3">
      <c r="D162" s="13"/>
      <c r="E162" s="13"/>
      <c r="F162" s="13"/>
      <c r="G162" s="15"/>
    </row>
    <row r="163" spans="4:7" x14ac:dyDescent="0.3">
      <c r="D163" s="13"/>
      <c r="E163" s="13"/>
      <c r="F163" s="13"/>
      <c r="G163" s="15"/>
    </row>
    <row r="164" spans="4:7" x14ac:dyDescent="0.3">
      <c r="D164" s="13"/>
      <c r="E164" s="13"/>
      <c r="F164" s="13"/>
      <c r="G164" s="15"/>
    </row>
    <row r="165" spans="4:7" x14ac:dyDescent="0.3">
      <c r="D165" s="13"/>
      <c r="E165" s="13"/>
      <c r="F165" s="13"/>
      <c r="G165" s="15"/>
    </row>
    <row r="166" spans="4:7" x14ac:dyDescent="0.3">
      <c r="D166" s="13"/>
      <c r="E166" s="13"/>
      <c r="F166" s="13"/>
      <c r="G166" s="15"/>
    </row>
    <row r="167" spans="4:7" x14ac:dyDescent="0.3">
      <c r="D167" s="13"/>
      <c r="E167" s="13"/>
      <c r="F167" s="13"/>
      <c r="G167" s="15"/>
    </row>
    <row r="168" spans="4:7" x14ac:dyDescent="0.3">
      <c r="D168" s="13"/>
      <c r="E168" s="13"/>
      <c r="F168" s="13"/>
      <c r="G168" s="15"/>
    </row>
    <row r="169" spans="4:7" x14ac:dyDescent="0.3">
      <c r="D169" s="13"/>
      <c r="E169" s="13"/>
      <c r="F169" s="13"/>
      <c r="G169" s="15"/>
    </row>
    <row r="170" spans="4:7" x14ac:dyDescent="0.3">
      <c r="D170" s="13"/>
      <c r="E170" s="13"/>
      <c r="F170" s="13"/>
      <c r="G170" s="15"/>
    </row>
    <row r="171" spans="4:7" x14ac:dyDescent="0.3">
      <c r="D171" s="13"/>
      <c r="E171" s="13"/>
      <c r="F171" s="13"/>
      <c r="G171" s="15"/>
    </row>
    <row r="172" spans="4:7" x14ac:dyDescent="0.3">
      <c r="D172" s="13"/>
      <c r="E172" s="13"/>
      <c r="F172" s="13"/>
      <c r="G172" s="15"/>
    </row>
    <row r="173" spans="4:7" x14ac:dyDescent="0.3">
      <c r="D173" s="13"/>
      <c r="E173" s="13"/>
      <c r="F173" s="13"/>
      <c r="G173" s="15"/>
    </row>
    <row r="174" spans="4:7" x14ac:dyDescent="0.3">
      <c r="D174" s="13"/>
      <c r="E174" s="13"/>
      <c r="F174" s="13"/>
      <c r="G174" s="15"/>
    </row>
    <row r="175" spans="4:7" x14ac:dyDescent="0.3">
      <c r="D175" s="13"/>
      <c r="E175" s="13"/>
      <c r="F175" s="13"/>
      <c r="G175" s="15"/>
    </row>
    <row r="176" spans="4:7" x14ac:dyDescent="0.3">
      <c r="D176" s="13"/>
      <c r="E176" s="13"/>
      <c r="F176" s="13"/>
      <c r="G176" s="15"/>
    </row>
    <row r="177" spans="4:7" x14ac:dyDescent="0.3">
      <c r="D177" s="13"/>
      <c r="E177" s="13"/>
      <c r="F177" s="13"/>
      <c r="G177" s="15"/>
    </row>
    <row r="178" spans="4:7" x14ac:dyDescent="0.3">
      <c r="D178" s="13"/>
      <c r="E178" s="13"/>
      <c r="F178" s="13"/>
      <c r="G178" s="15"/>
    </row>
    <row r="179" spans="4:7" x14ac:dyDescent="0.3">
      <c r="D179" s="13"/>
      <c r="E179" s="13"/>
      <c r="F179" s="13"/>
      <c r="G179" s="15"/>
    </row>
    <row r="180" spans="4:7" x14ac:dyDescent="0.3">
      <c r="D180" s="13"/>
      <c r="E180" s="13"/>
      <c r="F180" s="13"/>
      <c r="G180" s="15"/>
    </row>
    <row r="181" spans="4:7" x14ac:dyDescent="0.3">
      <c r="D181" s="13"/>
      <c r="E181" s="13"/>
      <c r="F181" s="13"/>
      <c r="G181" s="15"/>
    </row>
  </sheetData>
  <mergeCells count="13">
    <mergeCell ref="F3:F4"/>
    <mergeCell ref="A3:A4"/>
    <mergeCell ref="B3:B4"/>
    <mergeCell ref="C3:C4"/>
    <mergeCell ref="D3:D4"/>
    <mergeCell ref="E3:E4"/>
    <mergeCell ref="AA3:AA4"/>
    <mergeCell ref="G3:G4"/>
    <mergeCell ref="K3:K4"/>
    <mergeCell ref="L3:L4"/>
    <mergeCell ref="M3:M4"/>
    <mergeCell ref="X3:X4"/>
    <mergeCell ref="Z3:Z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C4410-F021-477D-8314-66C92FE80E4A}">
  <sheetPr>
    <tabColor theme="5"/>
  </sheetPr>
  <dimension ref="A1:AL181"/>
  <sheetViews>
    <sheetView zoomScale="85" zoomScaleNormal="85" workbookViewId="0">
      <pane xSplit="2" ySplit="4" topLeftCell="AC5" activePane="bottomRight" state="frozen"/>
      <selection pane="topRight" activeCell="C1" sqref="C1"/>
      <selection pane="bottomLeft" activeCell="A5" sqref="A5"/>
      <selection pane="bottomRight" activeCell="AE3" sqref="AE3"/>
    </sheetView>
  </sheetViews>
  <sheetFormatPr baseColWidth="10" defaultRowHeight="13.8" x14ac:dyDescent="0.3"/>
  <cols>
    <col min="1" max="1" width="14.625" style="13" customWidth="1"/>
    <col min="2" max="2" width="83.875" customWidth="1"/>
    <col min="3" max="4" width="9.875" customWidth="1"/>
    <col min="7" max="12" width="11.125" style="3" bestFit="1" customWidth="1"/>
    <col min="13" max="13" width="3.625" style="3" customWidth="1"/>
    <col min="14" max="14" width="25.625" style="3" customWidth="1"/>
    <col min="15" max="17" width="11.125" style="3" bestFit="1" customWidth="1"/>
    <col min="18" max="18" width="20.625" style="3" customWidth="1"/>
    <col min="19" max="21" width="11" style="3"/>
    <col min="22" max="22" width="11.125" style="3" bestFit="1" customWidth="1"/>
    <col min="23" max="23" width="11.375" style="3" bestFit="1" customWidth="1"/>
    <col min="24" max="24" width="3.625" style="3" customWidth="1"/>
    <col min="25" max="26" width="11.625" style="3" customWidth="1"/>
  </cols>
  <sheetData>
    <row r="1" spans="1:38" ht="15.6" x14ac:dyDescent="0.3">
      <c r="A1" s="1" t="s">
        <v>0</v>
      </c>
      <c r="B1" s="2" t="s">
        <v>1</v>
      </c>
      <c r="E1" s="3"/>
      <c r="F1" s="3"/>
    </row>
    <row r="2" spans="1:38" ht="15.6" x14ac:dyDescent="0.3">
      <c r="A2" s="1"/>
      <c r="B2" s="4"/>
      <c r="E2" s="3"/>
      <c r="F2" s="3"/>
      <c r="AE2" t="s">
        <v>252</v>
      </c>
    </row>
    <row r="3" spans="1:38" x14ac:dyDescent="0.3">
      <c r="A3" s="98" t="s">
        <v>2</v>
      </c>
      <c r="B3" s="98" t="s">
        <v>3</v>
      </c>
      <c r="C3" s="98" t="s">
        <v>4</v>
      </c>
      <c r="D3" s="100" t="s">
        <v>5</v>
      </c>
      <c r="E3" s="96" t="s">
        <v>6</v>
      </c>
      <c r="F3" s="96" t="s">
        <v>7</v>
      </c>
      <c r="G3" s="5" t="s">
        <v>8</v>
      </c>
      <c r="H3" s="6"/>
      <c r="I3" s="7"/>
      <c r="J3" s="96" t="s">
        <v>9</v>
      </c>
      <c r="K3" s="96" t="s">
        <v>10</v>
      </c>
      <c r="L3" s="96" t="s">
        <v>11</v>
      </c>
      <c r="N3" s="8" t="s">
        <v>12</v>
      </c>
      <c r="O3" s="9"/>
      <c r="P3" s="9"/>
      <c r="Q3" s="9"/>
      <c r="R3" s="9"/>
      <c r="S3" s="9"/>
      <c r="T3" s="9"/>
      <c r="U3" s="9"/>
      <c r="V3" s="10"/>
      <c r="W3" s="94" t="s">
        <v>13</v>
      </c>
      <c r="Y3" s="94" t="s">
        <v>14</v>
      </c>
      <c r="Z3" s="94" t="s">
        <v>15</v>
      </c>
    </row>
    <row r="4" spans="1:38" ht="55.2" x14ac:dyDescent="0.3">
      <c r="A4" s="99"/>
      <c r="B4" s="99"/>
      <c r="C4" s="99"/>
      <c r="D4" s="101"/>
      <c r="E4" s="97"/>
      <c r="F4" s="97"/>
      <c r="G4" s="11" t="s">
        <v>16</v>
      </c>
      <c r="H4" s="11" t="s">
        <v>17</v>
      </c>
      <c r="I4" s="11" t="s">
        <v>18</v>
      </c>
      <c r="J4" s="97"/>
      <c r="K4" s="97"/>
      <c r="L4" s="97"/>
      <c r="M4" s="12"/>
      <c r="N4" s="11" t="s">
        <v>19</v>
      </c>
      <c r="O4" s="11" t="s">
        <v>20</v>
      </c>
      <c r="P4" s="11" t="s">
        <v>21</v>
      </c>
      <c r="Q4" s="11" t="s">
        <v>22</v>
      </c>
      <c r="R4" s="11" t="s">
        <v>23</v>
      </c>
      <c r="S4" s="11" t="s">
        <v>20</v>
      </c>
      <c r="T4" s="11" t="s">
        <v>21</v>
      </c>
      <c r="U4" s="11" t="s">
        <v>24</v>
      </c>
      <c r="V4" s="11" t="s">
        <v>25</v>
      </c>
      <c r="W4" s="95"/>
      <c r="Y4" s="95"/>
      <c r="Z4" s="95"/>
      <c r="AA4" t="s">
        <v>26</v>
      </c>
      <c r="AB4" t="s">
        <v>27</v>
      </c>
      <c r="AE4" t="s">
        <v>28</v>
      </c>
      <c r="AF4" t="s">
        <v>2</v>
      </c>
      <c r="AG4" t="s">
        <v>29</v>
      </c>
      <c r="AH4" t="s">
        <v>14</v>
      </c>
      <c r="AI4" t="s">
        <v>30</v>
      </c>
      <c r="AJ4" t="s">
        <v>3</v>
      </c>
      <c r="AK4" t="s">
        <v>31</v>
      </c>
    </row>
    <row r="5" spans="1:38" x14ac:dyDescent="0.3">
      <c r="A5" s="13">
        <v>1</v>
      </c>
      <c r="B5" t="s">
        <v>32</v>
      </c>
      <c r="C5" s="13" t="s">
        <v>33</v>
      </c>
      <c r="D5" s="13">
        <v>36</v>
      </c>
      <c r="E5" s="14">
        <f>1/D5</f>
        <v>2.7777777777777776E-2</v>
      </c>
      <c r="F5" s="15">
        <f t="shared" ref="F5:F15" si="0">+ROUND(E5*HHD,3)</f>
        <v>0.25</v>
      </c>
      <c r="G5" s="3">
        <f>+ROUND(VLOOKUP(C5,'[1]Cuadrillas SSEE y Lineas'!$D$28:$M$41,9)*F5,3)</f>
        <v>1.05</v>
      </c>
      <c r="H5" s="3">
        <f>+ROUND(VLOOKUP(C5,'[1]Cuadrillas SSEE y Lineas'!$D$28:$M$41,10),3)</f>
        <v>37.57</v>
      </c>
      <c r="I5" s="3">
        <f t="shared" ref="I5:I15" si="1">+ROUND(G5*H5,3)</f>
        <v>39.448999999999998</v>
      </c>
      <c r="J5" s="3">
        <f>+ROUND(VLOOKUP(C5,'[1]Cuadrillas SSEE y Lineas'!$D$28:$U$41,14)*F5,3)</f>
        <v>0.70499999999999996</v>
      </c>
      <c r="K5" s="3">
        <f>+ROUND(VLOOKUP(C5,'[1]Cuadrillas SSEE y Lineas'!$D$28:$U$41,16)*F5,3)</f>
        <v>0.57999999999999996</v>
      </c>
      <c r="L5" s="3">
        <f t="shared" ref="L5:L15" si="2">SUM(I5:K5)</f>
        <v>40.733999999999995</v>
      </c>
      <c r="V5" s="3">
        <f t="shared" ref="V5:V15" si="3">+Q5+U5</f>
        <v>0</v>
      </c>
      <c r="W5" s="3">
        <f t="shared" ref="W5:W15" si="4">+L5+V5</f>
        <v>40.733999999999995</v>
      </c>
      <c r="Y5" s="3">
        <f t="shared" ref="Y5:Y15" si="5">+G5</f>
        <v>1.05</v>
      </c>
      <c r="Z5" s="3">
        <f>+ROUND(W5/Y5,3)</f>
        <v>38.793999999999997</v>
      </c>
      <c r="AA5">
        <f>+VLOOKUP(A5,$AF$4:$AK$15,6,0)</f>
        <v>39.9</v>
      </c>
      <c r="AB5">
        <f>+(Z5*Y5)-AA5</f>
        <v>0.83370000000000033</v>
      </c>
      <c r="AE5">
        <v>9201700001</v>
      </c>
      <c r="AF5">
        <v>1</v>
      </c>
      <c r="AG5">
        <v>37.020000000000003</v>
      </c>
      <c r="AH5">
        <v>1.05</v>
      </c>
      <c r="AI5">
        <v>38</v>
      </c>
      <c r="AJ5" t="s">
        <v>32</v>
      </c>
      <c r="AK5">
        <v>39.9</v>
      </c>
      <c r="AL5">
        <f>+AH5*AI5</f>
        <v>39.9</v>
      </c>
    </row>
    <row r="6" spans="1:38" x14ac:dyDescent="0.3">
      <c r="A6" s="13">
        <v>2</v>
      </c>
      <c r="B6" t="s">
        <v>34</v>
      </c>
      <c r="C6" s="13" t="s">
        <v>33</v>
      </c>
      <c r="D6" s="13">
        <v>36</v>
      </c>
      <c r="E6" s="14">
        <f t="shared" ref="E6:E15" si="6">1/D6</f>
        <v>2.7777777777777776E-2</v>
      </c>
      <c r="F6" s="15">
        <f t="shared" si="0"/>
        <v>0.25</v>
      </c>
      <c r="G6" s="3">
        <f>+ROUND(VLOOKUP(C6,'[1]Cuadrillas SSEE y Lineas'!$D$28:$M$41,9)*F6,3)</f>
        <v>1.05</v>
      </c>
      <c r="H6" s="3">
        <f>+ROUND(VLOOKUP(C6,'[1]Cuadrillas SSEE y Lineas'!$D$28:$M$41,10),3)</f>
        <v>37.57</v>
      </c>
      <c r="I6" s="3">
        <f t="shared" si="1"/>
        <v>39.448999999999998</v>
      </c>
      <c r="J6" s="3">
        <f>+ROUND(VLOOKUP(C6,'[1]Cuadrillas SSEE y Lineas'!$D$28:$U$41,14)*F6,3)</f>
        <v>0.70499999999999996</v>
      </c>
      <c r="K6" s="3">
        <f>+ROUND(VLOOKUP(C6,'[1]Cuadrillas SSEE y Lineas'!$D$28:$U$41,16)*F6,3)</f>
        <v>0.57999999999999996</v>
      </c>
      <c r="L6" s="3">
        <f t="shared" si="2"/>
        <v>40.733999999999995</v>
      </c>
      <c r="V6" s="3">
        <f t="shared" si="3"/>
        <v>0</v>
      </c>
      <c r="W6" s="3">
        <f t="shared" si="4"/>
        <v>40.733999999999995</v>
      </c>
      <c r="Y6" s="3">
        <f t="shared" si="5"/>
        <v>1.05</v>
      </c>
      <c r="Z6" s="3">
        <f t="shared" ref="Z6:Z15" si="7">+ROUND(W6/Y6,3)</f>
        <v>38.793999999999997</v>
      </c>
      <c r="AA6">
        <f t="shared" ref="AA6:AA15" si="8">+VLOOKUP(A6,$AF$4:$AK$15,6,0)</f>
        <v>39.9</v>
      </c>
      <c r="AB6">
        <f t="shared" ref="AB6:AB15" si="9">+(Z6*Y6)-AA6</f>
        <v>0.83370000000000033</v>
      </c>
      <c r="AE6">
        <v>9201700001</v>
      </c>
      <c r="AF6">
        <v>2</v>
      </c>
      <c r="AG6">
        <v>24.67</v>
      </c>
      <c r="AH6">
        <v>1.05</v>
      </c>
      <c r="AI6">
        <v>38</v>
      </c>
      <c r="AJ6" t="s">
        <v>34</v>
      </c>
      <c r="AK6">
        <v>39.9</v>
      </c>
    </row>
    <row r="7" spans="1:38" x14ac:dyDescent="0.3">
      <c r="A7" s="13">
        <v>3</v>
      </c>
      <c r="B7" t="s">
        <v>35</v>
      </c>
      <c r="C7" s="13" t="s">
        <v>33</v>
      </c>
      <c r="D7" s="13">
        <v>36</v>
      </c>
      <c r="E7" s="14">
        <f t="shared" si="6"/>
        <v>2.7777777777777776E-2</v>
      </c>
      <c r="F7" s="15">
        <f t="shared" si="0"/>
        <v>0.25</v>
      </c>
      <c r="G7" s="3">
        <f>+ROUND(VLOOKUP(C7,'[1]Cuadrillas SSEE y Lineas'!$D$28:$M$41,9)*F7,3)</f>
        <v>1.05</v>
      </c>
      <c r="H7" s="3">
        <f>+ROUND(VLOOKUP(C7,'[1]Cuadrillas SSEE y Lineas'!$D$28:$M$41,10),3)</f>
        <v>37.57</v>
      </c>
      <c r="I7" s="3">
        <f t="shared" si="1"/>
        <v>39.448999999999998</v>
      </c>
      <c r="J7" s="3">
        <f>+ROUND(VLOOKUP(C7,'[1]Cuadrillas SSEE y Lineas'!$D$28:$U$41,14)*F7,3)</f>
        <v>0.70499999999999996</v>
      </c>
      <c r="K7" s="3">
        <f>+ROUND(VLOOKUP(C7,'[1]Cuadrillas SSEE y Lineas'!$D$28:$U$41,16)*F7,3)</f>
        <v>0.57999999999999996</v>
      </c>
      <c r="L7" s="3">
        <f t="shared" si="2"/>
        <v>40.733999999999995</v>
      </c>
      <c r="V7" s="3">
        <f t="shared" si="3"/>
        <v>0</v>
      </c>
      <c r="W7" s="3">
        <f t="shared" si="4"/>
        <v>40.733999999999995</v>
      </c>
      <c r="Y7" s="3">
        <f t="shared" si="5"/>
        <v>1.05</v>
      </c>
      <c r="Z7" s="3">
        <f t="shared" si="7"/>
        <v>38.793999999999997</v>
      </c>
      <c r="AA7">
        <f t="shared" si="8"/>
        <v>39.9</v>
      </c>
      <c r="AB7">
        <f t="shared" si="9"/>
        <v>0.83370000000000033</v>
      </c>
      <c r="AE7">
        <v>9201700001</v>
      </c>
      <c r="AF7">
        <v>3</v>
      </c>
      <c r="AG7">
        <v>5.3</v>
      </c>
      <c r="AH7">
        <v>1.05</v>
      </c>
      <c r="AI7">
        <v>38</v>
      </c>
      <c r="AJ7" t="s">
        <v>35</v>
      </c>
      <c r="AK7">
        <v>39.9</v>
      </c>
    </row>
    <row r="8" spans="1:38" x14ac:dyDescent="0.3">
      <c r="A8" s="29">
        <v>4</v>
      </c>
      <c r="B8" t="s">
        <v>36</v>
      </c>
      <c r="C8" s="13" t="s">
        <v>33</v>
      </c>
      <c r="D8" s="13">
        <v>15</v>
      </c>
      <c r="E8" s="14">
        <f t="shared" si="6"/>
        <v>6.6666666666666666E-2</v>
      </c>
      <c r="F8" s="15">
        <f t="shared" si="0"/>
        <v>0.6</v>
      </c>
      <c r="G8" s="3">
        <f>+ROUND(VLOOKUP(C8,'[1]Cuadrillas SSEE y Lineas'!$D$28:$M$41,9)*F8,3)</f>
        <v>2.52</v>
      </c>
      <c r="H8" s="3">
        <f>+ROUND(VLOOKUP(C8,'[1]Cuadrillas SSEE y Lineas'!$D$28:$M$41,10),3)</f>
        <v>37.57</v>
      </c>
      <c r="I8" s="3">
        <f t="shared" si="1"/>
        <v>94.676000000000002</v>
      </c>
      <c r="J8" s="3">
        <f>+ROUND(VLOOKUP(C8,'[1]Cuadrillas SSEE y Lineas'!$D$28:$U$41,14)*F8,3)</f>
        <v>1.6919999999999999</v>
      </c>
      <c r="K8" s="3">
        <f>+ROUND(VLOOKUP(C8,'[1]Cuadrillas SSEE y Lineas'!$D$28:$U$41,16)*F8,3)</f>
        <v>1.3919999999999999</v>
      </c>
      <c r="L8" s="3">
        <f t="shared" si="2"/>
        <v>97.759999999999991</v>
      </c>
      <c r="V8" s="3">
        <f t="shared" si="3"/>
        <v>0</v>
      </c>
      <c r="W8" s="3">
        <f t="shared" si="4"/>
        <v>97.759999999999991</v>
      </c>
      <c r="Y8" s="3">
        <f t="shared" si="5"/>
        <v>2.52</v>
      </c>
      <c r="Z8" s="3">
        <f t="shared" si="7"/>
        <v>38.793999999999997</v>
      </c>
      <c r="AA8">
        <f t="shared" si="8"/>
        <v>95.76</v>
      </c>
      <c r="AB8">
        <f t="shared" si="9"/>
        <v>2.0008799999999809</v>
      </c>
      <c r="AE8">
        <v>9201700001</v>
      </c>
      <c r="AF8">
        <v>4</v>
      </c>
      <c r="AG8">
        <v>301.8</v>
      </c>
      <c r="AH8">
        <v>2.52</v>
      </c>
      <c r="AI8">
        <v>38</v>
      </c>
      <c r="AJ8" t="s">
        <v>36</v>
      </c>
      <c r="AK8">
        <v>95.76</v>
      </c>
    </row>
    <row r="9" spans="1:38" x14ac:dyDescent="0.3">
      <c r="A9" s="29">
        <v>5</v>
      </c>
      <c r="B9" t="s">
        <v>37</v>
      </c>
      <c r="C9" s="13" t="s">
        <v>38</v>
      </c>
      <c r="D9" s="13">
        <v>0.4</v>
      </c>
      <c r="E9" s="14">
        <f t="shared" si="6"/>
        <v>2.5</v>
      </c>
      <c r="F9" s="15">
        <f t="shared" si="0"/>
        <v>22.5</v>
      </c>
      <c r="G9" s="3">
        <f>+ROUND(VLOOKUP(C9,'[1]Cuadrillas SSEE y Lineas'!$D$28:$M$41,9)*F9,3)</f>
        <v>59.625</v>
      </c>
      <c r="H9" s="3">
        <f>+ROUND(VLOOKUP(C9,'[1]Cuadrillas SSEE y Lineas'!$D$28:$M$41,10),3)</f>
        <v>21.17</v>
      </c>
      <c r="I9" s="3">
        <f t="shared" si="1"/>
        <v>1262.261</v>
      </c>
      <c r="J9" s="3">
        <f>+ROUND(VLOOKUP(C9,'[1]Cuadrillas SSEE y Lineas'!$D$28:$U$41,14)*F9,3)</f>
        <v>42.3</v>
      </c>
      <c r="K9" s="3">
        <f>+ROUND(VLOOKUP(C9,'[1]Cuadrillas SSEE y Lineas'!$D$28:$U$41,16)*F9,3)</f>
        <v>52.2</v>
      </c>
      <c r="L9" s="3">
        <f t="shared" si="2"/>
        <v>1356.761</v>
      </c>
      <c r="V9" s="3">
        <f t="shared" si="3"/>
        <v>0</v>
      </c>
      <c r="W9" s="3">
        <f t="shared" si="4"/>
        <v>1356.761</v>
      </c>
      <c r="Y9" s="3">
        <f t="shared" si="5"/>
        <v>59.625</v>
      </c>
      <c r="Z9" s="3">
        <f t="shared" si="7"/>
        <v>22.754999999999999</v>
      </c>
      <c r="AA9">
        <f t="shared" si="8"/>
        <v>1311.75</v>
      </c>
      <c r="AB9">
        <f t="shared" si="9"/>
        <v>45.016875000000027</v>
      </c>
      <c r="AE9">
        <v>9201700001</v>
      </c>
      <c r="AF9">
        <v>5</v>
      </c>
      <c r="AG9">
        <v>14.07</v>
      </c>
      <c r="AH9">
        <v>59.625</v>
      </c>
      <c r="AI9">
        <v>22</v>
      </c>
      <c r="AJ9" t="s">
        <v>37</v>
      </c>
      <c r="AK9">
        <v>1311.75</v>
      </c>
    </row>
    <row r="10" spans="1:38" x14ac:dyDescent="0.3">
      <c r="A10" s="13">
        <v>6</v>
      </c>
      <c r="B10" t="s">
        <v>39</v>
      </c>
      <c r="C10" s="13" t="s">
        <v>33</v>
      </c>
      <c r="D10" s="13">
        <v>48</v>
      </c>
      <c r="E10" s="14">
        <f t="shared" si="6"/>
        <v>2.0833333333333332E-2</v>
      </c>
      <c r="F10" s="15">
        <f t="shared" si="0"/>
        <v>0.188</v>
      </c>
      <c r="G10" s="3">
        <f>+ROUND(VLOOKUP(C10,'[1]Cuadrillas SSEE y Lineas'!$D$28:$M$41,9)*F10,3)</f>
        <v>0.79</v>
      </c>
      <c r="H10" s="3">
        <f>+ROUND(VLOOKUP(C10,'[1]Cuadrillas SSEE y Lineas'!$D$28:$M$41,10),3)</f>
        <v>37.57</v>
      </c>
      <c r="I10" s="3">
        <f t="shared" si="1"/>
        <v>29.68</v>
      </c>
      <c r="J10" s="3">
        <f>+ROUND(VLOOKUP(C10,'[1]Cuadrillas SSEE y Lineas'!$D$28:$U$41,14)*F10,3)</f>
        <v>0.53</v>
      </c>
      <c r="K10" s="3">
        <f>+ROUND(VLOOKUP(C10,'[1]Cuadrillas SSEE y Lineas'!$D$28:$U$41,16)*F10,3)</f>
        <v>0.436</v>
      </c>
      <c r="L10" s="3">
        <f t="shared" si="2"/>
        <v>30.646000000000001</v>
      </c>
      <c r="V10" s="3">
        <f t="shared" si="3"/>
        <v>0</v>
      </c>
      <c r="W10" s="3">
        <f t="shared" si="4"/>
        <v>30.646000000000001</v>
      </c>
      <c r="Y10" s="3">
        <f t="shared" si="5"/>
        <v>0.79</v>
      </c>
      <c r="Z10" s="3">
        <f t="shared" si="7"/>
        <v>38.792000000000002</v>
      </c>
      <c r="AA10">
        <f t="shared" si="8"/>
        <v>30.02</v>
      </c>
      <c r="AB10">
        <f t="shared" si="9"/>
        <v>0.62568000000000268</v>
      </c>
      <c r="AE10">
        <v>9201700001</v>
      </c>
      <c r="AF10">
        <v>6</v>
      </c>
      <c r="AG10">
        <v>32.4</v>
      </c>
      <c r="AH10">
        <v>0.79</v>
      </c>
      <c r="AI10">
        <v>38</v>
      </c>
      <c r="AJ10" t="s">
        <v>39</v>
      </c>
      <c r="AK10">
        <v>30.02</v>
      </c>
    </row>
    <row r="11" spans="1:38" x14ac:dyDescent="0.3">
      <c r="A11" s="29">
        <v>9</v>
      </c>
      <c r="B11" t="s">
        <v>40</v>
      </c>
      <c r="C11" s="13" t="s">
        <v>33</v>
      </c>
      <c r="D11" s="13">
        <v>15</v>
      </c>
      <c r="E11" s="14">
        <f t="shared" si="6"/>
        <v>6.6666666666666666E-2</v>
      </c>
      <c r="F11" s="15">
        <f t="shared" si="0"/>
        <v>0.6</v>
      </c>
      <c r="G11" s="3">
        <f>+ROUND(VLOOKUP(C11,'[1]Cuadrillas SSEE y Lineas'!$D$28:$M$41,9)*F11,3)</f>
        <v>2.52</v>
      </c>
      <c r="H11" s="3">
        <f>+ROUND(VLOOKUP(C11,'[1]Cuadrillas SSEE y Lineas'!$D$28:$M$41,10),3)</f>
        <v>37.57</v>
      </c>
      <c r="I11" s="3">
        <f t="shared" si="1"/>
        <v>94.676000000000002</v>
      </c>
      <c r="J11" s="3">
        <f>+ROUND(VLOOKUP(C11,'[1]Cuadrillas SSEE y Lineas'!$D$28:$U$41,14)*F11,3)</f>
        <v>1.6919999999999999</v>
      </c>
      <c r="K11" s="3">
        <f>+ROUND(VLOOKUP(C11,'[1]Cuadrillas SSEE y Lineas'!$D$28:$U$41,16)*F11,3)</f>
        <v>1.3919999999999999</v>
      </c>
      <c r="L11" s="3">
        <f t="shared" si="2"/>
        <v>97.759999999999991</v>
      </c>
      <c r="V11" s="3">
        <f t="shared" si="3"/>
        <v>0</v>
      </c>
      <c r="W11" s="3">
        <f t="shared" si="4"/>
        <v>97.759999999999991</v>
      </c>
      <c r="Y11" s="3">
        <f t="shared" si="5"/>
        <v>2.52</v>
      </c>
      <c r="Z11" s="3">
        <f t="shared" si="7"/>
        <v>38.793999999999997</v>
      </c>
      <c r="AA11">
        <f t="shared" si="8"/>
        <v>95.76</v>
      </c>
      <c r="AB11">
        <f t="shared" si="9"/>
        <v>2.0008799999999809</v>
      </c>
      <c r="AE11">
        <v>9201700001</v>
      </c>
      <c r="AF11">
        <v>9</v>
      </c>
      <c r="AG11">
        <v>30.51</v>
      </c>
      <c r="AH11">
        <v>2.52</v>
      </c>
      <c r="AI11">
        <v>38</v>
      </c>
      <c r="AJ11" t="s">
        <v>40</v>
      </c>
      <c r="AK11">
        <v>95.76</v>
      </c>
    </row>
    <row r="12" spans="1:38" x14ac:dyDescent="0.3">
      <c r="A12" s="13">
        <v>11</v>
      </c>
      <c r="B12" t="s">
        <v>41</v>
      </c>
      <c r="C12" s="13" t="s">
        <v>33</v>
      </c>
      <c r="D12" s="13">
        <v>60</v>
      </c>
      <c r="E12" s="14">
        <f t="shared" si="6"/>
        <v>1.6666666666666666E-2</v>
      </c>
      <c r="F12" s="15">
        <f t="shared" si="0"/>
        <v>0.15</v>
      </c>
      <c r="G12" s="3">
        <f>+ROUND(VLOOKUP(C12,'[1]Cuadrillas SSEE y Lineas'!$D$28:$M$41,9)*F12,3)</f>
        <v>0.63</v>
      </c>
      <c r="H12" s="3">
        <f>+ROUND(VLOOKUP(C12,'[1]Cuadrillas SSEE y Lineas'!$D$28:$M$41,10),3)</f>
        <v>37.57</v>
      </c>
      <c r="I12" s="3">
        <f t="shared" si="1"/>
        <v>23.669</v>
      </c>
      <c r="J12" s="3">
        <f>+ROUND(VLOOKUP(C12,'[1]Cuadrillas SSEE y Lineas'!$D$28:$U$41,14)*F12,3)</f>
        <v>0.42299999999999999</v>
      </c>
      <c r="K12" s="3">
        <f>+ROUND(VLOOKUP(C12,'[1]Cuadrillas SSEE y Lineas'!$D$28:$U$41,16)*F12,3)</f>
        <v>0.34799999999999998</v>
      </c>
      <c r="L12" s="3">
        <f t="shared" si="2"/>
        <v>24.439999999999998</v>
      </c>
      <c r="V12" s="3">
        <f t="shared" si="3"/>
        <v>0</v>
      </c>
      <c r="W12" s="3">
        <f t="shared" si="4"/>
        <v>24.439999999999998</v>
      </c>
      <c r="Y12" s="3">
        <f t="shared" si="5"/>
        <v>0.63</v>
      </c>
      <c r="Z12" s="3">
        <f t="shared" si="7"/>
        <v>38.793999999999997</v>
      </c>
      <c r="AA12">
        <f t="shared" si="8"/>
        <v>23.94</v>
      </c>
      <c r="AB12">
        <f t="shared" si="9"/>
        <v>0.50021999999999522</v>
      </c>
      <c r="AE12">
        <v>9201700001</v>
      </c>
      <c r="AF12">
        <v>11</v>
      </c>
      <c r="AG12">
        <v>20.55</v>
      </c>
      <c r="AH12">
        <v>0.63</v>
      </c>
      <c r="AI12">
        <v>38</v>
      </c>
      <c r="AJ12" t="s">
        <v>41</v>
      </c>
      <c r="AK12">
        <v>23.94</v>
      </c>
    </row>
    <row r="13" spans="1:38" x14ac:dyDescent="0.3">
      <c r="A13" s="13">
        <v>14</v>
      </c>
      <c r="B13" t="s">
        <v>42</v>
      </c>
      <c r="C13" s="13" t="s">
        <v>33</v>
      </c>
      <c r="D13" s="13">
        <v>48</v>
      </c>
      <c r="E13" s="14">
        <f t="shared" si="6"/>
        <v>2.0833333333333332E-2</v>
      </c>
      <c r="F13" s="15">
        <f t="shared" si="0"/>
        <v>0.188</v>
      </c>
      <c r="G13" s="3">
        <f>+ROUND(VLOOKUP(C13,'[1]Cuadrillas SSEE y Lineas'!$D$28:$M$41,9)*F13,3)</f>
        <v>0.79</v>
      </c>
      <c r="H13" s="3">
        <f>+ROUND(VLOOKUP(C13,'[1]Cuadrillas SSEE y Lineas'!$D$28:$M$41,10),3)</f>
        <v>37.57</v>
      </c>
      <c r="I13" s="3">
        <f t="shared" si="1"/>
        <v>29.68</v>
      </c>
      <c r="J13" s="3">
        <f>+ROUND(VLOOKUP(C13,'[1]Cuadrillas SSEE y Lineas'!$D$28:$U$41,14)*F13,3)</f>
        <v>0.53</v>
      </c>
      <c r="K13" s="3">
        <f>+ROUND(VLOOKUP(C13,'[1]Cuadrillas SSEE y Lineas'!$D$28:$U$41,16)*F13,3)</f>
        <v>0.436</v>
      </c>
      <c r="L13" s="3">
        <f t="shared" si="2"/>
        <v>30.646000000000001</v>
      </c>
      <c r="V13" s="3">
        <f t="shared" si="3"/>
        <v>0</v>
      </c>
      <c r="W13" s="3">
        <f t="shared" si="4"/>
        <v>30.646000000000001</v>
      </c>
      <c r="Y13" s="3">
        <f t="shared" si="5"/>
        <v>0.79</v>
      </c>
      <c r="Z13" s="3">
        <f t="shared" si="7"/>
        <v>38.792000000000002</v>
      </c>
      <c r="AA13">
        <f t="shared" si="8"/>
        <v>30.02</v>
      </c>
      <c r="AB13">
        <f t="shared" si="9"/>
        <v>0.62568000000000268</v>
      </c>
      <c r="AE13">
        <v>9201700001</v>
      </c>
      <c r="AF13">
        <v>14</v>
      </c>
      <c r="AG13">
        <v>5.3</v>
      </c>
      <c r="AH13">
        <v>0.79</v>
      </c>
      <c r="AI13">
        <v>38</v>
      </c>
      <c r="AJ13" t="s">
        <v>42</v>
      </c>
      <c r="AK13">
        <v>30.02</v>
      </c>
    </row>
    <row r="14" spans="1:38" x14ac:dyDescent="0.3">
      <c r="A14" s="29">
        <v>15</v>
      </c>
      <c r="B14" t="s">
        <v>43</v>
      </c>
      <c r="C14" s="13" t="s">
        <v>38</v>
      </c>
      <c r="D14" s="13">
        <v>3</v>
      </c>
      <c r="E14" s="14">
        <f t="shared" si="6"/>
        <v>0.33333333333333331</v>
      </c>
      <c r="F14" s="15">
        <f t="shared" si="0"/>
        <v>3</v>
      </c>
      <c r="G14" s="3">
        <f>+ROUND(VLOOKUP(C14,'[1]Cuadrillas SSEE y Lineas'!$D$28:$M$41,9)*F14,3)</f>
        <v>7.95</v>
      </c>
      <c r="H14" s="3">
        <f>+ROUND(VLOOKUP(C14,'[1]Cuadrillas SSEE y Lineas'!$D$28:$M$41,10),3)</f>
        <v>21.17</v>
      </c>
      <c r="I14" s="3">
        <f t="shared" si="1"/>
        <v>168.30199999999999</v>
      </c>
      <c r="J14" s="3">
        <f>+ROUND(VLOOKUP(C14,'[1]Cuadrillas SSEE y Lineas'!$D$28:$U$41,14)*F14,3)</f>
        <v>5.64</v>
      </c>
      <c r="K14" s="3">
        <f>+ROUND(VLOOKUP(C14,'[1]Cuadrillas SSEE y Lineas'!$D$28:$U$41,16)*F14,3)</f>
        <v>6.96</v>
      </c>
      <c r="L14" s="3">
        <f t="shared" si="2"/>
        <v>180.90199999999999</v>
      </c>
      <c r="V14" s="3">
        <f t="shared" si="3"/>
        <v>0</v>
      </c>
      <c r="W14" s="3">
        <f t="shared" si="4"/>
        <v>180.90199999999999</v>
      </c>
      <c r="Y14" s="3">
        <f t="shared" si="5"/>
        <v>7.95</v>
      </c>
      <c r="Z14" s="3">
        <f t="shared" si="7"/>
        <v>22.754999999999999</v>
      </c>
      <c r="AA14">
        <f t="shared" si="8"/>
        <v>174.9</v>
      </c>
      <c r="AB14">
        <f t="shared" si="9"/>
        <v>6.0022500000000036</v>
      </c>
      <c r="AE14">
        <v>9201700001</v>
      </c>
      <c r="AF14">
        <v>15</v>
      </c>
      <c r="AG14">
        <v>35.909999999999997</v>
      </c>
      <c r="AH14">
        <v>7.95</v>
      </c>
      <c r="AI14">
        <v>22</v>
      </c>
      <c r="AJ14" t="s">
        <v>43</v>
      </c>
      <c r="AK14">
        <v>174.9</v>
      </c>
    </row>
    <row r="15" spans="1:38" x14ac:dyDescent="0.3">
      <c r="A15" s="29">
        <v>16</v>
      </c>
      <c r="B15" t="s">
        <v>44</v>
      </c>
      <c r="C15" s="13" t="s">
        <v>33</v>
      </c>
      <c r="D15" s="13">
        <v>9</v>
      </c>
      <c r="E15" s="14">
        <f t="shared" si="6"/>
        <v>0.1111111111111111</v>
      </c>
      <c r="F15" s="15">
        <f t="shared" si="0"/>
        <v>1</v>
      </c>
      <c r="G15" s="3">
        <f>+ROUND(VLOOKUP(C15,'[1]Cuadrillas SSEE y Lineas'!$D$28:$M$41,9)*F15,3)</f>
        <v>4.2</v>
      </c>
      <c r="H15" s="3">
        <f>+ROUND(VLOOKUP(C15,'[1]Cuadrillas SSEE y Lineas'!$D$28:$M$41,10),3)</f>
        <v>37.57</v>
      </c>
      <c r="I15" s="3">
        <f t="shared" si="1"/>
        <v>157.79400000000001</v>
      </c>
      <c r="J15" s="3">
        <f>+ROUND(VLOOKUP(C15,'[1]Cuadrillas SSEE y Lineas'!$D$28:$U$41,14)*F15,3)</f>
        <v>2.82</v>
      </c>
      <c r="K15" s="3">
        <f>+ROUND(VLOOKUP(C15,'[1]Cuadrillas SSEE y Lineas'!$D$28:$U$41,16)*F15,3)</f>
        <v>2.3199999999999998</v>
      </c>
      <c r="L15" s="3">
        <f t="shared" si="2"/>
        <v>162.934</v>
      </c>
      <c r="V15" s="3">
        <f t="shared" si="3"/>
        <v>0</v>
      </c>
      <c r="W15" s="3">
        <f t="shared" si="4"/>
        <v>162.934</v>
      </c>
      <c r="Y15" s="3">
        <f t="shared" si="5"/>
        <v>4.2</v>
      </c>
      <c r="Z15" s="3">
        <f t="shared" si="7"/>
        <v>38.793999999999997</v>
      </c>
      <c r="AA15">
        <f t="shared" si="8"/>
        <v>159.6</v>
      </c>
      <c r="AB15">
        <f t="shared" si="9"/>
        <v>3.3348000000000013</v>
      </c>
      <c r="AE15">
        <v>9201700001</v>
      </c>
      <c r="AF15">
        <v>16</v>
      </c>
      <c r="AG15">
        <v>159.84</v>
      </c>
      <c r="AH15">
        <v>4.2</v>
      </c>
      <c r="AI15">
        <v>38</v>
      </c>
      <c r="AJ15" t="s">
        <v>45</v>
      </c>
      <c r="AK15">
        <v>159.6</v>
      </c>
    </row>
    <row r="16" spans="1:38" x14ac:dyDescent="0.3">
      <c r="C16" s="13"/>
      <c r="D16" s="13"/>
      <c r="E16" s="13"/>
      <c r="F16" s="15"/>
    </row>
    <row r="17" spans="3:23" x14ac:dyDescent="0.3">
      <c r="C17" s="13"/>
      <c r="D17" s="13"/>
      <c r="E17" s="13"/>
      <c r="F17" s="15"/>
      <c r="W17" s="3">
        <f>SUM(W5:W16)</f>
        <v>2104.0509999999999</v>
      </c>
    </row>
    <row r="18" spans="3:23" x14ac:dyDescent="0.3">
      <c r="C18" s="13"/>
      <c r="D18" s="13"/>
      <c r="E18" s="13"/>
      <c r="F18" s="15"/>
      <c r="W18" s="3">
        <v>1657.6169999999997</v>
      </c>
    </row>
    <row r="19" spans="3:23" x14ac:dyDescent="0.3">
      <c r="C19" s="13"/>
      <c r="D19" s="13"/>
      <c r="E19" s="13"/>
      <c r="F19" s="15"/>
      <c r="W19" s="3">
        <f>+W17/W18</f>
        <v>1.2693227687698667</v>
      </c>
    </row>
    <row r="20" spans="3:23" x14ac:dyDescent="0.3">
      <c r="C20" s="13"/>
      <c r="D20" s="13"/>
      <c r="E20" s="13"/>
      <c r="F20" s="15"/>
    </row>
    <row r="21" spans="3:23" x14ac:dyDescent="0.3">
      <c r="C21" s="13"/>
      <c r="D21" s="13"/>
      <c r="E21" s="13"/>
      <c r="F21" s="15"/>
      <c r="W21" s="3">
        <v>1554.1780000000001</v>
      </c>
    </row>
    <row r="22" spans="3:23" x14ac:dyDescent="0.3">
      <c r="C22" s="13"/>
      <c r="D22" s="13"/>
      <c r="E22" s="13"/>
      <c r="F22" s="15"/>
      <c r="W22" s="3">
        <f>+W17/W21</f>
        <v>1.353803103634204</v>
      </c>
    </row>
    <row r="23" spans="3:23" x14ac:dyDescent="0.3">
      <c r="C23" s="13"/>
      <c r="D23" s="13"/>
      <c r="E23" s="13"/>
      <c r="F23" s="15"/>
    </row>
    <row r="24" spans="3:23" x14ac:dyDescent="0.3">
      <c r="C24" s="13"/>
      <c r="D24" s="13"/>
      <c r="E24" s="13"/>
      <c r="F24" s="15"/>
    </row>
    <row r="25" spans="3:23" x14ac:dyDescent="0.3">
      <c r="C25" s="13"/>
      <c r="D25" s="13"/>
      <c r="E25" s="13"/>
      <c r="F25" s="15"/>
    </row>
    <row r="26" spans="3:23" x14ac:dyDescent="0.3">
      <c r="C26" s="13"/>
      <c r="D26" s="13"/>
      <c r="E26" s="13"/>
      <c r="F26" s="15"/>
    </row>
    <row r="27" spans="3:23" x14ac:dyDescent="0.3">
      <c r="C27" s="13"/>
      <c r="D27" s="13"/>
      <c r="E27" s="13"/>
      <c r="F27" s="15"/>
    </row>
    <row r="28" spans="3:23" x14ac:dyDescent="0.3">
      <c r="C28" s="13"/>
      <c r="D28" s="13"/>
      <c r="E28" s="13"/>
      <c r="F28" s="15"/>
    </row>
    <row r="29" spans="3:23" x14ac:dyDescent="0.3">
      <c r="C29" s="13"/>
      <c r="D29" s="13"/>
      <c r="E29" s="13"/>
      <c r="F29" s="15"/>
    </row>
    <row r="30" spans="3:23" x14ac:dyDescent="0.3">
      <c r="C30" s="13"/>
      <c r="D30" s="13"/>
      <c r="E30" s="13"/>
      <c r="F30" s="15"/>
    </row>
    <row r="31" spans="3:23" x14ac:dyDescent="0.3">
      <c r="C31" s="13"/>
      <c r="D31" s="13"/>
      <c r="E31" s="13"/>
      <c r="F31" s="15"/>
    </row>
    <row r="32" spans="3:23" x14ac:dyDescent="0.3">
      <c r="C32" s="13"/>
      <c r="D32" s="13"/>
      <c r="E32" s="13"/>
      <c r="F32" s="15"/>
    </row>
    <row r="33" spans="3:6" x14ac:dyDescent="0.3">
      <c r="C33" s="13"/>
      <c r="D33" s="13"/>
      <c r="E33" s="13"/>
      <c r="F33" s="15"/>
    </row>
    <row r="34" spans="3:6" x14ac:dyDescent="0.3">
      <c r="C34" s="13"/>
      <c r="D34" s="13"/>
      <c r="E34" s="13"/>
      <c r="F34" s="15"/>
    </row>
    <row r="35" spans="3:6" x14ac:dyDescent="0.3">
      <c r="C35" s="13"/>
      <c r="D35" s="13"/>
      <c r="E35" s="13"/>
      <c r="F35" s="15"/>
    </row>
    <row r="36" spans="3:6" x14ac:dyDescent="0.3">
      <c r="C36" s="13"/>
      <c r="D36" s="13"/>
      <c r="E36" s="13"/>
      <c r="F36" s="15"/>
    </row>
    <row r="37" spans="3:6" x14ac:dyDescent="0.3">
      <c r="C37" s="13"/>
      <c r="D37" s="13"/>
      <c r="E37" s="13"/>
      <c r="F37" s="15"/>
    </row>
    <row r="38" spans="3:6" x14ac:dyDescent="0.3">
      <c r="C38" s="13"/>
      <c r="D38" s="13"/>
      <c r="E38" s="13"/>
      <c r="F38" s="15"/>
    </row>
    <row r="39" spans="3:6" x14ac:dyDescent="0.3">
      <c r="C39" s="13"/>
      <c r="D39" s="13"/>
      <c r="E39" s="13"/>
      <c r="F39" s="15"/>
    </row>
    <row r="40" spans="3:6" x14ac:dyDescent="0.3">
      <c r="C40" s="13"/>
      <c r="D40" s="13"/>
      <c r="E40" s="13"/>
      <c r="F40" s="15"/>
    </row>
    <row r="41" spans="3:6" x14ac:dyDescent="0.3">
      <c r="C41" s="13"/>
      <c r="D41" s="13"/>
      <c r="E41" s="13"/>
      <c r="F41" s="15"/>
    </row>
    <row r="42" spans="3:6" x14ac:dyDescent="0.3">
      <c r="C42" s="13"/>
      <c r="D42" s="13"/>
      <c r="E42" s="13"/>
      <c r="F42" s="15"/>
    </row>
    <row r="43" spans="3:6" x14ac:dyDescent="0.3">
      <c r="C43" s="13"/>
      <c r="D43" s="13"/>
      <c r="E43" s="13"/>
      <c r="F43" s="15"/>
    </row>
    <row r="44" spans="3:6" x14ac:dyDescent="0.3">
      <c r="C44" s="13"/>
      <c r="D44" s="13"/>
      <c r="E44" s="13"/>
      <c r="F44" s="15"/>
    </row>
    <row r="45" spans="3:6" x14ac:dyDescent="0.3">
      <c r="C45" s="13"/>
      <c r="D45" s="13"/>
      <c r="E45" s="13"/>
      <c r="F45" s="15"/>
    </row>
    <row r="46" spans="3:6" x14ac:dyDescent="0.3">
      <c r="C46" s="13"/>
      <c r="D46" s="13"/>
      <c r="E46" s="13"/>
      <c r="F46" s="15"/>
    </row>
    <row r="47" spans="3:6" x14ac:dyDescent="0.3">
      <c r="C47" s="13"/>
      <c r="D47" s="13"/>
      <c r="E47" s="13"/>
      <c r="F47" s="15"/>
    </row>
    <row r="48" spans="3:6" x14ac:dyDescent="0.3">
      <c r="C48" s="13"/>
      <c r="D48" s="13"/>
      <c r="E48" s="13"/>
      <c r="F48" s="15"/>
    </row>
    <row r="49" spans="3:6" x14ac:dyDescent="0.3">
      <c r="C49" s="13"/>
      <c r="D49" s="13"/>
      <c r="E49" s="13"/>
      <c r="F49" s="15"/>
    </row>
    <row r="50" spans="3:6" x14ac:dyDescent="0.3">
      <c r="C50" s="13"/>
      <c r="D50" s="13"/>
      <c r="E50" s="13"/>
      <c r="F50" s="15"/>
    </row>
    <row r="51" spans="3:6" x14ac:dyDescent="0.3">
      <c r="C51" s="13"/>
      <c r="D51" s="13"/>
      <c r="E51" s="13"/>
      <c r="F51" s="15"/>
    </row>
    <row r="52" spans="3:6" x14ac:dyDescent="0.3">
      <c r="C52" s="13"/>
      <c r="D52" s="13"/>
      <c r="E52" s="13"/>
      <c r="F52" s="15"/>
    </row>
    <row r="53" spans="3:6" x14ac:dyDescent="0.3">
      <c r="C53" s="13"/>
      <c r="D53" s="13"/>
      <c r="E53" s="13"/>
      <c r="F53" s="15"/>
    </row>
    <row r="54" spans="3:6" x14ac:dyDescent="0.3">
      <c r="C54" s="13"/>
      <c r="D54" s="13"/>
      <c r="E54" s="13"/>
      <c r="F54" s="15"/>
    </row>
    <row r="55" spans="3:6" x14ac:dyDescent="0.3">
      <c r="C55" s="13"/>
      <c r="D55" s="13"/>
      <c r="E55" s="13"/>
      <c r="F55" s="15"/>
    </row>
    <row r="56" spans="3:6" x14ac:dyDescent="0.3">
      <c r="C56" s="13"/>
      <c r="D56" s="13"/>
      <c r="E56" s="13"/>
      <c r="F56" s="15"/>
    </row>
    <row r="57" spans="3:6" x14ac:dyDescent="0.3">
      <c r="C57" s="13"/>
      <c r="D57" s="13"/>
      <c r="E57" s="13"/>
      <c r="F57" s="15"/>
    </row>
    <row r="58" spans="3:6" x14ac:dyDescent="0.3">
      <c r="C58" s="13"/>
      <c r="D58" s="13"/>
      <c r="E58" s="13"/>
      <c r="F58" s="15"/>
    </row>
    <row r="59" spans="3:6" x14ac:dyDescent="0.3">
      <c r="C59" s="13"/>
      <c r="D59" s="13"/>
      <c r="E59" s="13"/>
      <c r="F59" s="15"/>
    </row>
    <row r="60" spans="3:6" x14ac:dyDescent="0.3">
      <c r="C60" s="13"/>
      <c r="D60" s="13"/>
      <c r="E60" s="13"/>
      <c r="F60" s="13"/>
    </row>
    <row r="61" spans="3:6" x14ac:dyDescent="0.3">
      <c r="C61" s="13"/>
      <c r="D61" s="13"/>
      <c r="E61" s="13"/>
      <c r="F61" s="15"/>
    </row>
    <row r="62" spans="3:6" x14ac:dyDescent="0.3">
      <c r="C62" s="13"/>
      <c r="D62" s="13"/>
      <c r="E62" s="13"/>
      <c r="F62" s="15"/>
    </row>
    <row r="63" spans="3:6" x14ac:dyDescent="0.3">
      <c r="C63" s="13"/>
      <c r="D63" s="13"/>
      <c r="E63" s="13"/>
      <c r="F63" s="15"/>
    </row>
    <row r="64" spans="3:6" x14ac:dyDescent="0.3">
      <c r="C64" s="13"/>
      <c r="D64" s="13"/>
      <c r="E64" s="13"/>
      <c r="F64" s="15"/>
    </row>
    <row r="65" spans="3:6" x14ac:dyDescent="0.3">
      <c r="C65" s="13"/>
      <c r="D65" s="13"/>
      <c r="E65" s="13"/>
      <c r="F65" s="15"/>
    </row>
    <row r="66" spans="3:6" x14ac:dyDescent="0.3">
      <c r="C66" s="13"/>
      <c r="D66" s="13"/>
      <c r="E66" s="13"/>
      <c r="F66" s="15"/>
    </row>
    <row r="67" spans="3:6" x14ac:dyDescent="0.3">
      <c r="C67" s="13"/>
      <c r="D67" s="13"/>
      <c r="E67" s="13"/>
      <c r="F67" s="15"/>
    </row>
    <row r="68" spans="3:6" x14ac:dyDescent="0.3">
      <c r="C68" s="13"/>
      <c r="D68" s="13"/>
      <c r="E68" s="13"/>
      <c r="F68" s="15"/>
    </row>
    <row r="69" spans="3:6" x14ac:dyDescent="0.3">
      <c r="C69" s="13"/>
      <c r="D69" s="13"/>
      <c r="E69" s="13"/>
      <c r="F69" s="15"/>
    </row>
    <row r="70" spans="3:6" x14ac:dyDescent="0.3">
      <c r="C70" s="13"/>
      <c r="D70" s="13"/>
      <c r="E70" s="13"/>
      <c r="F70" s="15"/>
    </row>
    <row r="71" spans="3:6" x14ac:dyDescent="0.3">
      <c r="C71" s="13"/>
      <c r="D71" s="13"/>
      <c r="E71" s="13"/>
      <c r="F71" s="15"/>
    </row>
    <row r="72" spans="3:6" x14ac:dyDescent="0.3">
      <c r="C72" s="13"/>
      <c r="D72" s="13"/>
      <c r="E72" s="13"/>
      <c r="F72" s="15"/>
    </row>
    <row r="73" spans="3:6" x14ac:dyDescent="0.3">
      <c r="C73" s="13"/>
      <c r="D73" s="13"/>
      <c r="E73" s="13"/>
      <c r="F73" s="15"/>
    </row>
    <row r="74" spans="3:6" x14ac:dyDescent="0.3">
      <c r="C74" s="13"/>
      <c r="D74" s="13"/>
      <c r="E74" s="13"/>
      <c r="F74" s="15"/>
    </row>
    <row r="75" spans="3:6" x14ac:dyDescent="0.3">
      <c r="C75" s="13"/>
      <c r="D75" s="13"/>
      <c r="E75" s="13"/>
      <c r="F75" s="15"/>
    </row>
    <row r="76" spans="3:6" x14ac:dyDescent="0.3">
      <c r="C76" s="13"/>
      <c r="D76" s="13"/>
      <c r="E76" s="13"/>
      <c r="F76" s="15"/>
    </row>
    <row r="77" spans="3:6" x14ac:dyDescent="0.3">
      <c r="C77" s="13"/>
      <c r="D77" s="13"/>
      <c r="E77" s="13"/>
      <c r="F77" s="15"/>
    </row>
    <row r="78" spans="3:6" x14ac:dyDescent="0.3">
      <c r="C78" s="13"/>
      <c r="D78" s="13"/>
      <c r="E78" s="13"/>
      <c r="F78" s="15"/>
    </row>
    <row r="79" spans="3:6" x14ac:dyDescent="0.3">
      <c r="C79" s="13"/>
      <c r="D79" s="13"/>
      <c r="E79" s="13"/>
      <c r="F79" s="15"/>
    </row>
    <row r="80" spans="3:6" x14ac:dyDescent="0.3">
      <c r="C80" s="13"/>
      <c r="D80" s="13"/>
      <c r="E80" s="13"/>
      <c r="F80" s="15"/>
    </row>
    <row r="81" spans="3:6" x14ac:dyDescent="0.3">
      <c r="C81" s="13"/>
      <c r="D81" s="13"/>
      <c r="E81" s="13"/>
      <c r="F81" s="15"/>
    </row>
    <row r="82" spans="3:6" x14ac:dyDescent="0.3">
      <c r="C82" s="13"/>
      <c r="D82" s="13"/>
      <c r="E82" s="13"/>
      <c r="F82" s="15"/>
    </row>
    <row r="83" spans="3:6" x14ac:dyDescent="0.3">
      <c r="C83" s="13"/>
      <c r="D83" s="13"/>
      <c r="E83" s="13"/>
      <c r="F83" s="15"/>
    </row>
    <row r="84" spans="3:6" x14ac:dyDescent="0.3">
      <c r="C84" s="13"/>
      <c r="D84" s="13"/>
      <c r="E84" s="13"/>
      <c r="F84" s="15"/>
    </row>
    <row r="85" spans="3:6" x14ac:dyDescent="0.3">
      <c r="C85" s="13"/>
      <c r="D85" s="13"/>
      <c r="E85" s="13"/>
      <c r="F85" s="15"/>
    </row>
    <row r="86" spans="3:6" x14ac:dyDescent="0.3">
      <c r="C86" s="13"/>
      <c r="D86" s="13"/>
      <c r="E86" s="13"/>
      <c r="F86" s="15"/>
    </row>
    <row r="87" spans="3:6" x14ac:dyDescent="0.3">
      <c r="C87" s="13"/>
      <c r="D87" s="13"/>
      <c r="E87" s="13"/>
      <c r="F87" s="15"/>
    </row>
    <row r="88" spans="3:6" x14ac:dyDescent="0.3">
      <c r="C88" s="13"/>
      <c r="D88" s="13"/>
      <c r="E88" s="13"/>
      <c r="F88" s="15"/>
    </row>
    <row r="89" spans="3:6" x14ac:dyDescent="0.3">
      <c r="C89" s="13"/>
      <c r="D89" s="13"/>
      <c r="E89" s="13"/>
      <c r="F89" s="15"/>
    </row>
    <row r="90" spans="3:6" x14ac:dyDescent="0.3">
      <c r="C90" s="13"/>
      <c r="D90" s="13"/>
      <c r="E90" s="13"/>
      <c r="F90" s="15"/>
    </row>
    <row r="91" spans="3:6" x14ac:dyDescent="0.3">
      <c r="C91" s="13"/>
      <c r="D91" s="13"/>
      <c r="E91" s="13"/>
      <c r="F91" s="15"/>
    </row>
    <row r="92" spans="3:6" x14ac:dyDescent="0.3">
      <c r="C92" s="13"/>
      <c r="D92" s="13"/>
      <c r="E92" s="13"/>
      <c r="F92" s="15"/>
    </row>
    <row r="93" spans="3:6" x14ac:dyDescent="0.3">
      <c r="C93" s="13"/>
      <c r="D93" s="13"/>
      <c r="E93" s="13"/>
      <c r="F93" s="15"/>
    </row>
    <row r="94" spans="3:6" x14ac:dyDescent="0.3">
      <c r="C94" s="13"/>
      <c r="D94" s="13"/>
      <c r="E94" s="13"/>
      <c r="F94" s="15"/>
    </row>
    <row r="95" spans="3:6" x14ac:dyDescent="0.3">
      <c r="C95" s="16"/>
      <c r="D95" s="16"/>
      <c r="E95" s="13"/>
      <c r="F95" s="15"/>
    </row>
    <row r="96" spans="3:6" x14ac:dyDescent="0.3">
      <c r="C96" s="16"/>
      <c r="D96" s="16"/>
      <c r="E96" s="13"/>
      <c r="F96" s="15"/>
    </row>
    <row r="97" spans="3:6" x14ac:dyDescent="0.3">
      <c r="C97" s="13"/>
      <c r="D97" s="13"/>
      <c r="E97" s="13"/>
      <c r="F97" s="15"/>
    </row>
    <row r="98" spans="3:6" x14ac:dyDescent="0.3">
      <c r="C98" s="13"/>
      <c r="D98" s="13"/>
      <c r="E98" s="13"/>
      <c r="F98" s="15"/>
    </row>
    <row r="99" spans="3:6" x14ac:dyDescent="0.3">
      <c r="C99" s="13"/>
      <c r="D99" s="13"/>
      <c r="E99" s="13"/>
      <c r="F99" s="15"/>
    </row>
    <row r="100" spans="3:6" x14ac:dyDescent="0.3">
      <c r="C100" s="13"/>
      <c r="D100" s="13"/>
      <c r="E100" s="13"/>
      <c r="F100" s="15"/>
    </row>
    <row r="101" spans="3:6" x14ac:dyDescent="0.3">
      <c r="C101" s="13"/>
      <c r="D101" s="13"/>
      <c r="E101" s="13"/>
      <c r="F101" s="15"/>
    </row>
    <row r="102" spans="3:6" x14ac:dyDescent="0.3">
      <c r="C102" s="13"/>
      <c r="D102" s="13"/>
      <c r="E102" s="13"/>
      <c r="F102" s="15"/>
    </row>
    <row r="103" spans="3:6" x14ac:dyDescent="0.3">
      <c r="C103" s="13"/>
      <c r="D103" s="13"/>
      <c r="E103" s="13"/>
      <c r="F103" s="15"/>
    </row>
    <row r="104" spans="3:6" x14ac:dyDescent="0.3">
      <c r="C104" s="13"/>
      <c r="D104" s="13"/>
      <c r="E104" s="13"/>
      <c r="F104" s="15"/>
    </row>
    <row r="105" spans="3:6" x14ac:dyDescent="0.3">
      <c r="C105" s="13"/>
      <c r="D105" s="13"/>
      <c r="E105" s="13"/>
      <c r="F105" s="15"/>
    </row>
    <row r="106" spans="3:6" x14ac:dyDescent="0.3">
      <c r="C106" s="13"/>
      <c r="D106" s="13"/>
      <c r="E106" s="13"/>
      <c r="F106" s="15"/>
    </row>
    <row r="107" spans="3:6" x14ac:dyDescent="0.3">
      <c r="C107" s="13"/>
      <c r="D107" s="13"/>
      <c r="E107" s="13"/>
      <c r="F107" s="15"/>
    </row>
    <row r="108" spans="3:6" x14ac:dyDescent="0.3">
      <c r="C108" s="13"/>
      <c r="D108" s="13"/>
      <c r="E108" s="13"/>
      <c r="F108" s="15"/>
    </row>
    <row r="109" spans="3:6" x14ac:dyDescent="0.3">
      <c r="C109" s="13"/>
      <c r="D109" s="13"/>
      <c r="E109" s="13"/>
      <c r="F109" s="15"/>
    </row>
    <row r="110" spans="3:6" x14ac:dyDescent="0.3">
      <c r="C110" s="16"/>
      <c r="D110" s="16"/>
      <c r="E110" s="13"/>
      <c r="F110" s="15"/>
    </row>
    <row r="111" spans="3:6" x14ac:dyDescent="0.3">
      <c r="C111" s="13"/>
      <c r="D111" s="13"/>
      <c r="E111" s="13"/>
      <c r="F111" s="15"/>
    </row>
    <row r="112" spans="3:6" x14ac:dyDescent="0.3">
      <c r="C112" s="13"/>
      <c r="D112" s="13"/>
      <c r="E112" s="13"/>
      <c r="F112" s="15"/>
    </row>
    <row r="113" spans="3:6" x14ac:dyDescent="0.3">
      <c r="C113" s="13"/>
      <c r="D113" s="13"/>
      <c r="E113" s="13"/>
      <c r="F113" s="15"/>
    </row>
    <row r="114" spans="3:6" x14ac:dyDescent="0.3">
      <c r="C114" s="13"/>
      <c r="D114" s="13"/>
      <c r="E114" s="13"/>
      <c r="F114" s="15"/>
    </row>
    <row r="115" spans="3:6" x14ac:dyDescent="0.3">
      <c r="C115" s="13"/>
      <c r="D115" s="13"/>
      <c r="E115" s="13"/>
      <c r="F115" s="15"/>
    </row>
    <row r="116" spans="3:6" x14ac:dyDescent="0.3">
      <c r="C116" s="13"/>
      <c r="D116" s="13"/>
      <c r="E116" s="13"/>
      <c r="F116" s="15"/>
    </row>
    <row r="117" spans="3:6" x14ac:dyDescent="0.3">
      <c r="C117" s="13"/>
      <c r="D117" s="13"/>
      <c r="E117" s="13"/>
      <c r="F117" s="15"/>
    </row>
    <row r="118" spans="3:6" x14ac:dyDescent="0.3">
      <c r="C118" s="13"/>
      <c r="D118" s="13"/>
      <c r="E118" s="13"/>
      <c r="F118" s="15"/>
    </row>
    <row r="119" spans="3:6" x14ac:dyDescent="0.3">
      <c r="C119" s="13"/>
      <c r="D119" s="13"/>
      <c r="E119" s="13"/>
      <c r="F119" s="15"/>
    </row>
    <row r="120" spans="3:6" x14ac:dyDescent="0.3">
      <c r="C120" s="13"/>
      <c r="D120" s="13"/>
      <c r="E120" s="13"/>
      <c r="F120" s="15"/>
    </row>
    <row r="121" spans="3:6" x14ac:dyDescent="0.3">
      <c r="C121" s="13"/>
      <c r="D121" s="13"/>
      <c r="E121" s="13"/>
      <c r="F121" s="15"/>
    </row>
    <row r="122" spans="3:6" x14ac:dyDescent="0.3">
      <c r="C122" s="13"/>
      <c r="D122" s="13"/>
      <c r="E122" s="13"/>
      <c r="F122" s="15"/>
    </row>
    <row r="123" spans="3:6" x14ac:dyDescent="0.3">
      <c r="C123" s="13"/>
      <c r="D123" s="13"/>
      <c r="E123" s="13"/>
      <c r="F123" s="15"/>
    </row>
    <row r="124" spans="3:6" x14ac:dyDescent="0.3">
      <c r="C124" s="13"/>
      <c r="D124" s="13"/>
      <c r="E124" s="13"/>
      <c r="F124" s="15"/>
    </row>
    <row r="125" spans="3:6" x14ac:dyDescent="0.3">
      <c r="C125" s="13"/>
      <c r="D125" s="13"/>
      <c r="E125" s="13"/>
      <c r="F125" s="15"/>
    </row>
    <row r="126" spans="3:6" x14ac:dyDescent="0.3">
      <c r="C126" s="13"/>
      <c r="D126" s="13"/>
      <c r="E126" s="13"/>
      <c r="F126" s="15"/>
    </row>
    <row r="127" spans="3:6" x14ac:dyDescent="0.3">
      <c r="C127" s="13"/>
      <c r="D127" s="13"/>
      <c r="E127" s="13"/>
      <c r="F127" s="15"/>
    </row>
    <row r="128" spans="3:6" x14ac:dyDescent="0.3">
      <c r="C128" s="13"/>
      <c r="D128" s="13"/>
      <c r="E128" s="13"/>
      <c r="F128" s="15"/>
    </row>
    <row r="129" spans="3:6" x14ac:dyDescent="0.3">
      <c r="C129" s="13"/>
      <c r="D129" s="13"/>
      <c r="E129" s="13"/>
      <c r="F129" s="15"/>
    </row>
    <row r="130" spans="3:6" x14ac:dyDescent="0.3">
      <c r="C130" s="13"/>
      <c r="D130" s="13"/>
      <c r="E130" s="13"/>
      <c r="F130" s="15"/>
    </row>
    <row r="131" spans="3:6" x14ac:dyDescent="0.3">
      <c r="C131" s="13"/>
      <c r="D131" s="13"/>
      <c r="E131" s="13"/>
      <c r="F131" s="15"/>
    </row>
    <row r="132" spans="3:6" x14ac:dyDescent="0.3">
      <c r="C132" s="13"/>
      <c r="D132" s="13"/>
      <c r="E132" s="13"/>
      <c r="F132" s="15"/>
    </row>
    <row r="133" spans="3:6" x14ac:dyDescent="0.3">
      <c r="C133" s="13"/>
      <c r="D133" s="13"/>
      <c r="E133" s="13"/>
      <c r="F133" s="15"/>
    </row>
    <row r="134" spans="3:6" x14ac:dyDescent="0.3">
      <c r="C134" s="13"/>
      <c r="D134" s="13"/>
      <c r="E134" s="13"/>
      <c r="F134" s="15"/>
    </row>
    <row r="135" spans="3:6" x14ac:dyDescent="0.3">
      <c r="C135" s="13"/>
      <c r="D135" s="13"/>
      <c r="E135" s="13"/>
      <c r="F135" s="15"/>
    </row>
    <row r="136" spans="3:6" x14ac:dyDescent="0.3">
      <c r="C136" s="13"/>
      <c r="D136" s="13"/>
      <c r="E136" s="13"/>
      <c r="F136" s="15"/>
    </row>
    <row r="137" spans="3:6" x14ac:dyDescent="0.3">
      <c r="C137" s="13"/>
      <c r="D137" s="13"/>
      <c r="E137" s="13"/>
      <c r="F137" s="15"/>
    </row>
    <row r="138" spans="3:6" x14ac:dyDescent="0.3">
      <c r="C138" s="13"/>
      <c r="D138" s="13"/>
      <c r="E138" s="13"/>
      <c r="F138" s="15"/>
    </row>
    <row r="139" spans="3:6" x14ac:dyDescent="0.3">
      <c r="C139" s="13"/>
      <c r="D139" s="13"/>
      <c r="E139" s="13"/>
      <c r="F139" s="15"/>
    </row>
    <row r="140" spans="3:6" x14ac:dyDescent="0.3">
      <c r="C140" s="13"/>
      <c r="D140" s="13"/>
      <c r="E140" s="13"/>
      <c r="F140" s="15"/>
    </row>
    <row r="141" spans="3:6" x14ac:dyDescent="0.3">
      <c r="C141" s="13"/>
      <c r="D141" s="13"/>
      <c r="E141" s="13"/>
      <c r="F141" s="15"/>
    </row>
    <row r="142" spans="3:6" x14ac:dyDescent="0.3">
      <c r="C142" s="13"/>
      <c r="D142" s="13"/>
      <c r="E142" s="13"/>
      <c r="F142" s="15"/>
    </row>
    <row r="143" spans="3:6" x14ac:dyDescent="0.3">
      <c r="C143" s="13"/>
      <c r="D143" s="13"/>
      <c r="E143" s="13"/>
      <c r="F143" s="15"/>
    </row>
    <row r="144" spans="3:6" x14ac:dyDescent="0.3">
      <c r="C144" s="13"/>
      <c r="D144" s="13"/>
      <c r="E144" s="13"/>
      <c r="F144" s="15"/>
    </row>
    <row r="145" spans="3:6" x14ac:dyDescent="0.3">
      <c r="C145" s="13"/>
      <c r="D145" s="13"/>
      <c r="E145" s="13"/>
      <c r="F145" s="15"/>
    </row>
    <row r="146" spans="3:6" x14ac:dyDescent="0.3">
      <c r="C146" s="13"/>
      <c r="D146" s="13"/>
      <c r="E146" s="13"/>
      <c r="F146" s="15"/>
    </row>
    <row r="147" spans="3:6" x14ac:dyDescent="0.3">
      <c r="C147" s="13"/>
      <c r="D147" s="13"/>
      <c r="E147" s="13"/>
      <c r="F147" s="15"/>
    </row>
    <row r="148" spans="3:6" x14ac:dyDescent="0.3">
      <c r="C148" s="13"/>
      <c r="D148" s="13"/>
      <c r="E148" s="13"/>
      <c r="F148" s="15"/>
    </row>
    <row r="149" spans="3:6" x14ac:dyDescent="0.3">
      <c r="C149" s="13"/>
      <c r="D149" s="13"/>
      <c r="E149" s="13"/>
      <c r="F149" s="15"/>
    </row>
    <row r="150" spans="3:6" x14ac:dyDescent="0.3">
      <c r="C150" s="13"/>
      <c r="D150" s="13"/>
      <c r="E150" s="13"/>
      <c r="F150" s="15"/>
    </row>
    <row r="151" spans="3:6" x14ac:dyDescent="0.3">
      <c r="C151" s="13"/>
      <c r="D151" s="13"/>
      <c r="E151" s="13"/>
      <c r="F151" s="15"/>
    </row>
    <row r="152" spans="3:6" x14ac:dyDescent="0.3">
      <c r="C152" s="13"/>
      <c r="D152" s="13"/>
      <c r="E152" s="13"/>
      <c r="F152" s="15"/>
    </row>
    <row r="153" spans="3:6" x14ac:dyDescent="0.3">
      <c r="C153" s="13"/>
      <c r="D153" s="13"/>
      <c r="E153" s="13"/>
      <c r="F153" s="15"/>
    </row>
    <row r="154" spans="3:6" x14ac:dyDescent="0.3">
      <c r="C154" s="13"/>
      <c r="D154" s="13"/>
      <c r="E154" s="13"/>
      <c r="F154" s="15"/>
    </row>
    <row r="155" spans="3:6" x14ac:dyDescent="0.3">
      <c r="C155" s="13"/>
      <c r="D155" s="13"/>
      <c r="E155" s="13"/>
      <c r="F155" s="15"/>
    </row>
    <row r="156" spans="3:6" x14ac:dyDescent="0.3">
      <c r="C156" s="13"/>
      <c r="D156" s="13"/>
      <c r="E156" s="13"/>
      <c r="F156" s="15"/>
    </row>
    <row r="157" spans="3:6" x14ac:dyDescent="0.3">
      <c r="C157" s="13"/>
      <c r="D157" s="13"/>
      <c r="E157" s="13"/>
      <c r="F157" s="15"/>
    </row>
    <row r="158" spans="3:6" x14ac:dyDescent="0.3">
      <c r="C158" s="13"/>
      <c r="D158" s="13"/>
      <c r="E158" s="13"/>
      <c r="F158" s="15"/>
    </row>
    <row r="159" spans="3:6" x14ac:dyDescent="0.3">
      <c r="C159" s="13"/>
      <c r="D159" s="13"/>
      <c r="E159" s="13"/>
      <c r="F159" s="15"/>
    </row>
    <row r="160" spans="3:6" x14ac:dyDescent="0.3">
      <c r="C160" s="13"/>
      <c r="D160" s="13"/>
      <c r="E160" s="13"/>
      <c r="F160" s="15"/>
    </row>
    <row r="161" spans="3:6" x14ac:dyDescent="0.3">
      <c r="C161" s="13"/>
      <c r="D161" s="13"/>
      <c r="E161" s="13"/>
      <c r="F161" s="15"/>
    </row>
    <row r="162" spans="3:6" x14ac:dyDescent="0.3">
      <c r="C162" s="13"/>
      <c r="D162" s="13"/>
      <c r="E162" s="13"/>
      <c r="F162" s="15"/>
    </row>
    <row r="163" spans="3:6" x14ac:dyDescent="0.3">
      <c r="C163" s="13"/>
      <c r="D163" s="13"/>
      <c r="E163" s="13"/>
      <c r="F163" s="15"/>
    </row>
    <row r="164" spans="3:6" x14ac:dyDescent="0.3">
      <c r="C164" s="13"/>
      <c r="D164" s="13"/>
      <c r="E164" s="13"/>
      <c r="F164" s="15"/>
    </row>
    <row r="165" spans="3:6" x14ac:dyDescent="0.3">
      <c r="C165" s="13"/>
      <c r="D165" s="13"/>
      <c r="E165" s="13"/>
      <c r="F165" s="15"/>
    </row>
    <row r="166" spans="3:6" x14ac:dyDescent="0.3">
      <c r="C166" s="13"/>
      <c r="D166" s="13"/>
      <c r="E166" s="13"/>
      <c r="F166" s="15"/>
    </row>
    <row r="167" spans="3:6" x14ac:dyDescent="0.3">
      <c r="C167" s="13"/>
      <c r="D167" s="13"/>
      <c r="E167" s="13"/>
      <c r="F167" s="15"/>
    </row>
    <row r="168" spans="3:6" x14ac:dyDescent="0.3">
      <c r="C168" s="13"/>
      <c r="D168" s="13"/>
      <c r="E168" s="13"/>
      <c r="F168" s="15"/>
    </row>
    <row r="169" spans="3:6" x14ac:dyDescent="0.3">
      <c r="C169" s="13"/>
      <c r="D169" s="13"/>
      <c r="E169" s="13"/>
      <c r="F169" s="15"/>
    </row>
    <row r="170" spans="3:6" x14ac:dyDescent="0.3">
      <c r="C170" s="13"/>
      <c r="D170" s="13"/>
      <c r="E170" s="13"/>
      <c r="F170" s="15"/>
    </row>
    <row r="171" spans="3:6" x14ac:dyDescent="0.3">
      <c r="C171" s="13"/>
      <c r="D171" s="13"/>
      <c r="E171" s="13"/>
      <c r="F171" s="15"/>
    </row>
    <row r="172" spans="3:6" x14ac:dyDescent="0.3">
      <c r="C172" s="13"/>
      <c r="D172" s="13"/>
      <c r="E172" s="13"/>
      <c r="F172" s="15"/>
    </row>
    <row r="173" spans="3:6" x14ac:dyDescent="0.3">
      <c r="C173" s="13"/>
      <c r="D173" s="13"/>
      <c r="E173" s="13"/>
      <c r="F173" s="15"/>
    </row>
    <row r="174" spans="3:6" x14ac:dyDescent="0.3">
      <c r="C174" s="13"/>
      <c r="D174" s="13"/>
      <c r="E174" s="13"/>
      <c r="F174" s="15"/>
    </row>
    <row r="175" spans="3:6" x14ac:dyDescent="0.3">
      <c r="C175" s="13"/>
      <c r="D175" s="13"/>
      <c r="E175" s="13"/>
      <c r="F175" s="15"/>
    </row>
    <row r="176" spans="3:6" x14ac:dyDescent="0.3">
      <c r="C176" s="13"/>
      <c r="D176" s="13"/>
      <c r="E176" s="13"/>
      <c r="F176" s="15"/>
    </row>
    <row r="177" spans="3:6" x14ac:dyDescent="0.3">
      <c r="C177" s="13"/>
      <c r="D177" s="13"/>
      <c r="E177" s="13"/>
      <c r="F177" s="15"/>
    </row>
    <row r="178" spans="3:6" x14ac:dyDescent="0.3">
      <c r="C178" s="13"/>
      <c r="D178" s="13"/>
      <c r="E178" s="13"/>
      <c r="F178" s="15"/>
    </row>
    <row r="179" spans="3:6" x14ac:dyDescent="0.3">
      <c r="C179" s="13"/>
      <c r="D179" s="13"/>
      <c r="E179" s="13"/>
      <c r="F179" s="15"/>
    </row>
    <row r="180" spans="3:6" x14ac:dyDescent="0.3">
      <c r="C180" s="13"/>
      <c r="D180" s="13"/>
      <c r="E180" s="13"/>
      <c r="F180" s="15"/>
    </row>
    <row r="181" spans="3:6" x14ac:dyDescent="0.3">
      <c r="C181" s="13"/>
      <c r="D181" s="13"/>
      <c r="E181" s="13"/>
      <c r="F181" s="15"/>
    </row>
  </sheetData>
  <mergeCells count="12">
    <mergeCell ref="Z3:Z4"/>
    <mergeCell ref="A3:A4"/>
    <mergeCell ref="B3:B4"/>
    <mergeCell ref="C3:C4"/>
    <mergeCell ref="D3:D4"/>
    <mergeCell ref="E3:E4"/>
    <mergeCell ref="F3:F4"/>
    <mergeCell ref="J3:J4"/>
    <mergeCell ref="K3:K4"/>
    <mergeCell ref="L3:L4"/>
    <mergeCell ref="W3:W4"/>
    <mergeCell ref="Y3:Y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0EEB5-9007-4D8C-98E2-E962CDFC05B0}">
  <sheetPr>
    <tabColor theme="5"/>
  </sheetPr>
  <dimension ref="A1:AN22"/>
  <sheetViews>
    <sheetView topLeftCell="T1" workbookViewId="0">
      <selection activeCell="AE3" sqref="AE3"/>
    </sheetView>
  </sheetViews>
  <sheetFormatPr baseColWidth="10" defaultRowHeight="13.8" x14ac:dyDescent="0.3"/>
  <cols>
    <col min="1" max="1" width="14.625" customWidth="1"/>
    <col min="2" max="2" width="83.875" customWidth="1"/>
    <col min="3" max="3" width="7.625" customWidth="1"/>
    <col min="8" max="13" width="11.125" style="3" bestFit="1" customWidth="1"/>
    <col min="14" max="14" width="11" style="3"/>
    <col min="15" max="15" width="19.125" style="3" bestFit="1" customWidth="1"/>
    <col min="16" max="18" width="11.125" style="3" bestFit="1" customWidth="1"/>
    <col min="19" max="22" width="11" style="3"/>
    <col min="23" max="23" width="11.125" style="3" bestFit="1" customWidth="1"/>
    <col min="24" max="24" width="11.375" style="3" bestFit="1" customWidth="1"/>
    <col min="25" max="25" width="11" style="3"/>
    <col min="26" max="27" width="11.125" style="3" bestFit="1" customWidth="1"/>
  </cols>
  <sheetData>
    <row r="1" spans="1:40" ht="15.6" x14ac:dyDescent="0.3">
      <c r="A1" s="1" t="s">
        <v>0</v>
      </c>
      <c r="B1" s="2" t="s">
        <v>71</v>
      </c>
      <c r="F1" s="3"/>
      <c r="G1" s="3"/>
    </row>
    <row r="2" spans="1:40" ht="15.6" x14ac:dyDescent="0.3">
      <c r="A2" s="1"/>
      <c r="B2" s="4"/>
      <c r="F2" s="3"/>
      <c r="G2" s="3"/>
    </row>
    <row r="3" spans="1:40" x14ac:dyDescent="0.3">
      <c r="A3" s="98" t="s">
        <v>51</v>
      </c>
      <c r="B3" s="98" t="s">
        <v>46</v>
      </c>
      <c r="C3" s="98" t="s">
        <v>48</v>
      </c>
      <c r="D3" s="98" t="s">
        <v>4</v>
      </c>
      <c r="E3" s="98" t="s">
        <v>53</v>
      </c>
      <c r="F3" s="96" t="s">
        <v>6</v>
      </c>
      <c r="G3" s="96" t="s">
        <v>7</v>
      </c>
      <c r="H3" s="5" t="s">
        <v>8</v>
      </c>
      <c r="I3" s="6"/>
      <c r="J3" s="7"/>
      <c r="K3" s="96" t="s">
        <v>9</v>
      </c>
      <c r="L3" s="96" t="s">
        <v>10</v>
      </c>
      <c r="M3" s="96" t="s">
        <v>11</v>
      </c>
      <c r="O3" s="8" t="s">
        <v>12</v>
      </c>
      <c r="P3" s="9"/>
      <c r="Q3" s="9"/>
      <c r="R3" s="9"/>
      <c r="S3" s="9"/>
      <c r="T3" s="9"/>
      <c r="U3" s="9"/>
      <c r="V3" s="9"/>
      <c r="W3" s="10"/>
      <c r="X3" s="94" t="s">
        <v>13</v>
      </c>
      <c r="Z3" s="94" t="s">
        <v>14</v>
      </c>
      <c r="AA3" s="94" t="s">
        <v>15</v>
      </c>
      <c r="AE3" t="s">
        <v>251</v>
      </c>
    </row>
    <row r="4" spans="1:40" ht="55.2" x14ac:dyDescent="0.3">
      <c r="A4" s="99"/>
      <c r="B4" s="99"/>
      <c r="C4" s="99"/>
      <c r="D4" s="99"/>
      <c r="E4" s="99"/>
      <c r="F4" s="97"/>
      <c r="G4" s="97"/>
      <c r="H4" s="11" t="s">
        <v>16</v>
      </c>
      <c r="I4" s="11" t="s">
        <v>17</v>
      </c>
      <c r="J4" s="11" t="s">
        <v>18</v>
      </c>
      <c r="K4" s="97"/>
      <c r="L4" s="97"/>
      <c r="M4" s="97"/>
      <c r="N4" s="12"/>
      <c r="O4" s="11" t="s">
        <v>19</v>
      </c>
      <c r="P4" s="11" t="s">
        <v>20</v>
      </c>
      <c r="Q4" s="11" t="s">
        <v>21</v>
      </c>
      <c r="R4" s="11" t="s">
        <v>22</v>
      </c>
      <c r="S4" s="11" t="s">
        <v>23</v>
      </c>
      <c r="T4" s="11" t="s">
        <v>20</v>
      </c>
      <c r="U4" s="11" t="s">
        <v>21</v>
      </c>
      <c r="V4" s="11" t="s">
        <v>24</v>
      </c>
      <c r="W4" s="11" t="s">
        <v>25</v>
      </c>
      <c r="X4" s="95"/>
      <c r="Z4" s="95"/>
      <c r="AA4" s="95"/>
      <c r="AE4" t="s">
        <v>28</v>
      </c>
      <c r="AF4" t="s">
        <v>51</v>
      </c>
      <c r="AG4" t="s">
        <v>72</v>
      </c>
      <c r="AH4" t="s">
        <v>73</v>
      </c>
      <c r="AI4" t="s">
        <v>74</v>
      </c>
      <c r="AJ4" t="s">
        <v>75</v>
      </c>
      <c r="AK4" t="s">
        <v>76</v>
      </c>
      <c r="AL4" t="s">
        <v>77</v>
      </c>
      <c r="AM4" t="s">
        <v>61</v>
      </c>
      <c r="AN4" t="s">
        <v>62</v>
      </c>
    </row>
    <row r="5" spans="1:40" x14ac:dyDescent="0.3">
      <c r="A5" s="13">
        <v>2</v>
      </c>
      <c r="B5" t="s">
        <v>78</v>
      </c>
      <c r="C5" s="13" t="s">
        <v>79</v>
      </c>
      <c r="D5" s="13" t="s">
        <v>80</v>
      </c>
      <c r="E5" s="13">
        <v>750</v>
      </c>
      <c r="F5" s="13">
        <f t="shared" ref="F5:F13" si="0">+ROUND(1/E5,5)</f>
        <v>1.33E-3</v>
      </c>
      <c r="G5" s="15">
        <f t="shared" ref="G5:G12" si="1">+ROUND(F5*HHD,4)</f>
        <v>1.2E-2</v>
      </c>
      <c r="H5" s="3">
        <f>+ROUND(VLOOKUP(D5,'[1]Cuadrillas SSEE y Lineas'!$D$28:$M$41,9)*G5,3)</f>
        <v>4.5999999999999999E-2</v>
      </c>
      <c r="I5" s="3">
        <f>+ROUND(VLOOKUP(D5,'[1]Cuadrillas SSEE y Lineas'!$D$28:$M$41,10),3)</f>
        <v>34.69</v>
      </c>
      <c r="J5" s="3">
        <f>+ROUND(H5*I5,3)</f>
        <v>1.5960000000000001</v>
      </c>
      <c r="K5" s="3">
        <f>+ROUND(VLOOKUP(D5,'[1]Cuadrillas SSEE y Lineas'!$D$28:$U$41,14)*G5,3)</f>
        <v>5.6000000000000001E-2</v>
      </c>
      <c r="L5" s="3">
        <f>+ROUND(VLOOKUP(D5,'[1]Cuadrillas SSEE y Lineas'!$D$28:$U$41,16)*G5,3)</f>
        <v>2.8000000000000001E-2</v>
      </c>
      <c r="M5" s="3">
        <f t="shared" ref="M5:M13" si="2">SUM(J5:L5)</f>
        <v>1.6800000000000002</v>
      </c>
      <c r="W5" s="3">
        <f t="shared" ref="W5:W13" si="3">+R5+V5</f>
        <v>0</v>
      </c>
      <c r="X5" s="3">
        <f t="shared" ref="X5:X13" si="4">+M5+W5</f>
        <v>1.6800000000000002</v>
      </c>
      <c r="Z5" s="19">
        <f t="shared" ref="Z5:Z13" si="5">+H5</f>
        <v>4.5999999999999999E-2</v>
      </c>
      <c r="AA5" s="3">
        <f t="shared" ref="AA5:AA13" si="6">+ROUND(X5/Z5,3)</f>
        <v>36.521999999999998</v>
      </c>
      <c r="AB5">
        <f>+(Z5*AA5)-VLOOKUP(A5,$AF$5:$AN$13,9,0)</f>
        <v>0</v>
      </c>
      <c r="AE5">
        <v>9201700001</v>
      </c>
      <c r="AF5">
        <v>2</v>
      </c>
      <c r="AG5">
        <v>1.42</v>
      </c>
      <c r="AH5">
        <v>4.3999999999999997E-2</v>
      </c>
      <c r="AI5">
        <v>35.386000000000003</v>
      </c>
      <c r="AJ5">
        <v>1.48</v>
      </c>
      <c r="AK5">
        <v>4.5999999999999999E-2</v>
      </c>
      <c r="AL5">
        <v>36.521999999999998</v>
      </c>
      <c r="AM5">
        <f t="shared" ref="AM5:AM13" si="7">+AH5*AI5</f>
        <v>1.5569839999999999</v>
      </c>
      <c r="AN5">
        <f t="shared" ref="AN5:AN13" si="8">+AK5*AL5</f>
        <v>1.6800119999999998</v>
      </c>
    </row>
    <row r="6" spans="1:40" x14ac:dyDescent="0.3">
      <c r="A6" s="13">
        <v>3</v>
      </c>
      <c r="B6" t="s">
        <v>63</v>
      </c>
      <c r="C6" s="13" t="s">
        <v>79</v>
      </c>
      <c r="D6" s="13" t="s">
        <v>80</v>
      </c>
      <c r="E6" s="13">
        <v>750</v>
      </c>
      <c r="F6" s="13">
        <f t="shared" si="0"/>
        <v>1.33E-3</v>
      </c>
      <c r="G6" s="15">
        <f t="shared" si="1"/>
        <v>1.2E-2</v>
      </c>
      <c r="H6" s="3">
        <f>+ROUND(VLOOKUP(D6,'[1]Cuadrillas SSEE y Lineas'!$D$28:$M$41,9)*G6,3)</f>
        <v>4.5999999999999999E-2</v>
      </c>
      <c r="I6" s="3">
        <f>+ROUND(VLOOKUP(D6,'[1]Cuadrillas SSEE y Lineas'!$D$28:$M$41,10),3)</f>
        <v>34.69</v>
      </c>
      <c r="J6" s="3">
        <f t="shared" ref="J6:J13" si="9">+ROUND(H6*I6,3)</f>
        <v>1.5960000000000001</v>
      </c>
      <c r="K6" s="3">
        <f>+ROUND(VLOOKUP(D6,'[1]Cuadrillas SSEE y Lineas'!$D$28:$U$41,14)*G6,3)</f>
        <v>5.6000000000000001E-2</v>
      </c>
      <c r="L6" s="3">
        <f>+ROUND(VLOOKUP(D6,'[1]Cuadrillas SSEE y Lineas'!$D$28:$U$41,16)*G6,3)</f>
        <v>2.8000000000000001E-2</v>
      </c>
      <c r="M6" s="3">
        <f t="shared" si="2"/>
        <v>1.6800000000000002</v>
      </c>
      <c r="W6" s="3">
        <f t="shared" si="3"/>
        <v>0</v>
      </c>
      <c r="X6" s="3">
        <f t="shared" si="4"/>
        <v>1.6800000000000002</v>
      </c>
      <c r="Z6" s="19">
        <f t="shared" si="5"/>
        <v>4.5999999999999999E-2</v>
      </c>
      <c r="AA6" s="3">
        <f t="shared" si="6"/>
        <v>36.521999999999998</v>
      </c>
      <c r="AB6">
        <f t="shared" ref="AB6:AB13" si="10">+(Z6*AA6)-VLOOKUP(A6,$AF$5:$AN$13,9,0)</f>
        <v>0</v>
      </c>
      <c r="AE6">
        <v>9201700001</v>
      </c>
      <c r="AF6">
        <v>3</v>
      </c>
      <c r="AG6">
        <v>1.42</v>
      </c>
      <c r="AH6">
        <v>4.3999999999999997E-2</v>
      </c>
      <c r="AI6">
        <v>35.386000000000003</v>
      </c>
      <c r="AJ6">
        <v>1.48</v>
      </c>
      <c r="AK6">
        <v>4.5999999999999999E-2</v>
      </c>
      <c r="AL6">
        <v>36.521999999999998</v>
      </c>
      <c r="AM6">
        <f t="shared" si="7"/>
        <v>1.5569839999999999</v>
      </c>
      <c r="AN6">
        <f t="shared" si="8"/>
        <v>1.6800119999999998</v>
      </c>
    </row>
    <row r="7" spans="1:40" x14ac:dyDescent="0.3">
      <c r="A7" s="13">
        <v>7</v>
      </c>
      <c r="B7" t="s">
        <v>66</v>
      </c>
      <c r="C7" s="13" t="s">
        <v>79</v>
      </c>
      <c r="D7" s="13" t="s">
        <v>80</v>
      </c>
      <c r="E7" s="13">
        <v>750</v>
      </c>
      <c r="F7" s="13">
        <f t="shared" si="0"/>
        <v>1.33E-3</v>
      </c>
      <c r="G7" s="15">
        <f t="shared" si="1"/>
        <v>1.2E-2</v>
      </c>
      <c r="H7" s="3">
        <f>+ROUND(VLOOKUP(D7,'[1]Cuadrillas SSEE y Lineas'!$D$28:$M$41,9)*G7,3)</f>
        <v>4.5999999999999999E-2</v>
      </c>
      <c r="I7" s="3">
        <f>+ROUND(VLOOKUP(D7,'[1]Cuadrillas SSEE y Lineas'!$D$28:$M$41,10),3)</f>
        <v>34.69</v>
      </c>
      <c r="J7" s="3">
        <f t="shared" si="9"/>
        <v>1.5960000000000001</v>
      </c>
      <c r="K7" s="3">
        <f>+ROUND(VLOOKUP(D7,'[1]Cuadrillas SSEE y Lineas'!$D$28:$U$41,14)*G7,3)</f>
        <v>5.6000000000000001E-2</v>
      </c>
      <c r="L7" s="3">
        <f>+ROUND(VLOOKUP(D7,'[1]Cuadrillas SSEE y Lineas'!$D$28:$U$41,16)*G7,3)</f>
        <v>2.8000000000000001E-2</v>
      </c>
      <c r="M7" s="3">
        <f t="shared" si="2"/>
        <v>1.6800000000000002</v>
      </c>
      <c r="W7" s="3">
        <f t="shared" si="3"/>
        <v>0</v>
      </c>
      <c r="X7" s="3">
        <f t="shared" si="4"/>
        <v>1.6800000000000002</v>
      </c>
      <c r="Z7" s="19">
        <f t="shared" si="5"/>
        <v>4.5999999999999999E-2</v>
      </c>
      <c r="AA7" s="3">
        <f t="shared" si="6"/>
        <v>36.521999999999998</v>
      </c>
      <c r="AB7">
        <f t="shared" si="10"/>
        <v>0</v>
      </c>
      <c r="AE7">
        <v>9201700001</v>
      </c>
      <c r="AF7">
        <v>7</v>
      </c>
      <c r="AG7">
        <v>1.42</v>
      </c>
      <c r="AH7">
        <v>4.3999999999999997E-2</v>
      </c>
      <c r="AI7">
        <v>35.386000000000003</v>
      </c>
      <c r="AJ7">
        <v>1.48</v>
      </c>
      <c r="AK7">
        <v>4.5999999999999999E-2</v>
      </c>
      <c r="AL7">
        <v>36.521999999999998</v>
      </c>
      <c r="AM7">
        <f t="shared" si="7"/>
        <v>1.5569839999999999</v>
      </c>
      <c r="AN7">
        <f t="shared" si="8"/>
        <v>1.6800119999999998</v>
      </c>
    </row>
    <row r="8" spans="1:40" x14ac:dyDescent="0.3">
      <c r="A8" s="13">
        <v>8</v>
      </c>
      <c r="B8" t="s">
        <v>67</v>
      </c>
      <c r="C8" s="13" t="s">
        <v>79</v>
      </c>
      <c r="D8" s="13" t="s">
        <v>80</v>
      </c>
      <c r="E8" s="13">
        <v>750</v>
      </c>
      <c r="F8" s="13">
        <f t="shared" si="0"/>
        <v>1.33E-3</v>
      </c>
      <c r="G8" s="15">
        <f t="shared" si="1"/>
        <v>1.2E-2</v>
      </c>
      <c r="H8" s="3">
        <f>+ROUND(VLOOKUP(D8,'[1]Cuadrillas SSEE y Lineas'!$D$28:$M$41,9)*G8,3)</f>
        <v>4.5999999999999999E-2</v>
      </c>
      <c r="I8" s="3">
        <f>+ROUND(VLOOKUP(D8,'[1]Cuadrillas SSEE y Lineas'!$D$28:$M$41,10),3)</f>
        <v>34.69</v>
      </c>
      <c r="J8" s="3">
        <f t="shared" si="9"/>
        <v>1.5960000000000001</v>
      </c>
      <c r="K8" s="3">
        <f>+ROUND(VLOOKUP(D8,'[1]Cuadrillas SSEE y Lineas'!$D$28:$U$41,14)*G8,3)</f>
        <v>5.6000000000000001E-2</v>
      </c>
      <c r="L8" s="3">
        <f>+ROUND(VLOOKUP(D8,'[1]Cuadrillas SSEE y Lineas'!$D$28:$U$41,16)*G8,3)</f>
        <v>2.8000000000000001E-2</v>
      </c>
      <c r="M8" s="3">
        <f t="shared" si="2"/>
        <v>1.6800000000000002</v>
      </c>
      <c r="W8" s="3">
        <f t="shared" si="3"/>
        <v>0</v>
      </c>
      <c r="X8" s="3">
        <f t="shared" si="4"/>
        <v>1.6800000000000002</v>
      </c>
      <c r="Z8" s="19">
        <f t="shared" si="5"/>
        <v>4.5999999999999999E-2</v>
      </c>
      <c r="AA8" s="3">
        <f t="shared" si="6"/>
        <v>36.521999999999998</v>
      </c>
      <c r="AB8">
        <f t="shared" si="10"/>
        <v>0</v>
      </c>
      <c r="AE8">
        <v>9201700001</v>
      </c>
      <c r="AF8">
        <v>8</v>
      </c>
      <c r="AG8">
        <v>1.42</v>
      </c>
      <c r="AH8">
        <v>4.3999999999999997E-2</v>
      </c>
      <c r="AI8">
        <v>35.386000000000003</v>
      </c>
      <c r="AJ8">
        <v>1.48</v>
      </c>
      <c r="AK8">
        <v>4.5999999999999999E-2</v>
      </c>
      <c r="AL8">
        <v>36.521999999999998</v>
      </c>
      <c r="AM8">
        <f t="shared" si="7"/>
        <v>1.5569839999999999</v>
      </c>
      <c r="AN8">
        <f t="shared" si="8"/>
        <v>1.6800119999999998</v>
      </c>
    </row>
    <row r="9" spans="1:40" x14ac:dyDescent="0.3">
      <c r="A9" s="13">
        <v>13</v>
      </c>
      <c r="B9" t="s">
        <v>81</v>
      </c>
      <c r="C9" s="13" t="s">
        <v>79</v>
      </c>
      <c r="D9" s="13" t="s">
        <v>80</v>
      </c>
      <c r="E9" s="13">
        <v>750</v>
      </c>
      <c r="F9" s="13">
        <f t="shared" si="0"/>
        <v>1.33E-3</v>
      </c>
      <c r="G9" s="15">
        <f t="shared" si="1"/>
        <v>1.2E-2</v>
      </c>
      <c r="H9" s="3">
        <f>+ROUND(VLOOKUP(D9,'[1]Cuadrillas SSEE y Lineas'!$D$28:$M$41,9)*G9,3)</f>
        <v>4.5999999999999999E-2</v>
      </c>
      <c r="I9" s="3">
        <f>+ROUND(VLOOKUP(D9,'[1]Cuadrillas SSEE y Lineas'!$D$28:$M$41,10),3)</f>
        <v>34.69</v>
      </c>
      <c r="J9" s="3">
        <f t="shared" si="9"/>
        <v>1.5960000000000001</v>
      </c>
      <c r="K9" s="3">
        <f>+ROUND(VLOOKUP(D9,'[1]Cuadrillas SSEE y Lineas'!$D$28:$U$41,14)*G9,3)</f>
        <v>5.6000000000000001E-2</v>
      </c>
      <c r="L9" s="3">
        <f>+ROUND(VLOOKUP(D9,'[1]Cuadrillas SSEE y Lineas'!$D$28:$U$41,16)*G9,3)</f>
        <v>2.8000000000000001E-2</v>
      </c>
      <c r="M9" s="3">
        <f t="shared" si="2"/>
        <v>1.6800000000000002</v>
      </c>
      <c r="W9" s="3">
        <f t="shared" si="3"/>
        <v>0</v>
      </c>
      <c r="X9" s="3">
        <f t="shared" si="4"/>
        <v>1.6800000000000002</v>
      </c>
      <c r="Z9" s="19">
        <f t="shared" si="5"/>
        <v>4.5999999999999999E-2</v>
      </c>
      <c r="AA9" s="3">
        <f t="shared" si="6"/>
        <v>36.521999999999998</v>
      </c>
      <c r="AB9">
        <f t="shared" si="10"/>
        <v>0</v>
      </c>
      <c r="AE9">
        <v>9201700001</v>
      </c>
      <c r="AF9">
        <v>13</v>
      </c>
      <c r="AG9">
        <v>1.42</v>
      </c>
      <c r="AH9">
        <v>4.3999999999999997E-2</v>
      </c>
      <c r="AI9">
        <v>35.386000000000003</v>
      </c>
      <c r="AJ9">
        <v>1.48</v>
      </c>
      <c r="AK9">
        <v>4.5999999999999999E-2</v>
      </c>
      <c r="AL9">
        <v>36.521999999999998</v>
      </c>
      <c r="AM9">
        <f t="shared" si="7"/>
        <v>1.5569839999999999</v>
      </c>
      <c r="AN9">
        <f t="shared" si="8"/>
        <v>1.6800119999999998</v>
      </c>
    </row>
    <row r="10" spans="1:40" x14ac:dyDescent="0.3">
      <c r="A10" s="13">
        <v>22</v>
      </c>
      <c r="B10" t="s">
        <v>82</v>
      </c>
      <c r="C10" s="13" t="s">
        <v>79</v>
      </c>
      <c r="D10" s="13" t="s">
        <v>80</v>
      </c>
      <c r="E10" s="13">
        <v>750</v>
      </c>
      <c r="F10" s="13">
        <f t="shared" si="0"/>
        <v>1.33E-3</v>
      </c>
      <c r="G10" s="15">
        <f t="shared" si="1"/>
        <v>1.2E-2</v>
      </c>
      <c r="H10" s="3">
        <f>+ROUND(VLOOKUP(D10,'[1]Cuadrillas SSEE y Lineas'!$D$28:$M$41,9)*G10,3)</f>
        <v>4.5999999999999999E-2</v>
      </c>
      <c r="I10" s="3">
        <f>+ROUND(VLOOKUP(D10,'[1]Cuadrillas SSEE y Lineas'!$D$28:$M$41,10),3)</f>
        <v>34.69</v>
      </c>
      <c r="J10" s="3">
        <f t="shared" si="9"/>
        <v>1.5960000000000001</v>
      </c>
      <c r="K10" s="3">
        <f>+ROUND(VLOOKUP(D10,'[1]Cuadrillas SSEE y Lineas'!$D$28:$U$41,14)*G10,3)</f>
        <v>5.6000000000000001E-2</v>
      </c>
      <c r="L10" s="3">
        <f>+ROUND(VLOOKUP(D10,'[1]Cuadrillas SSEE y Lineas'!$D$28:$U$41,16)*G10,3)</f>
        <v>2.8000000000000001E-2</v>
      </c>
      <c r="M10" s="3">
        <f t="shared" si="2"/>
        <v>1.6800000000000002</v>
      </c>
      <c r="W10" s="3">
        <f t="shared" si="3"/>
        <v>0</v>
      </c>
      <c r="X10" s="3">
        <f t="shared" si="4"/>
        <v>1.6800000000000002</v>
      </c>
      <c r="Z10" s="19">
        <f t="shared" si="5"/>
        <v>4.5999999999999999E-2</v>
      </c>
      <c r="AA10" s="3">
        <f t="shared" si="6"/>
        <v>36.521999999999998</v>
      </c>
      <c r="AB10">
        <f t="shared" si="10"/>
        <v>0</v>
      </c>
      <c r="AE10">
        <v>9201700001</v>
      </c>
      <c r="AF10">
        <v>22</v>
      </c>
      <c r="AG10">
        <v>1.42</v>
      </c>
      <c r="AH10">
        <v>4.3999999999999997E-2</v>
      </c>
      <c r="AI10">
        <v>35.386000000000003</v>
      </c>
      <c r="AJ10">
        <v>1.48</v>
      </c>
      <c r="AK10">
        <v>4.5999999999999999E-2</v>
      </c>
      <c r="AL10">
        <v>36.521999999999998</v>
      </c>
      <c r="AM10">
        <f t="shared" si="7"/>
        <v>1.5569839999999999</v>
      </c>
      <c r="AN10">
        <f t="shared" si="8"/>
        <v>1.6800119999999998</v>
      </c>
    </row>
    <row r="11" spans="1:40" x14ac:dyDescent="0.3">
      <c r="A11" s="13">
        <v>24</v>
      </c>
      <c r="B11" t="s">
        <v>83</v>
      </c>
      <c r="C11" s="13" t="s">
        <v>79</v>
      </c>
      <c r="D11" s="13" t="s">
        <v>80</v>
      </c>
      <c r="E11" s="13">
        <v>750</v>
      </c>
      <c r="F11" s="13">
        <f t="shared" si="0"/>
        <v>1.33E-3</v>
      </c>
      <c r="G11" s="15">
        <f t="shared" si="1"/>
        <v>1.2E-2</v>
      </c>
      <c r="H11" s="3">
        <f>+ROUND(VLOOKUP(D11,'[1]Cuadrillas SSEE y Lineas'!$D$28:$M$41,9)*G11,3)</f>
        <v>4.5999999999999999E-2</v>
      </c>
      <c r="I11" s="3">
        <f>+ROUND(VLOOKUP(D11,'[1]Cuadrillas SSEE y Lineas'!$D$28:$M$41,10),3)</f>
        <v>34.69</v>
      </c>
      <c r="J11" s="3">
        <f t="shared" si="9"/>
        <v>1.5960000000000001</v>
      </c>
      <c r="K11" s="3">
        <f>+ROUND(VLOOKUP(D11,'[1]Cuadrillas SSEE y Lineas'!$D$28:$U$41,14)*G11,3)</f>
        <v>5.6000000000000001E-2</v>
      </c>
      <c r="L11" s="3">
        <f>+ROUND(VLOOKUP(D11,'[1]Cuadrillas SSEE y Lineas'!$D$28:$U$41,16)*G11,3)</f>
        <v>2.8000000000000001E-2</v>
      </c>
      <c r="M11" s="3">
        <f t="shared" si="2"/>
        <v>1.6800000000000002</v>
      </c>
      <c r="W11" s="3">
        <f t="shared" si="3"/>
        <v>0</v>
      </c>
      <c r="X11" s="3">
        <f t="shared" si="4"/>
        <v>1.6800000000000002</v>
      </c>
      <c r="Z11" s="19">
        <f t="shared" si="5"/>
        <v>4.5999999999999999E-2</v>
      </c>
      <c r="AA11" s="3">
        <f t="shared" si="6"/>
        <v>36.521999999999998</v>
      </c>
      <c r="AB11">
        <f t="shared" si="10"/>
        <v>0</v>
      </c>
      <c r="AE11">
        <v>9201700001</v>
      </c>
      <c r="AF11">
        <v>24</v>
      </c>
      <c r="AG11">
        <v>1.0900000000000001</v>
      </c>
      <c r="AH11">
        <v>4.3999999999999997E-2</v>
      </c>
      <c r="AI11">
        <v>35.386000000000003</v>
      </c>
      <c r="AJ11">
        <v>1.1299999999999999</v>
      </c>
      <c r="AK11">
        <v>4.5999999999999999E-2</v>
      </c>
      <c r="AL11">
        <v>36.521999999999998</v>
      </c>
      <c r="AM11">
        <f t="shared" si="7"/>
        <v>1.5569839999999999</v>
      </c>
      <c r="AN11">
        <f t="shared" si="8"/>
        <v>1.6800119999999998</v>
      </c>
    </row>
    <row r="12" spans="1:40" x14ac:dyDescent="0.3">
      <c r="A12" s="13">
        <v>25</v>
      </c>
      <c r="B12" t="s">
        <v>84</v>
      </c>
      <c r="C12" s="13" t="s">
        <v>79</v>
      </c>
      <c r="D12" s="13" t="s">
        <v>80</v>
      </c>
      <c r="E12" s="13">
        <v>750</v>
      </c>
      <c r="F12" s="13">
        <f t="shared" si="0"/>
        <v>1.33E-3</v>
      </c>
      <c r="G12" s="15">
        <f t="shared" si="1"/>
        <v>1.2E-2</v>
      </c>
      <c r="H12" s="3">
        <f>+ROUND(VLOOKUP(D12,'[1]Cuadrillas SSEE y Lineas'!$D$28:$M$41,9)*G12,3)</f>
        <v>4.5999999999999999E-2</v>
      </c>
      <c r="I12" s="3">
        <f>+ROUND(VLOOKUP(D12,'[1]Cuadrillas SSEE y Lineas'!$D$28:$M$41,10),3)</f>
        <v>34.69</v>
      </c>
      <c r="J12" s="3">
        <f t="shared" si="9"/>
        <v>1.5960000000000001</v>
      </c>
      <c r="K12" s="3">
        <f>+ROUND(VLOOKUP(D12,'[1]Cuadrillas SSEE y Lineas'!$D$28:$U$41,14)*G12,3)</f>
        <v>5.6000000000000001E-2</v>
      </c>
      <c r="L12" s="3">
        <f>+ROUND(VLOOKUP(D12,'[1]Cuadrillas SSEE y Lineas'!$D$28:$U$41,16)*G12,3)</f>
        <v>2.8000000000000001E-2</v>
      </c>
      <c r="M12" s="3">
        <f t="shared" si="2"/>
        <v>1.6800000000000002</v>
      </c>
      <c r="W12" s="3">
        <f t="shared" si="3"/>
        <v>0</v>
      </c>
      <c r="X12" s="3">
        <f t="shared" si="4"/>
        <v>1.6800000000000002</v>
      </c>
      <c r="Z12" s="19">
        <f t="shared" si="5"/>
        <v>4.5999999999999999E-2</v>
      </c>
      <c r="AA12" s="3">
        <f t="shared" si="6"/>
        <v>36.521999999999998</v>
      </c>
      <c r="AB12">
        <f t="shared" si="10"/>
        <v>0</v>
      </c>
      <c r="AE12">
        <v>9201700001</v>
      </c>
      <c r="AF12">
        <v>25</v>
      </c>
      <c r="AG12">
        <v>0.73</v>
      </c>
      <c r="AH12">
        <v>4.3999999999999997E-2</v>
      </c>
      <c r="AI12">
        <v>35.386000000000003</v>
      </c>
      <c r="AJ12">
        <v>0.76</v>
      </c>
      <c r="AK12">
        <v>4.5999999999999999E-2</v>
      </c>
      <c r="AL12">
        <v>36.521999999999998</v>
      </c>
      <c r="AM12">
        <f t="shared" si="7"/>
        <v>1.5569839999999999</v>
      </c>
      <c r="AN12">
        <f t="shared" si="8"/>
        <v>1.6800119999999998</v>
      </c>
    </row>
    <row r="13" spans="1:40" x14ac:dyDescent="0.3">
      <c r="A13" s="13">
        <v>26</v>
      </c>
      <c r="B13" t="s">
        <v>85</v>
      </c>
      <c r="C13" s="13" t="s">
        <v>79</v>
      </c>
      <c r="D13" s="13" t="s">
        <v>80</v>
      </c>
      <c r="E13" s="13">
        <v>750</v>
      </c>
      <c r="F13" s="13">
        <f t="shared" si="0"/>
        <v>1.33E-3</v>
      </c>
      <c r="G13" s="15">
        <f t="shared" ref="G13" si="11">+ROUND(F13*HHD,4)</f>
        <v>1.2E-2</v>
      </c>
      <c r="H13" s="3">
        <f>+ROUND(VLOOKUP(D13,'[1]Cuadrillas SSEE y Lineas'!$D$28:$M$41,9)*G13,3)</f>
        <v>4.5999999999999999E-2</v>
      </c>
      <c r="I13" s="3">
        <f>+ROUND(VLOOKUP(D13,'[1]Cuadrillas SSEE y Lineas'!$D$28:$M$41,10),3)</f>
        <v>34.69</v>
      </c>
      <c r="J13" s="3">
        <f t="shared" si="9"/>
        <v>1.5960000000000001</v>
      </c>
      <c r="K13" s="3">
        <f>+ROUND(VLOOKUP(D13,'[1]Cuadrillas SSEE y Lineas'!$D$28:$U$41,14)*G13,3)</f>
        <v>5.6000000000000001E-2</v>
      </c>
      <c r="L13" s="3">
        <f>+ROUND(VLOOKUP(D13,'[1]Cuadrillas SSEE y Lineas'!$D$28:$U$41,16)*G13,3)</f>
        <v>2.8000000000000001E-2</v>
      </c>
      <c r="M13" s="3">
        <f t="shared" si="2"/>
        <v>1.6800000000000002</v>
      </c>
      <c r="W13" s="3">
        <f t="shared" si="3"/>
        <v>0</v>
      </c>
      <c r="X13" s="3">
        <f t="shared" si="4"/>
        <v>1.6800000000000002</v>
      </c>
      <c r="Z13" s="19">
        <f t="shared" si="5"/>
        <v>4.5999999999999999E-2</v>
      </c>
      <c r="AA13" s="3">
        <f t="shared" si="6"/>
        <v>36.521999999999998</v>
      </c>
      <c r="AB13">
        <f t="shared" si="10"/>
        <v>0</v>
      </c>
      <c r="AE13">
        <v>9201700001</v>
      </c>
      <c r="AF13">
        <v>26</v>
      </c>
      <c r="AG13">
        <v>0.95</v>
      </c>
      <c r="AH13">
        <v>4.3999999999999997E-2</v>
      </c>
      <c r="AI13">
        <v>35.386000000000003</v>
      </c>
      <c r="AJ13">
        <v>0.99</v>
      </c>
      <c r="AK13">
        <v>4.5999999999999999E-2</v>
      </c>
      <c r="AL13">
        <v>36.521999999999998</v>
      </c>
      <c r="AM13">
        <f t="shared" si="7"/>
        <v>1.5569839999999999</v>
      </c>
      <c r="AN13">
        <f t="shared" si="8"/>
        <v>1.6800119999999998</v>
      </c>
    </row>
    <row r="14" spans="1:40" x14ac:dyDescent="0.3">
      <c r="A14" s="13"/>
      <c r="C14" s="13"/>
      <c r="D14" s="13"/>
      <c r="E14" s="13"/>
      <c r="F14" s="13"/>
      <c r="G14" s="13"/>
    </row>
    <row r="15" spans="1:40" x14ac:dyDescent="0.3">
      <c r="A15" s="13"/>
      <c r="C15" s="13"/>
      <c r="D15" s="13"/>
      <c r="E15" s="13"/>
      <c r="F15" s="13"/>
      <c r="G15" s="13"/>
      <c r="X15" s="3">
        <f>SUM(X5:X14)</f>
        <v>15.12</v>
      </c>
    </row>
    <row r="16" spans="1:40" x14ac:dyDescent="0.3">
      <c r="A16" s="13"/>
      <c r="C16" s="13"/>
      <c r="D16" s="13"/>
      <c r="E16" s="13"/>
      <c r="F16" s="13"/>
      <c r="G16" s="13"/>
      <c r="X16" s="3">
        <v>14.013000000000002</v>
      </c>
    </row>
    <row r="17" spans="1:24" x14ac:dyDescent="0.3">
      <c r="A17" s="13"/>
      <c r="C17" s="13"/>
      <c r="D17" s="13"/>
      <c r="E17" s="13"/>
      <c r="F17" s="13"/>
      <c r="G17" s="13"/>
      <c r="X17" s="3">
        <f>+X15/X16</f>
        <v>1.0789980732177262</v>
      </c>
    </row>
    <row r="18" spans="1:24" x14ac:dyDescent="0.3">
      <c r="A18" s="13"/>
      <c r="C18" s="13"/>
      <c r="D18" s="13"/>
      <c r="E18" s="13"/>
      <c r="F18" s="13"/>
      <c r="G18" s="13"/>
    </row>
    <row r="19" spans="1:24" x14ac:dyDescent="0.3">
      <c r="A19" s="13"/>
      <c r="C19" s="13"/>
      <c r="D19" s="13"/>
      <c r="E19" s="13"/>
      <c r="F19" s="13"/>
      <c r="G19" s="13"/>
      <c r="X19" s="3">
        <v>15.295500000000002</v>
      </c>
    </row>
    <row r="20" spans="1:24" x14ac:dyDescent="0.3">
      <c r="A20" s="13"/>
      <c r="C20" s="13"/>
      <c r="D20" s="13"/>
      <c r="E20" s="13"/>
      <c r="F20" s="13"/>
      <c r="G20" s="13"/>
      <c r="X20" s="3">
        <f>+X15/X19</f>
        <v>0.98852603706972619</v>
      </c>
    </row>
    <row r="21" spans="1:24" x14ac:dyDescent="0.3">
      <c r="A21" s="13"/>
      <c r="C21" s="13"/>
      <c r="D21" s="13"/>
      <c r="E21" s="13"/>
      <c r="F21" s="13"/>
      <c r="G21" s="13"/>
    </row>
    <row r="22" spans="1:24" x14ac:dyDescent="0.3">
      <c r="F22" s="13"/>
    </row>
  </sheetData>
  <mergeCells count="13">
    <mergeCell ref="F3:F4"/>
    <mergeCell ref="A3:A4"/>
    <mergeCell ref="B3:B4"/>
    <mergeCell ref="C3:C4"/>
    <mergeCell ref="D3:D4"/>
    <mergeCell ref="E3:E4"/>
    <mergeCell ref="AA3:AA4"/>
    <mergeCell ref="G3:G4"/>
    <mergeCell ref="K3:K4"/>
    <mergeCell ref="L3:L4"/>
    <mergeCell ref="M3:M4"/>
    <mergeCell ref="X3:X4"/>
    <mergeCell ref="Z3:Z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983F-8122-435B-A843-F033E4B5DFA9}">
  <sheetPr>
    <tabColor theme="5"/>
  </sheetPr>
  <dimension ref="A1:AK228"/>
  <sheetViews>
    <sheetView topLeftCell="Y2" workbookViewId="0">
      <selection activeCell="AF4" sqref="AF4"/>
    </sheetView>
  </sheetViews>
  <sheetFormatPr baseColWidth="10" defaultRowHeight="13.8" x14ac:dyDescent="0.3"/>
  <cols>
    <col min="1" max="1" width="15.625" customWidth="1"/>
    <col min="2" max="2" width="77.125" style="18" customWidth="1"/>
    <col min="3" max="3" width="12.625" customWidth="1"/>
    <col min="6" max="7" width="11" style="3"/>
    <col min="8" max="8" width="11.625" style="3" customWidth="1"/>
    <col min="9" max="12" width="11.625" customWidth="1"/>
    <col min="13" max="13" width="14.625" customWidth="1"/>
    <col min="14" max="14" width="3.625" customWidth="1"/>
    <col min="15" max="15" width="25.625" customWidth="1"/>
    <col min="18" max="18" width="12.625" customWidth="1"/>
    <col min="26" max="26" width="11.625" customWidth="1"/>
    <col min="27" max="27" width="14.625" customWidth="1"/>
  </cols>
  <sheetData>
    <row r="1" spans="1:37" ht="15.6" x14ac:dyDescent="0.3">
      <c r="A1" s="1" t="s">
        <v>0</v>
      </c>
      <c r="B1" s="2" t="s">
        <v>86</v>
      </c>
      <c r="C1" s="17"/>
      <c r="N1" s="3"/>
      <c r="AC1" s="3"/>
      <c r="AD1" s="3"/>
    </row>
    <row r="2" spans="1:37" ht="15.6" x14ac:dyDescent="0.3">
      <c r="A2" s="1"/>
      <c r="B2" s="4"/>
      <c r="C2" s="17"/>
      <c r="N2" s="3"/>
      <c r="AC2" s="3"/>
      <c r="AD2" s="3"/>
    </row>
    <row r="3" spans="1:37" ht="25.2" customHeight="1" x14ac:dyDescent="0.3">
      <c r="A3" s="98" t="s">
        <v>87</v>
      </c>
      <c r="B3" s="98" t="s">
        <v>46</v>
      </c>
      <c r="C3" s="98" t="s">
        <v>47</v>
      </c>
      <c r="D3" s="98" t="s">
        <v>48</v>
      </c>
      <c r="E3" s="98" t="s">
        <v>4</v>
      </c>
      <c r="F3" s="96" t="s">
        <v>6</v>
      </c>
      <c r="G3" s="96" t="s">
        <v>7</v>
      </c>
      <c r="H3" s="5" t="s">
        <v>8</v>
      </c>
      <c r="I3" s="20"/>
      <c r="J3" s="21"/>
      <c r="K3" s="96" t="s">
        <v>9</v>
      </c>
      <c r="L3" s="96" t="s">
        <v>10</v>
      </c>
      <c r="M3" s="98" t="s">
        <v>11</v>
      </c>
      <c r="N3" s="3"/>
      <c r="O3" s="22" t="s">
        <v>12</v>
      </c>
      <c r="P3" s="23"/>
      <c r="Q3" s="23"/>
      <c r="R3" s="24"/>
      <c r="S3" s="23"/>
      <c r="T3" s="23"/>
      <c r="U3" s="23"/>
      <c r="V3" s="23"/>
      <c r="W3" s="25"/>
      <c r="X3" s="102" t="s">
        <v>13</v>
      </c>
      <c r="Z3" s="102" t="s">
        <v>14</v>
      </c>
      <c r="AA3" s="102" t="s">
        <v>15</v>
      </c>
      <c r="AC3" s="3"/>
      <c r="AD3" s="3"/>
      <c r="AF3" t="s">
        <v>253</v>
      </c>
    </row>
    <row r="4" spans="1:37" s="13" customFormat="1" ht="60" customHeight="1" x14ac:dyDescent="0.3">
      <c r="A4" s="99"/>
      <c r="B4" s="99"/>
      <c r="C4" s="99"/>
      <c r="D4" s="99"/>
      <c r="E4" s="99"/>
      <c r="F4" s="97"/>
      <c r="G4" s="97"/>
      <c r="H4" s="11" t="s">
        <v>16</v>
      </c>
      <c r="I4" s="11" t="s">
        <v>17</v>
      </c>
      <c r="J4" s="11" t="s">
        <v>18</v>
      </c>
      <c r="K4" s="97"/>
      <c r="L4" s="97"/>
      <c r="M4" s="99"/>
      <c r="N4" s="12"/>
      <c r="O4" s="11" t="s">
        <v>19</v>
      </c>
      <c r="P4" s="11" t="s">
        <v>20</v>
      </c>
      <c r="Q4" s="11" t="s">
        <v>21</v>
      </c>
      <c r="R4" s="26" t="s">
        <v>22</v>
      </c>
      <c r="S4" s="11" t="s">
        <v>23</v>
      </c>
      <c r="T4" s="11" t="s">
        <v>20</v>
      </c>
      <c r="U4" s="11" t="s">
        <v>21</v>
      </c>
      <c r="V4" s="26" t="s">
        <v>24</v>
      </c>
      <c r="W4" s="26" t="s">
        <v>25</v>
      </c>
      <c r="X4" s="103"/>
      <c r="Z4" s="103"/>
      <c r="AA4" s="103"/>
      <c r="AC4" s="12"/>
      <c r="AD4" s="12"/>
      <c r="AF4" s="13" t="s">
        <v>28</v>
      </c>
      <c r="AG4" s="13" t="s">
        <v>87</v>
      </c>
      <c r="AH4" s="13" t="s">
        <v>29</v>
      </c>
      <c r="AI4" s="13" t="s">
        <v>14</v>
      </c>
      <c r="AJ4" s="13" t="s">
        <v>30</v>
      </c>
      <c r="AK4" s="13" t="s">
        <v>31</v>
      </c>
    </row>
    <row r="5" spans="1:37" x14ac:dyDescent="0.3">
      <c r="A5" s="13">
        <v>8050</v>
      </c>
      <c r="B5" s="18" t="s">
        <v>88</v>
      </c>
      <c r="C5" s="13">
        <v>220</v>
      </c>
      <c r="D5" s="13" t="s">
        <v>49</v>
      </c>
      <c r="E5" s="13" t="s">
        <v>89</v>
      </c>
      <c r="F5" s="27">
        <v>0.8</v>
      </c>
      <c r="G5" s="27">
        <f t="shared" ref="G5:G68" si="0">+ROUND(F5*HHD,3)</f>
        <v>7.2</v>
      </c>
      <c r="H5" s="3">
        <f>+ROUND(VLOOKUP(E5,'[1]Cuadrillas SSEE y Lineas'!$D$28:$U$41,17)*G5,3)</f>
        <v>32.4</v>
      </c>
      <c r="I5">
        <f>+ROUND(VLOOKUP(E5,'[1]Cuadrillas SSEE y Lineas'!$D$28:$U$41,18),3)</f>
        <v>46.43</v>
      </c>
      <c r="J5" s="3">
        <f t="shared" ref="J5:J68" si="1">+ROUND(H5*I5,3)</f>
        <v>1504.3320000000001</v>
      </c>
      <c r="K5" s="3">
        <f>+ROUND(VLOOKUP(E5,'[1]Cuadrillas SSEE y Lineas'!$D$28:$U$41,14)*G5,3)</f>
        <v>27.071999999999999</v>
      </c>
      <c r="L5" s="3">
        <f>+ROUND(VLOOKUP(E5,'[1]Cuadrillas SSEE y Lineas'!$D$28:$U$41,16)*G5,3)</f>
        <v>16.704000000000001</v>
      </c>
      <c r="M5" s="3">
        <f t="shared" ref="M5:M68" si="2">SUM(J5:L5)</f>
        <v>1548.1079999999999</v>
      </c>
      <c r="N5" s="3"/>
      <c r="O5" t="s">
        <v>90</v>
      </c>
      <c r="P5">
        <f>ROUND(VLOOKUP(O5,[1]Parametros!$B$12:$E$52,4),3)</f>
        <v>56.4</v>
      </c>
      <c r="Q5">
        <v>0.15</v>
      </c>
      <c r="R5" s="28">
        <f t="shared" ref="R5:R68" si="3">+ROUND(G5*P5*Q5,3)</f>
        <v>60.911999999999999</v>
      </c>
      <c r="W5" s="28">
        <f t="shared" ref="W5:W68" si="4">+R5+V5</f>
        <v>60.911999999999999</v>
      </c>
      <c r="X5" s="28">
        <f t="shared" ref="X5:X68" si="5">+M5+W5</f>
        <v>1609.02</v>
      </c>
      <c r="Z5" s="3">
        <f t="shared" ref="Z5:Z68" si="6">+H5</f>
        <v>32.4</v>
      </c>
      <c r="AA5" s="3">
        <f t="shared" ref="AA5:AA68" si="7">+ROUND(X5/Z5,3)</f>
        <v>49.661000000000001</v>
      </c>
      <c r="AB5">
        <f>+(Z5*AA5)-VLOOKUP(A5,$AG$4:$AK$221,5,0)</f>
        <v>478.93031999999994</v>
      </c>
      <c r="AC5" s="3"/>
      <c r="AD5" s="3"/>
      <c r="AF5">
        <v>9201700001</v>
      </c>
      <c r="AG5">
        <v>8050</v>
      </c>
      <c r="AH5">
        <v>5832.39</v>
      </c>
      <c r="AI5">
        <v>25.92</v>
      </c>
      <c r="AJ5">
        <v>43.598999999999997</v>
      </c>
      <c r="AK5">
        <v>1130.08608</v>
      </c>
    </row>
    <row r="6" spans="1:37" x14ac:dyDescent="0.3">
      <c r="A6" s="13">
        <v>8068</v>
      </c>
      <c r="B6" s="18" t="s">
        <v>91</v>
      </c>
      <c r="C6" s="13">
        <v>220</v>
      </c>
      <c r="D6" s="13" t="s">
        <v>49</v>
      </c>
      <c r="E6" s="13" t="s">
        <v>89</v>
      </c>
      <c r="F6" s="13">
        <v>0.8</v>
      </c>
      <c r="G6" s="13">
        <f t="shared" si="0"/>
        <v>7.2</v>
      </c>
      <c r="H6" s="3">
        <f>+ROUND(VLOOKUP(E6,'[1]Cuadrillas SSEE y Lineas'!$D$28:$U$41,17)*G6,3)</f>
        <v>32.4</v>
      </c>
      <c r="I6">
        <f>+ROUND(VLOOKUP(E6,'[1]Cuadrillas SSEE y Lineas'!$D$28:$U$41,18),3)</f>
        <v>46.43</v>
      </c>
      <c r="J6" s="3">
        <f t="shared" si="1"/>
        <v>1504.3320000000001</v>
      </c>
      <c r="K6" s="3">
        <f>+ROUND(VLOOKUP(E6,'[1]Cuadrillas SSEE y Lineas'!$D$28:$U$41,14)*G6,3)</f>
        <v>27.071999999999999</v>
      </c>
      <c r="L6" s="3">
        <f>+ROUND(VLOOKUP(E6,'[1]Cuadrillas SSEE y Lineas'!$D$28:$U$41,16)*G6,3)</f>
        <v>16.704000000000001</v>
      </c>
      <c r="M6" s="3">
        <f t="shared" si="2"/>
        <v>1548.1079999999999</v>
      </c>
      <c r="N6" s="3"/>
      <c r="O6" t="s">
        <v>90</v>
      </c>
      <c r="P6">
        <f>ROUND(VLOOKUP(O6,[1]Parametros!$B$12:$E$52,4),3)</f>
        <v>56.4</v>
      </c>
      <c r="Q6">
        <v>0.15</v>
      </c>
      <c r="R6" s="28">
        <f t="shared" si="3"/>
        <v>60.911999999999999</v>
      </c>
      <c r="W6" s="28">
        <f t="shared" si="4"/>
        <v>60.911999999999999</v>
      </c>
      <c r="X6" s="28">
        <f t="shared" si="5"/>
        <v>1609.02</v>
      </c>
      <c r="Z6" s="3">
        <f t="shared" si="6"/>
        <v>32.4</v>
      </c>
      <c r="AA6" s="3">
        <f t="shared" si="7"/>
        <v>49.661000000000001</v>
      </c>
      <c r="AB6">
        <f t="shared" ref="AB6:AB69" si="8">+(Z6*AA6)-VLOOKUP(A6,$AG$4:$AK$221,5,0)</f>
        <v>478.93031999999994</v>
      </c>
      <c r="AC6" s="3"/>
      <c r="AD6" s="3"/>
      <c r="AF6">
        <v>9201700001</v>
      </c>
      <c r="AG6">
        <v>8068</v>
      </c>
      <c r="AH6">
        <v>5832.39</v>
      </c>
      <c r="AI6">
        <v>25.92</v>
      </c>
      <c r="AJ6">
        <v>43.598999999999997</v>
      </c>
      <c r="AK6">
        <v>1130.08608</v>
      </c>
    </row>
    <row r="7" spans="1:37" x14ac:dyDescent="0.3">
      <c r="A7" s="13">
        <v>8077</v>
      </c>
      <c r="B7" s="18" t="s">
        <v>92</v>
      </c>
      <c r="C7" s="13">
        <v>220</v>
      </c>
      <c r="D7" s="13" t="s">
        <v>49</v>
      </c>
      <c r="E7" s="13" t="s">
        <v>89</v>
      </c>
      <c r="F7" s="27">
        <v>0.8</v>
      </c>
      <c r="G7" s="27">
        <f t="shared" si="0"/>
        <v>7.2</v>
      </c>
      <c r="H7" s="3">
        <f>+ROUND(VLOOKUP(E7,'[1]Cuadrillas SSEE y Lineas'!$D$28:$U$41,17)*G7,3)</f>
        <v>32.4</v>
      </c>
      <c r="I7">
        <f>+ROUND(VLOOKUP(E7,'[1]Cuadrillas SSEE y Lineas'!$D$28:$U$41,18),3)</f>
        <v>46.43</v>
      </c>
      <c r="J7" s="3">
        <f t="shared" si="1"/>
        <v>1504.3320000000001</v>
      </c>
      <c r="K7" s="3">
        <f>+ROUND(VLOOKUP(E7,'[1]Cuadrillas SSEE y Lineas'!$D$28:$U$41,14)*G7,3)</f>
        <v>27.071999999999999</v>
      </c>
      <c r="L7" s="3">
        <f>+ROUND(VLOOKUP(E7,'[1]Cuadrillas SSEE y Lineas'!$D$28:$U$41,16)*G7,3)</f>
        <v>16.704000000000001</v>
      </c>
      <c r="M7" s="3">
        <f t="shared" si="2"/>
        <v>1548.1079999999999</v>
      </c>
      <c r="N7" s="3"/>
      <c r="O7" t="s">
        <v>90</v>
      </c>
      <c r="P7">
        <f>ROUND(VLOOKUP(O7,[1]Parametros!$B$12:$E$52,4),3)</f>
        <v>56.4</v>
      </c>
      <c r="Q7">
        <v>0.15</v>
      </c>
      <c r="R7" s="28">
        <f t="shared" si="3"/>
        <v>60.911999999999999</v>
      </c>
      <c r="W7" s="28">
        <f t="shared" si="4"/>
        <v>60.911999999999999</v>
      </c>
      <c r="X7" s="28">
        <f t="shared" si="5"/>
        <v>1609.02</v>
      </c>
      <c r="Z7" s="3">
        <f t="shared" si="6"/>
        <v>32.4</v>
      </c>
      <c r="AA7" s="3">
        <f t="shared" si="7"/>
        <v>49.661000000000001</v>
      </c>
      <c r="AB7">
        <f t="shared" si="8"/>
        <v>478.93031999999994</v>
      </c>
      <c r="AC7" s="3"/>
      <c r="AD7" s="3"/>
      <c r="AF7">
        <v>9201700001</v>
      </c>
      <c r="AG7">
        <v>8077</v>
      </c>
      <c r="AH7">
        <v>5832.39</v>
      </c>
      <c r="AI7">
        <v>25.92</v>
      </c>
      <c r="AJ7">
        <v>43.598999999999997</v>
      </c>
      <c r="AK7">
        <v>1130.08608</v>
      </c>
    </row>
    <row r="8" spans="1:37" x14ac:dyDescent="0.3">
      <c r="A8" s="13">
        <v>8254</v>
      </c>
      <c r="B8" s="18" t="s">
        <v>93</v>
      </c>
      <c r="C8" s="13">
        <v>23</v>
      </c>
      <c r="D8" s="13" t="s">
        <v>49</v>
      </c>
      <c r="E8" s="13" t="s">
        <v>89</v>
      </c>
      <c r="F8" s="12">
        <v>0.25</v>
      </c>
      <c r="G8" s="12">
        <f t="shared" si="0"/>
        <v>2.25</v>
      </c>
      <c r="H8" s="3">
        <f>+ROUND(VLOOKUP(E8,'[1]Cuadrillas SSEE y Lineas'!$D$28:$U$41,17)*G8,3)</f>
        <v>10.125</v>
      </c>
      <c r="I8">
        <f>+ROUND(VLOOKUP(E8,'[1]Cuadrillas SSEE y Lineas'!$D$28:$U$41,18),3)</f>
        <v>46.43</v>
      </c>
      <c r="J8" s="3">
        <f t="shared" si="1"/>
        <v>470.10399999999998</v>
      </c>
      <c r="K8" s="3">
        <f>+ROUND(VLOOKUP(E8,'[1]Cuadrillas SSEE y Lineas'!$D$28:$U$41,14)*G8,3)</f>
        <v>8.4600000000000009</v>
      </c>
      <c r="L8" s="3">
        <f>+ROUND(VLOOKUP(E8,'[1]Cuadrillas SSEE y Lineas'!$D$28:$U$41,16)*G8,3)</f>
        <v>5.22</v>
      </c>
      <c r="M8" s="3">
        <f t="shared" si="2"/>
        <v>483.78399999999999</v>
      </c>
      <c r="N8" s="3"/>
      <c r="O8" t="s">
        <v>90</v>
      </c>
      <c r="P8">
        <f>ROUND(VLOOKUP(O8,[1]Parametros!$B$12:$E$52,4),3)</f>
        <v>56.4</v>
      </c>
      <c r="Q8">
        <v>0.15</v>
      </c>
      <c r="R8" s="28">
        <f t="shared" si="3"/>
        <v>19.035</v>
      </c>
      <c r="W8" s="28">
        <f t="shared" si="4"/>
        <v>19.035</v>
      </c>
      <c r="X8" s="28">
        <f t="shared" si="5"/>
        <v>502.81900000000002</v>
      </c>
      <c r="Z8" s="3">
        <f t="shared" si="6"/>
        <v>10.125</v>
      </c>
      <c r="AA8" s="3">
        <f t="shared" si="7"/>
        <v>49.661000000000001</v>
      </c>
      <c r="AB8">
        <f t="shared" si="8"/>
        <v>149.66572500000001</v>
      </c>
      <c r="AC8" s="3"/>
      <c r="AD8" s="3"/>
      <c r="AF8">
        <v>9201700001</v>
      </c>
      <c r="AG8">
        <v>8254</v>
      </c>
      <c r="AH8">
        <v>1004.93</v>
      </c>
      <c r="AI8">
        <v>8.1</v>
      </c>
      <c r="AJ8">
        <v>43.598999999999997</v>
      </c>
      <c r="AK8">
        <v>353.15190000000001</v>
      </c>
    </row>
    <row r="9" spans="1:37" x14ac:dyDescent="0.3">
      <c r="A9" s="13">
        <v>8278</v>
      </c>
      <c r="B9" s="18" t="s">
        <v>94</v>
      </c>
      <c r="C9" s="13">
        <v>13.8</v>
      </c>
      <c r="D9" s="13" t="s">
        <v>49</v>
      </c>
      <c r="E9" s="13" t="s">
        <v>89</v>
      </c>
      <c r="F9" s="13">
        <v>0.2</v>
      </c>
      <c r="G9" s="13">
        <f t="shared" si="0"/>
        <v>1.8</v>
      </c>
      <c r="H9" s="3">
        <f>+ROUND(VLOOKUP(E9,'[1]Cuadrillas SSEE y Lineas'!$D$28:$U$41,17)*G9,3)</f>
        <v>8.1</v>
      </c>
      <c r="I9">
        <f>+ROUND(VLOOKUP(E9,'[1]Cuadrillas SSEE y Lineas'!$D$28:$U$41,18),3)</f>
        <v>46.43</v>
      </c>
      <c r="J9" s="3">
        <f t="shared" si="1"/>
        <v>376.08300000000003</v>
      </c>
      <c r="K9" s="3">
        <f>+ROUND(VLOOKUP(E9,'[1]Cuadrillas SSEE y Lineas'!$D$28:$U$41,14)*G9,3)</f>
        <v>6.7679999999999998</v>
      </c>
      <c r="L9" s="3">
        <f>+ROUND(VLOOKUP(E9,'[1]Cuadrillas SSEE y Lineas'!$D$28:$U$41,16)*G9,3)</f>
        <v>4.1760000000000002</v>
      </c>
      <c r="M9" s="3">
        <f t="shared" si="2"/>
        <v>387.02699999999999</v>
      </c>
      <c r="N9" s="3"/>
      <c r="O9" t="s">
        <v>90</v>
      </c>
      <c r="P9">
        <f>ROUND(VLOOKUP(O9,[1]Parametros!$B$12:$E$52,4),3)</f>
        <v>56.4</v>
      </c>
      <c r="Q9">
        <v>0.25</v>
      </c>
      <c r="R9" s="28">
        <f t="shared" si="3"/>
        <v>25.38</v>
      </c>
      <c r="W9" s="28">
        <f t="shared" si="4"/>
        <v>25.38</v>
      </c>
      <c r="X9" s="28">
        <f t="shared" si="5"/>
        <v>412.40699999999998</v>
      </c>
      <c r="Z9" s="3">
        <f t="shared" si="6"/>
        <v>8.1</v>
      </c>
      <c r="AA9" s="3">
        <f t="shared" si="7"/>
        <v>50.914000000000001</v>
      </c>
      <c r="AB9">
        <f t="shared" si="8"/>
        <v>119.72771999999998</v>
      </c>
      <c r="AC9" s="3"/>
      <c r="AD9" s="3"/>
      <c r="AF9">
        <v>9201700001</v>
      </c>
      <c r="AG9">
        <v>8278</v>
      </c>
      <c r="AH9">
        <v>1004.93</v>
      </c>
      <c r="AI9">
        <v>6.48</v>
      </c>
      <c r="AJ9">
        <v>45.165999999999997</v>
      </c>
      <c r="AK9">
        <v>292.67568</v>
      </c>
    </row>
    <row r="10" spans="1:37" x14ac:dyDescent="0.3">
      <c r="A10" s="13">
        <v>8287</v>
      </c>
      <c r="B10" s="18" t="s">
        <v>95</v>
      </c>
      <c r="C10" s="13">
        <v>100</v>
      </c>
      <c r="D10" s="13" t="s">
        <v>49</v>
      </c>
      <c r="E10" s="13" t="s">
        <v>89</v>
      </c>
      <c r="F10" s="13">
        <v>0.5</v>
      </c>
      <c r="G10" s="13">
        <f t="shared" si="0"/>
        <v>4.5</v>
      </c>
      <c r="H10" s="3">
        <f>+ROUND(VLOOKUP(E10,'[1]Cuadrillas SSEE y Lineas'!$D$28:$U$41,17)*G10,3)</f>
        <v>20.25</v>
      </c>
      <c r="I10">
        <f>+ROUND(VLOOKUP(E10,'[1]Cuadrillas SSEE y Lineas'!$D$28:$U$41,18),3)</f>
        <v>46.43</v>
      </c>
      <c r="J10" s="3">
        <f t="shared" si="1"/>
        <v>940.20799999999997</v>
      </c>
      <c r="K10" s="3">
        <f>+ROUND(VLOOKUP(E10,'[1]Cuadrillas SSEE y Lineas'!$D$28:$U$41,14)*G10,3)</f>
        <v>16.920000000000002</v>
      </c>
      <c r="L10" s="3">
        <f>+ROUND(VLOOKUP(E10,'[1]Cuadrillas SSEE y Lineas'!$D$28:$U$41,16)*G10,3)</f>
        <v>10.44</v>
      </c>
      <c r="M10" s="3">
        <f t="shared" si="2"/>
        <v>967.56799999999998</v>
      </c>
      <c r="N10" s="3"/>
      <c r="O10" t="s">
        <v>90</v>
      </c>
      <c r="P10">
        <f>ROUND(VLOOKUP(O10,[1]Parametros!$B$12:$E$52,4),3)</f>
        <v>56.4</v>
      </c>
      <c r="Q10">
        <v>0.15</v>
      </c>
      <c r="R10" s="28">
        <f t="shared" si="3"/>
        <v>38.07</v>
      </c>
      <c r="W10" s="28">
        <f t="shared" si="4"/>
        <v>38.07</v>
      </c>
      <c r="X10" s="28">
        <f t="shared" si="5"/>
        <v>1005.638</v>
      </c>
      <c r="Z10" s="3">
        <f t="shared" si="6"/>
        <v>20.25</v>
      </c>
      <c r="AA10" s="3">
        <f t="shared" si="7"/>
        <v>49.661000000000001</v>
      </c>
      <c r="AB10">
        <f t="shared" si="8"/>
        <v>299.33145000000002</v>
      </c>
      <c r="AC10" s="3"/>
      <c r="AD10" s="3"/>
      <c r="AF10">
        <v>9201700001</v>
      </c>
      <c r="AG10">
        <v>8287</v>
      </c>
      <c r="AH10">
        <v>4823.08</v>
      </c>
      <c r="AI10">
        <v>16.2</v>
      </c>
      <c r="AJ10">
        <v>43.598999999999997</v>
      </c>
      <c r="AK10">
        <v>706.30380000000002</v>
      </c>
    </row>
    <row r="11" spans="1:37" x14ac:dyDescent="0.3">
      <c r="A11" s="13">
        <v>8302</v>
      </c>
      <c r="B11" s="18" t="s">
        <v>96</v>
      </c>
      <c r="C11" s="13">
        <v>220</v>
      </c>
      <c r="D11" s="13" t="s">
        <v>49</v>
      </c>
      <c r="E11" s="13" t="s">
        <v>89</v>
      </c>
      <c r="F11" s="27">
        <v>0.8</v>
      </c>
      <c r="G11" s="27">
        <f t="shared" si="0"/>
        <v>7.2</v>
      </c>
      <c r="H11" s="3">
        <f>+ROUND(VLOOKUP(E11,'[1]Cuadrillas SSEE y Lineas'!$D$28:$U$41,17)*G11,3)</f>
        <v>32.4</v>
      </c>
      <c r="I11">
        <f>+ROUND(VLOOKUP(E11,'[1]Cuadrillas SSEE y Lineas'!$D$28:$U$41,18),3)</f>
        <v>46.43</v>
      </c>
      <c r="J11" s="3">
        <f t="shared" si="1"/>
        <v>1504.3320000000001</v>
      </c>
      <c r="K11" s="3">
        <f>+ROUND(VLOOKUP(E11,'[1]Cuadrillas SSEE y Lineas'!$D$28:$U$41,14)*G11,3)</f>
        <v>27.071999999999999</v>
      </c>
      <c r="L11" s="3">
        <f>+ROUND(VLOOKUP(E11,'[1]Cuadrillas SSEE y Lineas'!$D$28:$U$41,16)*G11,3)</f>
        <v>16.704000000000001</v>
      </c>
      <c r="M11" s="3">
        <f t="shared" si="2"/>
        <v>1548.1079999999999</v>
      </c>
      <c r="N11" s="3"/>
      <c r="O11" t="s">
        <v>90</v>
      </c>
      <c r="P11">
        <f>ROUND(VLOOKUP(O11,[1]Parametros!$B$12:$E$52,4),3)</f>
        <v>56.4</v>
      </c>
      <c r="Q11">
        <v>0.15</v>
      </c>
      <c r="R11" s="28">
        <f t="shared" si="3"/>
        <v>60.911999999999999</v>
      </c>
      <c r="W11" s="28">
        <f t="shared" si="4"/>
        <v>60.911999999999999</v>
      </c>
      <c r="X11" s="28">
        <f t="shared" si="5"/>
        <v>1609.02</v>
      </c>
      <c r="Z11" s="3">
        <f t="shared" si="6"/>
        <v>32.4</v>
      </c>
      <c r="AA11" s="3">
        <f t="shared" si="7"/>
        <v>49.661000000000001</v>
      </c>
      <c r="AB11">
        <f t="shared" si="8"/>
        <v>478.93031999999994</v>
      </c>
      <c r="AC11" s="3"/>
      <c r="AD11" s="3"/>
      <c r="AF11">
        <v>9201700001</v>
      </c>
      <c r="AG11">
        <v>8302</v>
      </c>
      <c r="AH11">
        <v>5832.39</v>
      </c>
      <c r="AI11">
        <v>25.92</v>
      </c>
      <c r="AJ11">
        <v>43.598999999999997</v>
      </c>
      <c r="AK11">
        <v>1130.08608</v>
      </c>
    </row>
    <row r="12" spans="1:37" x14ac:dyDescent="0.3">
      <c r="A12" s="13">
        <v>8320</v>
      </c>
      <c r="B12" s="18" t="s">
        <v>97</v>
      </c>
      <c r="C12" s="13">
        <v>220</v>
      </c>
      <c r="D12" s="13" t="s">
        <v>49</v>
      </c>
      <c r="E12" s="13" t="s">
        <v>89</v>
      </c>
      <c r="F12" s="13">
        <v>0.8</v>
      </c>
      <c r="G12" s="13">
        <f t="shared" si="0"/>
        <v>7.2</v>
      </c>
      <c r="H12" s="3">
        <f>+ROUND(VLOOKUP(E12,'[1]Cuadrillas SSEE y Lineas'!$D$28:$U$41,17)*G12,3)</f>
        <v>32.4</v>
      </c>
      <c r="I12">
        <f>+ROUND(VLOOKUP(E12,'[1]Cuadrillas SSEE y Lineas'!$D$28:$U$41,18),3)</f>
        <v>46.43</v>
      </c>
      <c r="J12" s="3">
        <f t="shared" si="1"/>
        <v>1504.3320000000001</v>
      </c>
      <c r="K12" s="3">
        <f>+ROUND(VLOOKUP(E12,'[1]Cuadrillas SSEE y Lineas'!$D$28:$U$41,14)*G12,3)</f>
        <v>27.071999999999999</v>
      </c>
      <c r="L12" s="3">
        <f>+ROUND(VLOOKUP(E12,'[1]Cuadrillas SSEE y Lineas'!$D$28:$U$41,16)*G12,3)</f>
        <v>16.704000000000001</v>
      </c>
      <c r="M12" s="3">
        <f t="shared" si="2"/>
        <v>1548.1079999999999</v>
      </c>
      <c r="N12" s="3"/>
      <c r="O12" t="s">
        <v>90</v>
      </c>
      <c r="P12">
        <f>ROUND(VLOOKUP(O12,[1]Parametros!$B$12:$E$52,4),3)</f>
        <v>56.4</v>
      </c>
      <c r="Q12">
        <v>0.15</v>
      </c>
      <c r="R12" s="28">
        <f t="shared" si="3"/>
        <v>60.911999999999999</v>
      </c>
      <c r="W12" s="28">
        <f t="shared" si="4"/>
        <v>60.911999999999999</v>
      </c>
      <c r="X12" s="28">
        <f t="shared" si="5"/>
        <v>1609.02</v>
      </c>
      <c r="Z12" s="3">
        <f t="shared" si="6"/>
        <v>32.4</v>
      </c>
      <c r="AA12" s="3">
        <f t="shared" si="7"/>
        <v>49.661000000000001</v>
      </c>
      <c r="AB12">
        <f t="shared" si="8"/>
        <v>478.93031999999994</v>
      </c>
      <c r="AC12" s="3"/>
      <c r="AD12" s="3"/>
      <c r="AF12">
        <v>9201700001</v>
      </c>
      <c r="AG12">
        <v>8320</v>
      </c>
      <c r="AH12">
        <v>5832.39</v>
      </c>
      <c r="AI12">
        <v>25.92</v>
      </c>
      <c r="AJ12">
        <v>43.598999999999997</v>
      </c>
      <c r="AK12">
        <v>1130.08608</v>
      </c>
    </row>
    <row r="13" spans="1:37" x14ac:dyDescent="0.3">
      <c r="A13" s="13">
        <v>8389</v>
      </c>
      <c r="B13" s="18" t="s">
        <v>94</v>
      </c>
      <c r="C13" s="13">
        <v>13.8</v>
      </c>
      <c r="D13" s="13" t="s">
        <v>49</v>
      </c>
      <c r="E13" s="13" t="s">
        <v>89</v>
      </c>
      <c r="F13" s="27">
        <v>0.2</v>
      </c>
      <c r="G13" s="27">
        <f t="shared" si="0"/>
        <v>1.8</v>
      </c>
      <c r="H13" s="3">
        <f>+ROUND(VLOOKUP(E13,'[1]Cuadrillas SSEE y Lineas'!$D$28:$U$41,17)*G13,3)</f>
        <v>8.1</v>
      </c>
      <c r="I13">
        <f>+ROUND(VLOOKUP(E13,'[1]Cuadrillas SSEE y Lineas'!$D$28:$U$41,18),3)</f>
        <v>46.43</v>
      </c>
      <c r="J13" s="3">
        <f t="shared" si="1"/>
        <v>376.08300000000003</v>
      </c>
      <c r="K13" s="3">
        <f>+ROUND(VLOOKUP(E13,'[1]Cuadrillas SSEE y Lineas'!$D$28:$U$41,14)*G13,3)</f>
        <v>6.7679999999999998</v>
      </c>
      <c r="L13" s="3">
        <f>+ROUND(VLOOKUP(E13,'[1]Cuadrillas SSEE y Lineas'!$D$28:$U$41,16)*G13,3)</f>
        <v>4.1760000000000002</v>
      </c>
      <c r="M13" s="3">
        <f t="shared" si="2"/>
        <v>387.02699999999999</v>
      </c>
      <c r="N13" s="3"/>
      <c r="O13" t="s">
        <v>90</v>
      </c>
      <c r="P13">
        <f>ROUND(VLOOKUP(O13,[1]Parametros!$B$12:$E$52,4),3)</f>
        <v>56.4</v>
      </c>
      <c r="Q13">
        <v>0.15</v>
      </c>
      <c r="R13" s="28">
        <f t="shared" si="3"/>
        <v>15.228</v>
      </c>
      <c r="W13" s="28">
        <f t="shared" si="4"/>
        <v>15.228</v>
      </c>
      <c r="X13" s="28">
        <f t="shared" si="5"/>
        <v>402.255</v>
      </c>
      <c r="Z13" s="3">
        <f t="shared" si="6"/>
        <v>8.1</v>
      </c>
      <c r="AA13" s="3">
        <f t="shared" si="7"/>
        <v>49.661000000000001</v>
      </c>
      <c r="AB13">
        <f t="shared" si="8"/>
        <v>119.73257999999998</v>
      </c>
      <c r="AC13" s="3"/>
      <c r="AD13" s="3"/>
      <c r="AF13">
        <v>9201700001</v>
      </c>
      <c r="AG13">
        <v>8389</v>
      </c>
      <c r="AH13">
        <v>1004.93</v>
      </c>
      <c r="AI13">
        <v>6.48</v>
      </c>
      <c r="AJ13">
        <v>43.598999999999997</v>
      </c>
      <c r="AK13">
        <v>282.52152000000001</v>
      </c>
    </row>
    <row r="14" spans="1:37" x14ac:dyDescent="0.3">
      <c r="A14" s="13">
        <v>8398</v>
      </c>
      <c r="B14" s="18" t="s">
        <v>96</v>
      </c>
      <c r="C14" s="13">
        <v>220</v>
      </c>
      <c r="D14" s="13" t="s">
        <v>49</v>
      </c>
      <c r="E14" s="13" t="s">
        <v>89</v>
      </c>
      <c r="F14" s="27">
        <v>0.8</v>
      </c>
      <c r="G14" s="27">
        <f t="shared" si="0"/>
        <v>7.2</v>
      </c>
      <c r="H14" s="3">
        <f>+ROUND(VLOOKUP(E14,'[1]Cuadrillas SSEE y Lineas'!$D$28:$U$41,17)*G14,3)</f>
        <v>32.4</v>
      </c>
      <c r="I14">
        <f>+ROUND(VLOOKUP(E14,'[1]Cuadrillas SSEE y Lineas'!$D$28:$U$41,18),3)</f>
        <v>46.43</v>
      </c>
      <c r="J14" s="3">
        <f t="shared" si="1"/>
        <v>1504.3320000000001</v>
      </c>
      <c r="K14" s="3">
        <f>+ROUND(VLOOKUP(E14,'[1]Cuadrillas SSEE y Lineas'!$D$28:$U$41,14)*G14,3)</f>
        <v>27.071999999999999</v>
      </c>
      <c r="L14" s="3">
        <f>+ROUND(VLOOKUP(E14,'[1]Cuadrillas SSEE y Lineas'!$D$28:$U$41,16)*G14,3)</f>
        <v>16.704000000000001</v>
      </c>
      <c r="M14" s="3">
        <f t="shared" si="2"/>
        <v>1548.1079999999999</v>
      </c>
      <c r="N14" s="3"/>
      <c r="O14" t="s">
        <v>90</v>
      </c>
      <c r="P14">
        <f>ROUND(VLOOKUP(O14,[1]Parametros!$B$12:$E$52,4),3)</f>
        <v>56.4</v>
      </c>
      <c r="Q14">
        <v>0.15</v>
      </c>
      <c r="R14" s="28">
        <f t="shared" si="3"/>
        <v>60.911999999999999</v>
      </c>
      <c r="W14" s="28">
        <f t="shared" si="4"/>
        <v>60.911999999999999</v>
      </c>
      <c r="X14" s="28">
        <f t="shared" si="5"/>
        <v>1609.02</v>
      </c>
      <c r="Z14" s="3">
        <f t="shared" si="6"/>
        <v>32.4</v>
      </c>
      <c r="AA14" s="3">
        <f t="shared" si="7"/>
        <v>49.661000000000001</v>
      </c>
      <c r="AB14">
        <f t="shared" si="8"/>
        <v>478.93031999999994</v>
      </c>
      <c r="AC14" s="3"/>
      <c r="AD14" s="3"/>
      <c r="AF14">
        <v>9201700001</v>
      </c>
      <c r="AG14">
        <v>8398</v>
      </c>
      <c r="AH14">
        <v>5832.39</v>
      </c>
      <c r="AI14">
        <v>25.92</v>
      </c>
      <c r="AJ14">
        <v>43.598999999999997</v>
      </c>
      <c r="AK14">
        <v>1130.08608</v>
      </c>
    </row>
    <row r="15" spans="1:37" ht="27.6" x14ac:dyDescent="0.3">
      <c r="A15" s="13">
        <v>8542</v>
      </c>
      <c r="B15" s="18" t="s">
        <v>98</v>
      </c>
      <c r="C15" s="13">
        <v>220</v>
      </c>
      <c r="D15" s="13" t="s">
        <v>49</v>
      </c>
      <c r="E15" s="13" t="s">
        <v>89</v>
      </c>
      <c r="F15" s="27">
        <v>0.8</v>
      </c>
      <c r="G15" s="27">
        <f t="shared" si="0"/>
        <v>7.2</v>
      </c>
      <c r="H15" s="3">
        <f>+ROUND(VLOOKUP(E15,'[1]Cuadrillas SSEE y Lineas'!$D$28:$U$41,17)*G15,3)</f>
        <v>32.4</v>
      </c>
      <c r="I15">
        <f>+ROUND(VLOOKUP(E15,'[1]Cuadrillas SSEE y Lineas'!$D$28:$U$41,18),3)</f>
        <v>46.43</v>
      </c>
      <c r="J15" s="3">
        <f t="shared" si="1"/>
        <v>1504.3320000000001</v>
      </c>
      <c r="K15" s="3">
        <f>+ROUND(VLOOKUP(E15,'[1]Cuadrillas SSEE y Lineas'!$D$28:$U$41,14)*G15,3)</f>
        <v>27.071999999999999</v>
      </c>
      <c r="L15" s="3">
        <f>+ROUND(VLOOKUP(E15,'[1]Cuadrillas SSEE y Lineas'!$D$28:$U$41,16)*G15,3)</f>
        <v>16.704000000000001</v>
      </c>
      <c r="M15" s="3">
        <f t="shared" si="2"/>
        <v>1548.1079999999999</v>
      </c>
      <c r="N15" s="3"/>
      <c r="O15" t="s">
        <v>90</v>
      </c>
      <c r="P15">
        <f>ROUND(VLOOKUP(O15,[1]Parametros!$B$12:$E$52,4),3)</f>
        <v>56.4</v>
      </c>
      <c r="Q15">
        <v>0.15</v>
      </c>
      <c r="R15" s="28">
        <f t="shared" si="3"/>
        <v>60.911999999999999</v>
      </c>
      <c r="W15" s="28">
        <f t="shared" si="4"/>
        <v>60.911999999999999</v>
      </c>
      <c r="X15" s="28">
        <f t="shared" si="5"/>
        <v>1609.02</v>
      </c>
      <c r="Z15" s="3">
        <f t="shared" si="6"/>
        <v>32.4</v>
      </c>
      <c r="AA15" s="3">
        <f t="shared" si="7"/>
        <v>49.661000000000001</v>
      </c>
      <c r="AB15">
        <f t="shared" si="8"/>
        <v>478.93031999999994</v>
      </c>
      <c r="AC15" s="3"/>
      <c r="AD15" s="3"/>
      <c r="AF15">
        <v>9201700001</v>
      </c>
      <c r="AG15">
        <v>8542</v>
      </c>
      <c r="AH15">
        <v>5832.39</v>
      </c>
      <c r="AI15">
        <v>25.92</v>
      </c>
      <c r="AJ15">
        <v>43.598999999999997</v>
      </c>
      <c r="AK15">
        <v>1130.08608</v>
      </c>
    </row>
    <row r="16" spans="1:37" x14ac:dyDescent="0.3">
      <c r="A16" s="13">
        <v>8543</v>
      </c>
      <c r="B16" s="18" t="s">
        <v>99</v>
      </c>
      <c r="C16" s="13">
        <v>220</v>
      </c>
      <c r="D16" s="13" t="s">
        <v>49</v>
      </c>
      <c r="E16" s="13" t="s">
        <v>89</v>
      </c>
      <c r="F16" s="27">
        <v>0.8</v>
      </c>
      <c r="G16" s="27">
        <f t="shared" si="0"/>
        <v>7.2</v>
      </c>
      <c r="H16" s="3">
        <f>+ROUND(VLOOKUP(E16,'[1]Cuadrillas SSEE y Lineas'!$D$28:$U$41,17)*G16,3)</f>
        <v>32.4</v>
      </c>
      <c r="I16">
        <f>+ROUND(VLOOKUP(E16,'[1]Cuadrillas SSEE y Lineas'!$D$28:$U$41,18),3)</f>
        <v>46.43</v>
      </c>
      <c r="J16" s="3">
        <f t="shared" si="1"/>
        <v>1504.3320000000001</v>
      </c>
      <c r="K16" s="3">
        <f>+ROUND(VLOOKUP(E16,'[1]Cuadrillas SSEE y Lineas'!$D$28:$U$41,14)*G16,3)</f>
        <v>27.071999999999999</v>
      </c>
      <c r="L16" s="3">
        <f>+ROUND(VLOOKUP(E16,'[1]Cuadrillas SSEE y Lineas'!$D$28:$U$41,16)*G16,3)</f>
        <v>16.704000000000001</v>
      </c>
      <c r="M16" s="3">
        <f t="shared" si="2"/>
        <v>1548.1079999999999</v>
      </c>
      <c r="N16" s="3"/>
      <c r="O16" t="s">
        <v>90</v>
      </c>
      <c r="P16">
        <f>ROUND(VLOOKUP(O16,[1]Parametros!$B$12:$E$52,4),3)</f>
        <v>56.4</v>
      </c>
      <c r="Q16">
        <v>0.15</v>
      </c>
      <c r="R16" s="28">
        <f t="shared" si="3"/>
        <v>60.911999999999999</v>
      </c>
      <c r="W16" s="28">
        <f t="shared" si="4"/>
        <v>60.911999999999999</v>
      </c>
      <c r="X16" s="28">
        <f t="shared" si="5"/>
        <v>1609.02</v>
      </c>
      <c r="Z16" s="3">
        <f t="shared" si="6"/>
        <v>32.4</v>
      </c>
      <c r="AA16" s="3">
        <f t="shared" si="7"/>
        <v>49.661000000000001</v>
      </c>
      <c r="AB16">
        <f t="shared" si="8"/>
        <v>478.93031999999994</v>
      </c>
      <c r="AC16" s="3"/>
      <c r="AD16" s="3"/>
      <c r="AF16">
        <v>9201700001</v>
      </c>
      <c r="AG16">
        <v>8543</v>
      </c>
      <c r="AH16">
        <v>5832.39</v>
      </c>
      <c r="AI16">
        <v>25.92</v>
      </c>
      <c r="AJ16">
        <v>43.598999999999997</v>
      </c>
      <c r="AK16">
        <v>1130.08608</v>
      </c>
    </row>
    <row r="17" spans="1:37" x14ac:dyDescent="0.3">
      <c r="A17" s="13">
        <v>8552</v>
      </c>
      <c r="B17" s="18" t="s">
        <v>100</v>
      </c>
      <c r="C17" s="13">
        <v>220</v>
      </c>
      <c r="D17" s="13" t="s">
        <v>49</v>
      </c>
      <c r="E17" s="13" t="s">
        <v>89</v>
      </c>
      <c r="F17" s="27">
        <v>0.8</v>
      </c>
      <c r="G17" s="27">
        <f t="shared" si="0"/>
        <v>7.2</v>
      </c>
      <c r="H17" s="3">
        <f>+ROUND(VLOOKUP(E17,'[1]Cuadrillas SSEE y Lineas'!$D$28:$U$41,17)*G17,3)</f>
        <v>32.4</v>
      </c>
      <c r="I17">
        <f>+ROUND(VLOOKUP(E17,'[1]Cuadrillas SSEE y Lineas'!$D$28:$U$41,18),3)</f>
        <v>46.43</v>
      </c>
      <c r="J17" s="3">
        <f t="shared" si="1"/>
        <v>1504.3320000000001</v>
      </c>
      <c r="K17" s="3">
        <f>+ROUND(VLOOKUP(E17,'[1]Cuadrillas SSEE y Lineas'!$D$28:$U$41,14)*G17,3)</f>
        <v>27.071999999999999</v>
      </c>
      <c r="L17" s="3">
        <f>+ROUND(VLOOKUP(E17,'[1]Cuadrillas SSEE y Lineas'!$D$28:$U$41,16)*G17,3)</f>
        <v>16.704000000000001</v>
      </c>
      <c r="M17" s="3">
        <f t="shared" si="2"/>
        <v>1548.1079999999999</v>
      </c>
      <c r="N17" s="3"/>
      <c r="O17" t="s">
        <v>90</v>
      </c>
      <c r="P17">
        <f>ROUND(VLOOKUP(O17,[1]Parametros!$B$12:$E$52,4),3)</f>
        <v>56.4</v>
      </c>
      <c r="Q17">
        <v>0.15</v>
      </c>
      <c r="R17" s="28">
        <f t="shared" si="3"/>
        <v>60.911999999999999</v>
      </c>
      <c r="W17" s="28">
        <f t="shared" si="4"/>
        <v>60.911999999999999</v>
      </c>
      <c r="X17" s="28">
        <f t="shared" si="5"/>
        <v>1609.02</v>
      </c>
      <c r="Z17" s="3">
        <f t="shared" si="6"/>
        <v>32.4</v>
      </c>
      <c r="AA17" s="3">
        <f t="shared" si="7"/>
        <v>49.661000000000001</v>
      </c>
      <c r="AB17">
        <f t="shared" si="8"/>
        <v>478.93031999999994</v>
      </c>
      <c r="AC17" s="3"/>
      <c r="AD17" s="3"/>
      <c r="AF17">
        <v>9201700001</v>
      </c>
      <c r="AG17">
        <v>8552</v>
      </c>
      <c r="AH17">
        <v>5832.39</v>
      </c>
      <c r="AI17">
        <v>25.92</v>
      </c>
      <c r="AJ17">
        <v>43.598999999999997</v>
      </c>
      <c r="AK17">
        <v>1130.08608</v>
      </c>
    </row>
    <row r="18" spans="1:37" x14ac:dyDescent="0.3">
      <c r="A18" s="13">
        <v>8553</v>
      </c>
      <c r="B18" s="18" t="s">
        <v>101</v>
      </c>
      <c r="C18" s="13">
        <v>220</v>
      </c>
      <c r="D18" s="13" t="s">
        <v>49</v>
      </c>
      <c r="E18" s="13" t="s">
        <v>89</v>
      </c>
      <c r="F18" s="27">
        <v>0.8</v>
      </c>
      <c r="G18" s="27">
        <f t="shared" si="0"/>
        <v>7.2</v>
      </c>
      <c r="H18" s="3">
        <f>+ROUND(VLOOKUP(E18,'[1]Cuadrillas SSEE y Lineas'!$D$28:$U$41,17)*G18,3)</f>
        <v>32.4</v>
      </c>
      <c r="I18">
        <f>+ROUND(VLOOKUP(E18,'[1]Cuadrillas SSEE y Lineas'!$D$28:$U$41,18),3)</f>
        <v>46.43</v>
      </c>
      <c r="J18" s="3">
        <f t="shared" si="1"/>
        <v>1504.3320000000001</v>
      </c>
      <c r="K18" s="3">
        <f>+ROUND(VLOOKUP(E18,'[1]Cuadrillas SSEE y Lineas'!$D$28:$U$41,14)*G18,3)</f>
        <v>27.071999999999999</v>
      </c>
      <c r="L18" s="3">
        <f>+ROUND(VLOOKUP(E18,'[1]Cuadrillas SSEE y Lineas'!$D$28:$U$41,16)*G18,3)</f>
        <v>16.704000000000001</v>
      </c>
      <c r="M18" s="3">
        <f t="shared" si="2"/>
        <v>1548.1079999999999</v>
      </c>
      <c r="N18" s="3"/>
      <c r="O18" t="s">
        <v>90</v>
      </c>
      <c r="P18">
        <f>ROUND(VLOOKUP(O18,[1]Parametros!$B$12:$E$52,4),3)</f>
        <v>56.4</v>
      </c>
      <c r="Q18">
        <v>0.15</v>
      </c>
      <c r="R18" s="28">
        <f t="shared" si="3"/>
        <v>60.911999999999999</v>
      </c>
      <c r="W18" s="28">
        <f t="shared" si="4"/>
        <v>60.911999999999999</v>
      </c>
      <c r="X18" s="28">
        <f t="shared" si="5"/>
        <v>1609.02</v>
      </c>
      <c r="Z18" s="3">
        <f t="shared" si="6"/>
        <v>32.4</v>
      </c>
      <c r="AA18" s="3">
        <f t="shared" si="7"/>
        <v>49.661000000000001</v>
      </c>
      <c r="AB18">
        <f t="shared" si="8"/>
        <v>478.93031999999994</v>
      </c>
      <c r="AC18" s="3"/>
      <c r="AD18" s="3"/>
      <c r="AF18">
        <v>9201700001</v>
      </c>
      <c r="AG18">
        <v>8553</v>
      </c>
      <c r="AH18">
        <v>5832.39</v>
      </c>
      <c r="AI18">
        <v>25.92</v>
      </c>
      <c r="AJ18">
        <v>43.598999999999997</v>
      </c>
      <c r="AK18">
        <v>1130.08608</v>
      </c>
    </row>
    <row r="19" spans="1:37" x14ac:dyDescent="0.3">
      <c r="A19" s="13">
        <v>8554</v>
      </c>
      <c r="B19" s="18" t="s">
        <v>102</v>
      </c>
      <c r="C19" s="13">
        <v>220</v>
      </c>
      <c r="D19" s="13" t="s">
        <v>49</v>
      </c>
      <c r="E19" s="13" t="s">
        <v>89</v>
      </c>
      <c r="F19" s="27">
        <v>0.8</v>
      </c>
      <c r="G19" s="27">
        <f t="shared" si="0"/>
        <v>7.2</v>
      </c>
      <c r="H19" s="3">
        <f>+ROUND(VLOOKUP(E19,'[1]Cuadrillas SSEE y Lineas'!$D$28:$U$41,17)*G19,3)</f>
        <v>32.4</v>
      </c>
      <c r="I19">
        <f>+ROUND(VLOOKUP(E19,'[1]Cuadrillas SSEE y Lineas'!$D$28:$U$41,18),3)</f>
        <v>46.43</v>
      </c>
      <c r="J19" s="3">
        <f t="shared" si="1"/>
        <v>1504.3320000000001</v>
      </c>
      <c r="K19" s="3">
        <f>+ROUND(VLOOKUP(E19,'[1]Cuadrillas SSEE y Lineas'!$D$28:$U$41,14)*G19,3)</f>
        <v>27.071999999999999</v>
      </c>
      <c r="L19" s="3">
        <f>+ROUND(VLOOKUP(E19,'[1]Cuadrillas SSEE y Lineas'!$D$28:$U$41,16)*G19,3)</f>
        <v>16.704000000000001</v>
      </c>
      <c r="M19" s="3">
        <f t="shared" si="2"/>
        <v>1548.1079999999999</v>
      </c>
      <c r="N19" s="3"/>
      <c r="O19" t="s">
        <v>90</v>
      </c>
      <c r="P19">
        <f>ROUND(VLOOKUP(O19,[1]Parametros!$B$12:$E$52,4),3)</f>
        <v>56.4</v>
      </c>
      <c r="Q19">
        <v>0.15</v>
      </c>
      <c r="R19" s="28">
        <f t="shared" si="3"/>
        <v>60.911999999999999</v>
      </c>
      <c r="W19" s="28">
        <f t="shared" si="4"/>
        <v>60.911999999999999</v>
      </c>
      <c r="X19" s="28">
        <f t="shared" si="5"/>
        <v>1609.02</v>
      </c>
      <c r="Z19" s="3">
        <f t="shared" si="6"/>
        <v>32.4</v>
      </c>
      <c r="AA19" s="3">
        <f t="shared" si="7"/>
        <v>49.661000000000001</v>
      </c>
      <c r="AB19">
        <f t="shared" si="8"/>
        <v>478.93031999999994</v>
      </c>
      <c r="AC19" s="3"/>
      <c r="AD19" s="3"/>
      <c r="AF19">
        <v>9201700001</v>
      </c>
      <c r="AG19">
        <v>8554</v>
      </c>
      <c r="AH19">
        <v>5832.39</v>
      </c>
      <c r="AI19">
        <v>25.92</v>
      </c>
      <c r="AJ19">
        <v>43.598999999999997</v>
      </c>
      <c r="AK19">
        <v>1130.08608</v>
      </c>
    </row>
    <row r="20" spans="1:37" x14ac:dyDescent="0.3">
      <c r="A20" s="13">
        <v>8555</v>
      </c>
      <c r="B20" s="18" t="s">
        <v>103</v>
      </c>
      <c r="C20" s="13">
        <v>500</v>
      </c>
      <c r="D20" s="13" t="s">
        <v>49</v>
      </c>
      <c r="E20" s="13" t="s">
        <v>89</v>
      </c>
      <c r="F20" s="27">
        <v>1.5</v>
      </c>
      <c r="G20" s="27">
        <f t="shared" si="0"/>
        <v>13.5</v>
      </c>
      <c r="H20" s="3">
        <f>+ROUND(VLOOKUP(E20,'[1]Cuadrillas SSEE y Lineas'!$D$28:$U$41,17)*G20,3)</f>
        <v>60.75</v>
      </c>
      <c r="I20">
        <f>+ROUND(VLOOKUP(E20,'[1]Cuadrillas SSEE y Lineas'!$D$28:$U$41,18),3)</f>
        <v>46.43</v>
      </c>
      <c r="J20" s="3">
        <f t="shared" si="1"/>
        <v>2820.623</v>
      </c>
      <c r="K20" s="3">
        <f>+ROUND(VLOOKUP(E20,'[1]Cuadrillas SSEE y Lineas'!$D$28:$U$41,14)*G20,3)</f>
        <v>50.76</v>
      </c>
      <c r="L20" s="3">
        <f>+ROUND(VLOOKUP(E20,'[1]Cuadrillas SSEE y Lineas'!$D$28:$U$41,16)*G20,3)</f>
        <v>31.32</v>
      </c>
      <c r="M20" s="3">
        <f t="shared" si="2"/>
        <v>2902.7030000000004</v>
      </c>
      <c r="N20" s="3"/>
      <c r="O20" t="s">
        <v>90</v>
      </c>
      <c r="P20">
        <f>ROUND(VLOOKUP(O20,[1]Parametros!$B$12:$E$52,4),3)</f>
        <v>56.4</v>
      </c>
      <c r="Q20">
        <v>0.15</v>
      </c>
      <c r="R20" s="28">
        <f t="shared" si="3"/>
        <v>114.21</v>
      </c>
      <c r="W20" s="28">
        <f t="shared" si="4"/>
        <v>114.21</v>
      </c>
      <c r="X20" s="28">
        <f t="shared" si="5"/>
        <v>3016.9130000000005</v>
      </c>
      <c r="Z20" s="3">
        <f t="shared" si="6"/>
        <v>60.75</v>
      </c>
      <c r="AA20" s="3">
        <f t="shared" si="7"/>
        <v>49.661000000000001</v>
      </c>
      <c r="AB20">
        <f t="shared" si="8"/>
        <v>897.99434999999994</v>
      </c>
      <c r="AC20" s="3"/>
      <c r="AD20" s="3"/>
      <c r="AF20">
        <v>9201700001</v>
      </c>
      <c r="AG20">
        <v>8555</v>
      </c>
      <c r="AH20">
        <v>16796.88</v>
      </c>
      <c r="AI20">
        <v>48.6</v>
      </c>
      <c r="AJ20">
        <v>43.598999999999997</v>
      </c>
      <c r="AK20">
        <v>2118.9114</v>
      </c>
    </row>
    <row r="21" spans="1:37" x14ac:dyDescent="0.3">
      <c r="A21" s="13">
        <v>8556</v>
      </c>
      <c r="B21" s="18" t="s">
        <v>104</v>
      </c>
      <c r="C21" s="13">
        <v>500</v>
      </c>
      <c r="D21" s="13" t="s">
        <v>49</v>
      </c>
      <c r="E21" s="13" t="s">
        <v>89</v>
      </c>
      <c r="F21" s="27">
        <v>1.5</v>
      </c>
      <c r="G21" s="27">
        <f t="shared" si="0"/>
        <v>13.5</v>
      </c>
      <c r="H21" s="3">
        <f>+ROUND(VLOOKUP(E21,'[1]Cuadrillas SSEE y Lineas'!$D$28:$U$41,17)*G21,3)</f>
        <v>60.75</v>
      </c>
      <c r="I21">
        <f>+ROUND(VLOOKUP(E21,'[1]Cuadrillas SSEE y Lineas'!$D$28:$U$41,18),3)</f>
        <v>46.43</v>
      </c>
      <c r="J21" s="3">
        <f t="shared" si="1"/>
        <v>2820.623</v>
      </c>
      <c r="K21" s="3">
        <f>+ROUND(VLOOKUP(E21,'[1]Cuadrillas SSEE y Lineas'!$D$28:$U$41,14)*G21,3)</f>
        <v>50.76</v>
      </c>
      <c r="L21" s="3">
        <f>+ROUND(VLOOKUP(E21,'[1]Cuadrillas SSEE y Lineas'!$D$28:$U$41,16)*G21,3)</f>
        <v>31.32</v>
      </c>
      <c r="M21" s="3">
        <f t="shared" si="2"/>
        <v>2902.7030000000004</v>
      </c>
      <c r="N21" s="3"/>
      <c r="O21" t="s">
        <v>90</v>
      </c>
      <c r="P21">
        <f>ROUND(VLOOKUP(O21,[1]Parametros!$B$12:$E$52,4),3)</f>
        <v>56.4</v>
      </c>
      <c r="Q21">
        <v>0.15</v>
      </c>
      <c r="R21" s="28">
        <f t="shared" si="3"/>
        <v>114.21</v>
      </c>
      <c r="W21" s="28">
        <f t="shared" si="4"/>
        <v>114.21</v>
      </c>
      <c r="X21" s="28">
        <f t="shared" si="5"/>
        <v>3016.9130000000005</v>
      </c>
      <c r="Z21" s="3">
        <f t="shared" si="6"/>
        <v>60.75</v>
      </c>
      <c r="AA21" s="3">
        <f t="shared" si="7"/>
        <v>49.661000000000001</v>
      </c>
      <c r="AB21">
        <f t="shared" si="8"/>
        <v>897.99434999999994</v>
      </c>
      <c r="AC21" s="3"/>
      <c r="AD21" s="3"/>
      <c r="AF21">
        <v>9201700001</v>
      </c>
      <c r="AG21">
        <v>8556</v>
      </c>
      <c r="AH21">
        <v>16796.88</v>
      </c>
      <c r="AI21">
        <v>48.6</v>
      </c>
      <c r="AJ21">
        <v>43.598999999999997</v>
      </c>
      <c r="AK21">
        <v>2118.9114</v>
      </c>
    </row>
    <row r="22" spans="1:37" x14ac:dyDescent="0.3">
      <c r="A22" s="13">
        <v>8558</v>
      </c>
      <c r="B22" s="18" t="s">
        <v>105</v>
      </c>
      <c r="C22" s="13">
        <v>500</v>
      </c>
      <c r="D22" s="13" t="s">
        <v>49</v>
      </c>
      <c r="E22" s="13" t="s">
        <v>89</v>
      </c>
      <c r="F22" s="27">
        <v>1.5</v>
      </c>
      <c r="G22" s="27">
        <f t="shared" si="0"/>
        <v>13.5</v>
      </c>
      <c r="H22" s="3">
        <f>+ROUND(VLOOKUP(E22,'[1]Cuadrillas SSEE y Lineas'!$D$28:$U$41,17)*G22,3)</f>
        <v>60.75</v>
      </c>
      <c r="I22">
        <f>+ROUND(VLOOKUP(E22,'[1]Cuadrillas SSEE y Lineas'!$D$28:$U$41,18),3)</f>
        <v>46.43</v>
      </c>
      <c r="J22" s="3">
        <f t="shared" si="1"/>
        <v>2820.623</v>
      </c>
      <c r="K22" s="3">
        <f>+ROUND(VLOOKUP(E22,'[1]Cuadrillas SSEE y Lineas'!$D$28:$U$41,14)*G22,3)</f>
        <v>50.76</v>
      </c>
      <c r="L22" s="3">
        <f>+ROUND(VLOOKUP(E22,'[1]Cuadrillas SSEE y Lineas'!$D$28:$U$41,16)*G22,3)</f>
        <v>31.32</v>
      </c>
      <c r="M22" s="3">
        <f t="shared" si="2"/>
        <v>2902.7030000000004</v>
      </c>
      <c r="N22" s="3"/>
      <c r="O22" t="s">
        <v>90</v>
      </c>
      <c r="P22">
        <f>ROUND(VLOOKUP(O22,[1]Parametros!$B$12:$E$52,4),3)</f>
        <v>56.4</v>
      </c>
      <c r="Q22">
        <v>0.15</v>
      </c>
      <c r="R22" s="28">
        <f t="shared" si="3"/>
        <v>114.21</v>
      </c>
      <c r="W22" s="28">
        <f t="shared" si="4"/>
        <v>114.21</v>
      </c>
      <c r="X22" s="28">
        <f t="shared" si="5"/>
        <v>3016.9130000000005</v>
      </c>
      <c r="Z22" s="3">
        <f t="shared" si="6"/>
        <v>60.75</v>
      </c>
      <c r="AA22" s="3">
        <f t="shared" si="7"/>
        <v>49.661000000000001</v>
      </c>
      <c r="AB22">
        <f t="shared" si="8"/>
        <v>897.99434999999994</v>
      </c>
      <c r="AC22" s="3"/>
      <c r="AD22" s="3"/>
      <c r="AF22">
        <v>9201700001</v>
      </c>
      <c r="AG22">
        <v>8558</v>
      </c>
      <c r="AH22">
        <v>16796.88</v>
      </c>
      <c r="AI22">
        <v>48.6</v>
      </c>
      <c r="AJ22">
        <v>43.598999999999997</v>
      </c>
      <c r="AK22">
        <v>2118.9114</v>
      </c>
    </row>
    <row r="23" spans="1:37" x14ac:dyDescent="0.3">
      <c r="A23" s="13">
        <v>8562</v>
      </c>
      <c r="B23" s="18" t="s">
        <v>106</v>
      </c>
      <c r="C23" s="13">
        <v>220</v>
      </c>
      <c r="D23" s="13" t="s">
        <v>49</v>
      </c>
      <c r="E23" s="13" t="s">
        <v>89</v>
      </c>
      <c r="F23" s="27">
        <v>0.8</v>
      </c>
      <c r="G23" s="27">
        <f t="shared" si="0"/>
        <v>7.2</v>
      </c>
      <c r="H23" s="3">
        <f>+ROUND(VLOOKUP(E23,'[1]Cuadrillas SSEE y Lineas'!$D$28:$U$41,17)*G23,3)</f>
        <v>32.4</v>
      </c>
      <c r="I23">
        <f>+ROUND(VLOOKUP(E23,'[1]Cuadrillas SSEE y Lineas'!$D$28:$U$41,18),3)</f>
        <v>46.43</v>
      </c>
      <c r="J23" s="3">
        <f t="shared" si="1"/>
        <v>1504.3320000000001</v>
      </c>
      <c r="K23" s="3">
        <f>+ROUND(VLOOKUP(E23,'[1]Cuadrillas SSEE y Lineas'!$D$28:$U$41,14)*G23,3)</f>
        <v>27.071999999999999</v>
      </c>
      <c r="L23" s="3">
        <f>+ROUND(VLOOKUP(E23,'[1]Cuadrillas SSEE y Lineas'!$D$28:$U$41,16)*G23,3)</f>
        <v>16.704000000000001</v>
      </c>
      <c r="M23" s="3">
        <f t="shared" si="2"/>
        <v>1548.1079999999999</v>
      </c>
      <c r="N23" s="3"/>
      <c r="O23" t="s">
        <v>90</v>
      </c>
      <c r="P23">
        <f>ROUND(VLOOKUP(O23,[1]Parametros!$B$12:$E$52,4),3)</f>
        <v>56.4</v>
      </c>
      <c r="Q23">
        <v>0.15</v>
      </c>
      <c r="R23" s="28">
        <f t="shared" si="3"/>
        <v>60.911999999999999</v>
      </c>
      <c r="W23" s="28">
        <f t="shared" si="4"/>
        <v>60.911999999999999</v>
      </c>
      <c r="X23" s="28">
        <f t="shared" si="5"/>
        <v>1609.02</v>
      </c>
      <c r="Z23" s="3">
        <f t="shared" si="6"/>
        <v>32.4</v>
      </c>
      <c r="AA23" s="3">
        <f t="shared" si="7"/>
        <v>49.661000000000001</v>
      </c>
      <c r="AB23">
        <f t="shared" si="8"/>
        <v>478.93031999999994</v>
      </c>
      <c r="AC23" s="3"/>
      <c r="AD23" s="3"/>
      <c r="AF23">
        <v>9201700001</v>
      </c>
      <c r="AG23">
        <v>8562</v>
      </c>
      <c r="AH23">
        <v>5832.39</v>
      </c>
      <c r="AI23">
        <v>25.92</v>
      </c>
      <c r="AJ23">
        <v>43.598999999999997</v>
      </c>
      <c r="AK23">
        <v>1130.08608</v>
      </c>
    </row>
    <row r="24" spans="1:37" x14ac:dyDescent="0.3">
      <c r="A24" s="13">
        <v>8567</v>
      </c>
      <c r="B24" s="18" t="s">
        <v>107</v>
      </c>
      <c r="C24" s="13">
        <v>220</v>
      </c>
      <c r="D24" s="13" t="s">
        <v>49</v>
      </c>
      <c r="E24" s="13" t="s">
        <v>89</v>
      </c>
      <c r="F24" s="27">
        <v>0.8</v>
      </c>
      <c r="G24" s="27">
        <f t="shared" si="0"/>
        <v>7.2</v>
      </c>
      <c r="H24" s="3">
        <f>+ROUND(VLOOKUP(E24,'[1]Cuadrillas SSEE y Lineas'!$D$28:$U$41,17)*G24,3)</f>
        <v>32.4</v>
      </c>
      <c r="I24">
        <f>+ROUND(VLOOKUP(E24,'[1]Cuadrillas SSEE y Lineas'!$D$28:$U$41,18),3)</f>
        <v>46.43</v>
      </c>
      <c r="J24" s="3">
        <f t="shared" si="1"/>
        <v>1504.3320000000001</v>
      </c>
      <c r="K24" s="3">
        <f>+ROUND(VLOOKUP(E24,'[1]Cuadrillas SSEE y Lineas'!$D$28:$U$41,14)*G24,3)</f>
        <v>27.071999999999999</v>
      </c>
      <c r="L24" s="3">
        <f>+ROUND(VLOOKUP(E24,'[1]Cuadrillas SSEE y Lineas'!$D$28:$U$41,16)*G24,3)</f>
        <v>16.704000000000001</v>
      </c>
      <c r="M24" s="3">
        <f t="shared" si="2"/>
        <v>1548.1079999999999</v>
      </c>
      <c r="N24" s="3"/>
      <c r="O24" t="s">
        <v>90</v>
      </c>
      <c r="P24">
        <f>ROUND(VLOOKUP(O24,[1]Parametros!$B$12:$E$52,4),3)</f>
        <v>56.4</v>
      </c>
      <c r="Q24">
        <v>0.15</v>
      </c>
      <c r="R24" s="28">
        <f t="shared" si="3"/>
        <v>60.911999999999999</v>
      </c>
      <c r="W24" s="28">
        <f t="shared" si="4"/>
        <v>60.911999999999999</v>
      </c>
      <c r="X24" s="28">
        <f t="shared" si="5"/>
        <v>1609.02</v>
      </c>
      <c r="Z24" s="3">
        <f t="shared" si="6"/>
        <v>32.4</v>
      </c>
      <c r="AA24" s="3">
        <f t="shared" si="7"/>
        <v>49.661000000000001</v>
      </c>
      <c r="AB24">
        <f t="shared" si="8"/>
        <v>478.93031999999994</v>
      </c>
      <c r="AC24" s="3"/>
      <c r="AD24" s="3"/>
      <c r="AF24">
        <v>9201700001</v>
      </c>
      <c r="AG24">
        <v>8567</v>
      </c>
      <c r="AH24">
        <v>5832.39</v>
      </c>
      <c r="AI24">
        <v>25.92</v>
      </c>
      <c r="AJ24">
        <v>43.598999999999997</v>
      </c>
      <c r="AK24">
        <v>1130.08608</v>
      </c>
    </row>
    <row r="25" spans="1:37" x14ac:dyDescent="0.3">
      <c r="A25" s="13">
        <v>8575</v>
      </c>
      <c r="B25" s="18" t="s">
        <v>108</v>
      </c>
      <c r="C25" s="13">
        <v>220</v>
      </c>
      <c r="D25" s="13" t="s">
        <v>49</v>
      </c>
      <c r="E25" s="13" t="s">
        <v>89</v>
      </c>
      <c r="F25" s="27">
        <v>0.8</v>
      </c>
      <c r="G25" s="27">
        <f t="shared" si="0"/>
        <v>7.2</v>
      </c>
      <c r="H25" s="3">
        <f>+ROUND(VLOOKUP(E25,'[1]Cuadrillas SSEE y Lineas'!$D$28:$U$41,17)*G25,3)</f>
        <v>32.4</v>
      </c>
      <c r="I25">
        <f>+ROUND(VLOOKUP(E25,'[1]Cuadrillas SSEE y Lineas'!$D$28:$U$41,18),3)</f>
        <v>46.43</v>
      </c>
      <c r="J25" s="3">
        <f t="shared" si="1"/>
        <v>1504.3320000000001</v>
      </c>
      <c r="K25" s="3">
        <f>+ROUND(VLOOKUP(E25,'[1]Cuadrillas SSEE y Lineas'!$D$28:$U$41,14)*G25,3)</f>
        <v>27.071999999999999</v>
      </c>
      <c r="L25" s="3">
        <f>+ROUND(VLOOKUP(E25,'[1]Cuadrillas SSEE y Lineas'!$D$28:$U$41,16)*G25,3)</f>
        <v>16.704000000000001</v>
      </c>
      <c r="M25" s="3">
        <f t="shared" si="2"/>
        <v>1548.1079999999999</v>
      </c>
      <c r="N25" s="3"/>
      <c r="O25" t="s">
        <v>90</v>
      </c>
      <c r="P25">
        <f>ROUND(VLOOKUP(O25,[1]Parametros!$B$12:$E$52,4),3)</f>
        <v>56.4</v>
      </c>
      <c r="Q25">
        <v>0.15</v>
      </c>
      <c r="R25" s="28">
        <f t="shared" si="3"/>
        <v>60.911999999999999</v>
      </c>
      <c r="W25" s="28">
        <f t="shared" si="4"/>
        <v>60.911999999999999</v>
      </c>
      <c r="X25" s="28">
        <f t="shared" si="5"/>
        <v>1609.02</v>
      </c>
      <c r="Z25" s="3">
        <f t="shared" si="6"/>
        <v>32.4</v>
      </c>
      <c r="AA25" s="3">
        <f t="shared" si="7"/>
        <v>49.661000000000001</v>
      </c>
      <c r="AB25">
        <f t="shared" si="8"/>
        <v>478.93031999999994</v>
      </c>
      <c r="AC25" s="3"/>
      <c r="AD25" s="3"/>
      <c r="AF25">
        <v>9201700001</v>
      </c>
      <c r="AG25">
        <v>8575</v>
      </c>
      <c r="AH25">
        <v>5832.39</v>
      </c>
      <c r="AI25">
        <v>25.92</v>
      </c>
      <c r="AJ25">
        <v>43.598999999999997</v>
      </c>
      <c r="AK25">
        <v>1130.08608</v>
      </c>
    </row>
    <row r="26" spans="1:37" x14ac:dyDescent="0.3">
      <c r="A26" s="13">
        <v>8585</v>
      </c>
      <c r="B26" s="18" t="s">
        <v>109</v>
      </c>
      <c r="C26" s="13">
        <v>220</v>
      </c>
      <c r="D26" s="13" t="s">
        <v>49</v>
      </c>
      <c r="E26" s="13" t="s">
        <v>89</v>
      </c>
      <c r="F26" s="13">
        <v>0.8</v>
      </c>
      <c r="G26" s="13">
        <f t="shared" si="0"/>
        <v>7.2</v>
      </c>
      <c r="H26" s="3">
        <f>+ROUND(VLOOKUP(E26,'[1]Cuadrillas SSEE y Lineas'!$D$28:$U$41,17)*G26,3)</f>
        <v>32.4</v>
      </c>
      <c r="I26">
        <f>+ROUND(VLOOKUP(E26,'[1]Cuadrillas SSEE y Lineas'!$D$28:$U$41,18),3)</f>
        <v>46.43</v>
      </c>
      <c r="J26" s="3">
        <f t="shared" si="1"/>
        <v>1504.3320000000001</v>
      </c>
      <c r="K26" s="3">
        <f>+ROUND(VLOOKUP(E26,'[1]Cuadrillas SSEE y Lineas'!$D$28:$U$41,14)*G26,3)</f>
        <v>27.071999999999999</v>
      </c>
      <c r="L26" s="3">
        <f>+ROUND(VLOOKUP(E26,'[1]Cuadrillas SSEE y Lineas'!$D$28:$U$41,16)*G26,3)</f>
        <v>16.704000000000001</v>
      </c>
      <c r="M26" s="3">
        <f t="shared" si="2"/>
        <v>1548.1079999999999</v>
      </c>
      <c r="N26" s="3"/>
      <c r="O26" t="s">
        <v>90</v>
      </c>
      <c r="P26">
        <f>ROUND(VLOOKUP(O26,[1]Parametros!$B$12:$E$52,4),3)</f>
        <v>56.4</v>
      </c>
      <c r="Q26">
        <v>0.15</v>
      </c>
      <c r="R26" s="28">
        <f t="shared" si="3"/>
        <v>60.911999999999999</v>
      </c>
      <c r="W26" s="28">
        <f t="shared" si="4"/>
        <v>60.911999999999999</v>
      </c>
      <c r="X26" s="28">
        <f t="shared" si="5"/>
        <v>1609.02</v>
      </c>
      <c r="Z26" s="3">
        <f t="shared" si="6"/>
        <v>32.4</v>
      </c>
      <c r="AA26" s="3">
        <f t="shared" si="7"/>
        <v>49.661000000000001</v>
      </c>
      <c r="AB26">
        <f t="shared" si="8"/>
        <v>478.93031999999994</v>
      </c>
      <c r="AC26" s="3"/>
      <c r="AD26" s="3"/>
      <c r="AF26">
        <v>9201700001</v>
      </c>
      <c r="AG26">
        <v>8585</v>
      </c>
      <c r="AH26">
        <v>5832.39</v>
      </c>
      <c r="AI26">
        <v>25.92</v>
      </c>
      <c r="AJ26">
        <v>43.598999999999997</v>
      </c>
      <c r="AK26">
        <v>1130.08608</v>
      </c>
    </row>
    <row r="27" spans="1:37" x14ac:dyDescent="0.3">
      <c r="A27" s="13">
        <v>8586</v>
      </c>
      <c r="B27" s="18" t="s">
        <v>110</v>
      </c>
      <c r="C27" s="13">
        <v>220</v>
      </c>
      <c r="D27" s="13" t="s">
        <v>49</v>
      </c>
      <c r="E27" s="13" t="s">
        <v>89</v>
      </c>
      <c r="F27" s="13">
        <v>0.8</v>
      </c>
      <c r="G27" s="13">
        <f t="shared" si="0"/>
        <v>7.2</v>
      </c>
      <c r="H27" s="3">
        <f>+ROUND(VLOOKUP(E27,'[1]Cuadrillas SSEE y Lineas'!$D$28:$U$41,17)*G27,3)</f>
        <v>32.4</v>
      </c>
      <c r="I27">
        <f>+ROUND(VLOOKUP(E27,'[1]Cuadrillas SSEE y Lineas'!$D$28:$U$41,18),3)</f>
        <v>46.43</v>
      </c>
      <c r="J27" s="3">
        <f t="shared" si="1"/>
        <v>1504.3320000000001</v>
      </c>
      <c r="K27" s="3">
        <f>+ROUND(VLOOKUP(E27,'[1]Cuadrillas SSEE y Lineas'!$D$28:$U$41,14)*G27,3)</f>
        <v>27.071999999999999</v>
      </c>
      <c r="L27" s="3">
        <f>+ROUND(VLOOKUP(E27,'[1]Cuadrillas SSEE y Lineas'!$D$28:$U$41,16)*G27,3)</f>
        <v>16.704000000000001</v>
      </c>
      <c r="M27" s="3">
        <f t="shared" si="2"/>
        <v>1548.1079999999999</v>
      </c>
      <c r="N27" s="3"/>
      <c r="O27" t="s">
        <v>90</v>
      </c>
      <c r="P27">
        <f>ROUND(VLOOKUP(O27,[1]Parametros!$B$12:$E$52,4),3)</f>
        <v>56.4</v>
      </c>
      <c r="Q27">
        <v>0.15</v>
      </c>
      <c r="R27" s="28">
        <f t="shared" si="3"/>
        <v>60.911999999999999</v>
      </c>
      <c r="W27" s="28">
        <f t="shared" si="4"/>
        <v>60.911999999999999</v>
      </c>
      <c r="X27" s="28">
        <f t="shared" si="5"/>
        <v>1609.02</v>
      </c>
      <c r="Z27" s="3">
        <f t="shared" si="6"/>
        <v>32.4</v>
      </c>
      <c r="AA27" s="3">
        <f t="shared" si="7"/>
        <v>49.661000000000001</v>
      </c>
      <c r="AB27">
        <f t="shared" si="8"/>
        <v>478.93031999999994</v>
      </c>
      <c r="AC27" s="3"/>
      <c r="AD27" s="3"/>
      <c r="AF27">
        <v>9201700001</v>
      </c>
      <c r="AG27">
        <v>8586</v>
      </c>
      <c r="AH27">
        <v>5832.39</v>
      </c>
      <c r="AI27">
        <v>25.92</v>
      </c>
      <c r="AJ27">
        <v>43.598999999999997</v>
      </c>
      <c r="AK27">
        <v>1130.08608</v>
      </c>
    </row>
    <row r="28" spans="1:37" x14ac:dyDescent="0.3">
      <c r="A28" s="13">
        <v>8587</v>
      </c>
      <c r="B28" s="18" t="s">
        <v>111</v>
      </c>
      <c r="C28" s="13">
        <v>220</v>
      </c>
      <c r="D28" s="13" t="s">
        <v>49</v>
      </c>
      <c r="E28" s="13" t="s">
        <v>89</v>
      </c>
      <c r="F28" s="27">
        <v>0.8</v>
      </c>
      <c r="G28" s="27">
        <f t="shared" si="0"/>
        <v>7.2</v>
      </c>
      <c r="H28" s="3">
        <f>+ROUND(VLOOKUP(E28,'[1]Cuadrillas SSEE y Lineas'!$D$28:$U$41,17)*G28,3)</f>
        <v>32.4</v>
      </c>
      <c r="I28">
        <f>+ROUND(VLOOKUP(E28,'[1]Cuadrillas SSEE y Lineas'!$D$28:$U$41,18),3)</f>
        <v>46.43</v>
      </c>
      <c r="J28" s="3">
        <f t="shared" si="1"/>
        <v>1504.3320000000001</v>
      </c>
      <c r="K28" s="3">
        <f>+ROUND(VLOOKUP(E28,'[1]Cuadrillas SSEE y Lineas'!$D$28:$U$41,14)*G28,3)</f>
        <v>27.071999999999999</v>
      </c>
      <c r="L28" s="3">
        <f>+ROUND(VLOOKUP(E28,'[1]Cuadrillas SSEE y Lineas'!$D$28:$U$41,16)*G28,3)</f>
        <v>16.704000000000001</v>
      </c>
      <c r="M28" s="3">
        <f t="shared" si="2"/>
        <v>1548.1079999999999</v>
      </c>
      <c r="N28" s="3"/>
      <c r="O28" t="s">
        <v>90</v>
      </c>
      <c r="P28">
        <f>ROUND(VLOOKUP(O28,[1]Parametros!$B$12:$E$52,4),3)</f>
        <v>56.4</v>
      </c>
      <c r="Q28">
        <v>0.15</v>
      </c>
      <c r="R28" s="28">
        <f t="shared" si="3"/>
        <v>60.911999999999999</v>
      </c>
      <c r="W28" s="28">
        <f t="shared" si="4"/>
        <v>60.911999999999999</v>
      </c>
      <c r="X28" s="28">
        <f t="shared" si="5"/>
        <v>1609.02</v>
      </c>
      <c r="Z28" s="3">
        <f t="shared" si="6"/>
        <v>32.4</v>
      </c>
      <c r="AA28" s="3">
        <f t="shared" si="7"/>
        <v>49.661000000000001</v>
      </c>
      <c r="AB28">
        <f t="shared" si="8"/>
        <v>478.93031999999994</v>
      </c>
      <c r="AC28" s="3"/>
      <c r="AD28" s="3"/>
      <c r="AF28">
        <v>9201700001</v>
      </c>
      <c r="AG28">
        <v>8587</v>
      </c>
      <c r="AH28">
        <v>5832.39</v>
      </c>
      <c r="AI28">
        <v>25.92</v>
      </c>
      <c r="AJ28">
        <v>43.598999999999997</v>
      </c>
      <c r="AK28">
        <v>1130.08608</v>
      </c>
    </row>
    <row r="29" spans="1:37" x14ac:dyDescent="0.3">
      <c r="A29" s="13">
        <v>8590</v>
      </c>
      <c r="B29" s="18" t="s">
        <v>112</v>
      </c>
      <c r="C29" s="13">
        <v>220</v>
      </c>
      <c r="D29" s="13" t="s">
        <v>49</v>
      </c>
      <c r="E29" s="13" t="s">
        <v>89</v>
      </c>
      <c r="F29" s="13">
        <v>0.8</v>
      </c>
      <c r="G29" s="13">
        <f t="shared" si="0"/>
        <v>7.2</v>
      </c>
      <c r="H29" s="3">
        <f>+ROUND(VLOOKUP(E29,'[1]Cuadrillas SSEE y Lineas'!$D$28:$U$41,17)*G29,3)</f>
        <v>32.4</v>
      </c>
      <c r="I29">
        <f>+ROUND(VLOOKUP(E29,'[1]Cuadrillas SSEE y Lineas'!$D$28:$U$41,18),3)</f>
        <v>46.43</v>
      </c>
      <c r="J29" s="3">
        <f t="shared" si="1"/>
        <v>1504.3320000000001</v>
      </c>
      <c r="K29" s="3">
        <f>+ROUND(VLOOKUP(E29,'[1]Cuadrillas SSEE y Lineas'!$D$28:$U$41,14)*G29,3)</f>
        <v>27.071999999999999</v>
      </c>
      <c r="L29" s="3">
        <f>+ROUND(VLOOKUP(E29,'[1]Cuadrillas SSEE y Lineas'!$D$28:$U$41,16)*G29,3)</f>
        <v>16.704000000000001</v>
      </c>
      <c r="M29" s="3">
        <f t="shared" si="2"/>
        <v>1548.1079999999999</v>
      </c>
      <c r="N29" s="3"/>
      <c r="O29" t="s">
        <v>90</v>
      </c>
      <c r="P29">
        <f>ROUND(VLOOKUP(O29,[1]Parametros!$B$12:$E$52,4),3)</f>
        <v>56.4</v>
      </c>
      <c r="Q29">
        <v>0.15</v>
      </c>
      <c r="R29" s="28">
        <f t="shared" si="3"/>
        <v>60.911999999999999</v>
      </c>
      <c r="W29" s="28">
        <f t="shared" si="4"/>
        <v>60.911999999999999</v>
      </c>
      <c r="X29" s="28">
        <f t="shared" si="5"/>
        <v>1609.02</v>
      </c>
      <c r="Z29" s="3">
        <f t="shared" si="6"/>
        <v>32.4</v>
      </c>
      <c r="AA29" s="3">
        <f t="shared" si="7"/>
        <v>49.661000000000001</v>
      </c>
      <c r="AB29">
        <f t="shared" si="8"/>
        <v>478.93031999999994</v>
      </c>
      <c r="AC29" s="3"/>
      <c r="AD29" s="3"/>
      <c r="AF29">
        <v>9201700001</v>
      </c>
      <c r="AG29">
        <v>8590</v>
      </c>
      <c r="AH29">
        <v>5832.39</v>
      </c>
      <c r="AI29">
        <v>25.92</v>
      </c>
      <c r="AJ29">
        <v>43.598999999999997</v>
      </c>
      <c r="AK29">
        <v>1130.08608</v>
      </c>
    </row>
    <row r="30" spans="1:37" x14ac:dyDescent="0.3">
      <c r="A30" s="13">
        <v>8635</v>
      </c>
      <c r="B30" s="18" t="s">
        <v>113</v>
      </c>
      <c r="C30" s="13">
        <v>23</v>
      </c>
      <c r="D30" s="13" t="s">
        <v>49</v>
      </c>
      <c r="E30" s="13" t="s">
        <v>89</v>
      </c>
      <c r="F30" s="12">
        <v>0.25</v>
      </c>
      <c r="G30" s="12">
        <f t="shared" si="0"/>
        <v>2.25</v>
      </c>
      <c r="H30" s="3">
        <f>+ROUND(VLOOKUP(E30,'[1]Cuadrillas SSEE y Lineas'!$D$28:$U$41,17)*G30,3)</f>
        <v>10.125</v>
      </c>
      <c r="I30">
        <f>+ROUND(VLOOKUP(E30,'[1]Cuadrillas SSEE y Lineas'!$D$28:$U$41,18),3)</f>
        <v>46.43</v>
      </c>
      <c r="J30" s="3">
        <f t="shared" si="1"/>
        <v>470.10399999999998</v>
      </c>
      <c r="K30" s="3">
        <f>+ROUND(VLOOKUP(E30,'[1]Cuadrillas SSEE y Lineas'!$D$28:$U$41,14)*G30,3)</f>
        <v>8.4600000000000009</v>
      </c>
      <c r="L30" s="3">
        <f>+ROUND(VLOOKUP(E30,'[1]Cuadrillas SSEE y Lineas'!$D$28:$U$41,16)*G30,3)</f>
        <v>5.22</v>
      </c>
      <c r="M30" s="3">
        <f t="shared" si="2"/>
        <v>483.78399999999999</v>
      </c>
      <c r="N30" s="3"/>
      <c r="O30" t="s">
        <v>90</v>
      </c>
      <c r="P30">
        <f>ROUND(VLOOKUP(O30,[1]Parametros!$B$12:$E$52,4),3)</f>
        <v>56.4</v>
      </c>
      <c r="Q30">
        <v>0.15</v>
      </c>
      <c r="R30" s="28">
        <f t="shared" si="3"/>
        <v>19.035</v>
      </c>
      <c r="W30" s="28">
        <f t="shared" si="4"/>
        <v>19.035</v>
      </c>
      <c r="X30" s="28">
        <f t="shared" si="5"/>
        <v>502.81900000000002</v>
      </c>
      <c r="Z30" s="3">
        <f t="shared" si="6"/>
        <v>10.125</v>
      </c>
      <c r="AA30" s="3">
        <f t="shared" si="7"/>
        <v>49.661000000000001</v>
      </c>
      <c r="AB30">
        <f t="shared" si="8"/>
        <v>149.66572500000001</v>
      </c>
      <c r="AC30" s="3"/>
      <c r="AD30" s="3"/>
      <c r="AF30">
        <v>9201700001</v>
      </c>
      <c r="AG30">
        <v>8635</v>
      </c>
      <c r="AH30">
        <v>1004.93</v>
      </c>
      <c r="AI30">
        <v>8.1</v>
      </c>
      <c r="AJ30">
        <v>43.598999999999997</v>
      </c>
      <c r="AK30">
        <v>353.15190000000001</v>
      </c>
    </row>
    <row r="31" spans="1:37" x14ac:dyDescent="0.3">
      <c r="A31" s="13">
        <v>8671</v>
      </c>
      <c r="B31" s="18" t="s">
        <v>114</v>
      </c>
      <c r="C31" s="13">
        <v>220</v>
      </c>
      <c r="D31" s="13" t="s">
        <v>49</v>
      </c>
      <c r="E31" s="13" t="s">
        <v>89</v>
      </c>
      <c r="F31" s="13">
        <v>0.8</v>
      </c>
      <c r="G31" s="13">
        <f t="shared" si="0"/>
        <v>7.2</v>
      </c>
      <c r="H31" s="3">
        <f>+ROUND(VLOOKUP(E31,'[1]Cuadrillas SSEE y Lineas'!$D$28:$U$41,17)*G31,3)</f>
        <v>32.4</v>
      </c>
      <c r="I31">
        <f>+ROUND(VLOOKUP(E31,'[1]Cuadrillas SSEE y Lineas'!$D$28:$U$41,18),3)</f>
        <v>46.43</v>
      </c>
      <c r="J31" s="3">
        <f t="shared" si="1"/>
        <v>1504.3320000000001</v>
      </c>
      <c r="K31" s="3">
        <f>+ROUND(VLOOKUP(E31,'[1]Cuadrillas SSEE y Lineas'!$D$28:$U$41,14)*G31,3)</f>
        <v>27.071999999999999</v>
      </c>
      <c r="L31" s="3">
        <f>+ROUND(VLOOKUP(E31,'[1]Cuadrillas SSEE y Lineas'!$D$28:$U$41,16)*G31,3)</f>
        <v>16.704000000000001</v>
      </c>
      <c r="M31" s="3">
        <f t="shared" si="2"/>
        <v>1548.1079999999999</v>
      </c>
      <c r="N31" s="3"/>
      <c r="O31" t="s">
        <v>90</v>
      </c>
      <c r="P31">
        <f>ROUND(VLOOKUP(O31,[1]Parametros!$B$12:$E$52,4),3)</f>
        <v>56.4</v>
      </c>
      <c r="Q31">
        <v>0.15</v>
      </c>
      <c r="R31" s="28">
        <f t="shared" si="3"/>
        <v>60.911999999999999</v>
      </c>
      <c r="W31" s="28">
        <f t="shared" si="4"/>
        <v>60.911999999999999</v>
      </c>
      <c r="X31" s="28">
        <f t="shared" si="5"/>
        <v>1609.02</v>
      </c>
      <c r="Z31" s="3">
        <f t="shared" si="6"/>
        <v>32.4</v>
      </c>
      <c r="AA31" s="3">
        <f t="shared" si="7"/>
        <v>49.661000000000001</v>
      </c>
      <c r="AB31">
        <f t="shared" si="8"/>
        <v>478.93031999999994</v>
      </c>
      <c r="AC31" s="3"/>
      <c r="AD31" s="3"/>
      <c r="AF31">
        <v>9201700001</v>
      </c>
      <c r="AG31">
        <v>8671</v>
      </c>
      <c r="AH31">
        <v>5832.39</v>
      </c>
      <c r="AI31">
        <v>25.92</v>
      </c>
      <c r="AJ31">
        <v>43.598999999999997</v>
      </c>
      <c r="AK31">
        <v>1130.08608</v>
      </c>
    </row>
    <row r="32" spans="1:37" x14ac:dyDescent="0.3">
      <c r="A32" s="13">
        <v>8672</v>
      </c>
      <c r="B32" s="18" t="s">
        <v>115</v>
      </c>
      <c r="C32" s="13">
        <v>220</v>
      </c>
      <c r="D32" s="13" t="s">
        <v>49</v>
      </c>
      <c r="E32" s="13" t="s">
        <v>89</v>
      </c>
      <c r="F32" s="13">
        <v>0.8</v>
      </c>
      <c r="G32" s="13">
        <f t="shared" si="0"/>
        <v>7.2</v>
      </c>
      <c r="H32" s="3">
        <f>+ROUND(VLOOKUP(E32,'[1]Cuadrillas SSEE y Lineas'!$D$28:$U$41,17)*G32,3)</f>
        <v>32.4</v>
      </c>
      <c r="I32">
        <f>+ROUND(VLOOKUP(E32,'[1]Cuadrillas SSEE y Lineas'!$D$28:$U$41,18),3)</f>
        <v>46.43</v>
      </c>
      <c r="J32" s="3">
        <f t="shared" si="1"/>
        <v>1504.3320000000001</v>
      </c>
      <c r="K32" s="3">
        <f>+ROUND(VLOOKUP(E32,'[1]Cuadrillas SSEE y Lineas'!$D$28:$U$41,14)*G32,3)</f>
        <v>27.071999999999999</v>
      </c>
      <c r="L32" s="3">
        <f>+ROUND(VLOOKUP(E32,'[1]Cuadrillas SSEE y Lineas'!$D$28:$U$41,16)*G32,3)</f>
        <v>16.704000000000001</v>
      </c>
      <c r="M32" s="3">
        <f t="shared" si="2"/>
        <v>1548.1079999999999</v>
      </c>
      <c r="N32" s="3"/>
      <c r="O32" t="s">
        <v>90</v>
      </c>
      <c r="P32">
        <f>ROUND(VLOOKUP(O32,[1]Parametros!$B$12:$E$52,4),3)</f>
        <v>56.4</v>
      </c>
      <c r="Q32">
        <v>0.15</v>
      </c>
      <c r="R32" s="28">
        <f t="shared" si="3"/>
        <v>60.911999999999999</v>
      </c>
      <c r="W32" s="28">
        <f t="shared" si="4"/>
        <v>60.911999999999999</v>
      </c>
      <c r="X32" s="28">
        <f t="shared" si="5"/>
        <v>1609.02</v>
      </c>
      <c r="Z32" s="3">
        <f t="shared" si="6"/>
        <v>32.4</v>
      </c>
      <c r="AA32" s="3">
        <f t="shared" si="7"/>
        <v>49.661000000000001</v>
      </c>
      <c r="AB32">
        <f t="shared" si="8"/>
        <v>478.93031999999994</v>
      </c>
      <c r="AC32" s="3"/>
      <c r="AD32" s="3"/>
      <c r="AF32">
        <v>9201700001</v>
      </c>
      <c r="AG32">
        <v>8672</v>
      </c>
      <c r="AH32">
        <v>5832.39</v>
      </c>
      <c r="AI32">
        <v>25.92</v>
      </c>
      <c r="AJ32">
        <v>43.598999999999997</v>
      </c>
      <c r="AK32">
        <v>1130.08608</v>
      </c>
    </row>
    <row r="33" spans="1:37" x14ac:dyDescent="0.3">
      <c r="A33" s="13">
        <v>8688</v>
      </c>
      <c r="B33" s="18" t="s">
        <v>116</v>
      </c>
      <c r="C33" s="13">
        <v>220</v>
      </c>
      <c r="D33" s="13" t="s">
        <v>49</v>
      </c>
      <c r="E33" s="13" t="s">
        <v>89</v>
      </c>
      <c r="F33" s="27">
        <v>0.8</v>
      </c>
      <c r="G33" s="27">
        <f t="shared" si="0"/>
        <v>7.2</v>
      </c>
      <c r="H33" s="3">
        <f>+ROUND(VLOOKUP(E33,'[1]Cuadrillas SSEE y Lineas'!$D$28:$U$41,17)*G33,3)</f>
        <v>32.4</v>
      </c>
      <c r="I33">
        <f>+ROUND(VLOOKUP(E33,'[1]Cuadrillas SSEE y Lineas'!$D$28:$U$41,18),3)</f>
        <v>46.43</v>
      </c>
      <c r="J33" s="3">
        <f t="shared" si="1"/>
        <v>1504.3320000000001</v>
      </c>
      <c r="K33" s="3">
        <f>+ROUND(VLOOKUP(E33,'[1]Cuadrillas SSEE y Lineas'!$D$28:$U$41,14)*G33,3)</f>
        <v>27.071999999999999</v>
      </c>
      <c r="L33" s="3">
        <f>+ROUND(VLOOKUP(E33,'[1]Cuadrillas SSEE y Lineas'!$D$28:$U$41,16)*G33,3)</f>
        <v>16.704000000000001</v>
      </c>
      <c r="M33" s="3">
        <f t="shared" si="2"/>
        <v>1548.1079999999999</v>
      </c>
      <c r="N33" s="3"/>
      <c r="O33" t="s">
        <v>90</v>
      </c>
      <c r="P33">
        <f>ROUND(VLOOKUP(O33,[1]Parametros!$B$12:$E$52,4),3)</f>
        <v>56.4</v>
      </c>
      <c r="Q33">
        <v>0.15</v>
      </c>
      <c r="R33" s="28">
        <f t="shared" si="3"/>
        <v>60.911999999999999</v>
      </c>
      <c r="W33" s="28">
        <f t="shared" si="4"/>
        <v>60.911999999999999</v>
      </c>
      <c r="X33" s="28">
        <f t="shared" si="5"/>
        <v>1609.02</v>
      </c>
      <c r="Z33" s="3">
        <f t="shared" si="6"/>
        <v>32.4</v>
      </c>
      <c r="AA33" s="3">
        <f t="shared" si="7"/>
        <v>49.661000000000001</v>
      </c>
      <c r="AB33">
        <f t="shared" si="8"/>
        <v>478.93031999999994</v>
      </c>
      <c r="AC33" s="3"/>
      <c r="AD33" s="3"/>
      <c r="AF33">
        <v>9201700001</v>
      </c>
      <c r="AG33">
        <v>8688</v>
      </c>
      <c r="AH33">
        <v>5832.39</v>
      </c>
      <c r="AI33">
        <v>25.92</v>
      </c>
      <c r="AJ33">
        <v>43.598999999999997</v>
      </c>
      <c r="AK33">
        <v>1130.08608</v>
      </c>
    </row>
    <row r="34" spans="1:37" x14ac:dyDescent="0.3">
      <c r="A34" s="13">
        <v>8729</v>
      </c>
      <c r="B34" s="18" t="s">
        <v>117</v>
      </c>
      <c r="C34" s="13">
        <v>66</v>
      </c>
      <c r="D34" s="13" t="s">
        <v>49</v>
      </c>
      <c r="E34" s="13" t="s">
        <v>89</v>
      </c>
      <c r="F34" s="12">
        <v>0.3</v>
      </c>
      <c r="G34" s="12">
        <f t="shared" si="0"/>
        <v>2.7</v>
      </c>
      <c r="H34" s="3">
        <f>+ROUND(VLOOKUP(E34,'[1]Cuadrillas SSEE y Lineas'!$D$28:$U$41,17)*G34,3)</f>
        <v>12.15</v>
      </c>
      <c r="I34">
        <f>+ROUND(VLOOKUP(E34,'[1]Cuadrillas SSEE y Lineas'!$D$28:$U$41,18),3)</f>
        <v>46.43</v>
      </c>
      <c r="J34" s="3">
        <f t="shared" si="1"/>
        <v>564.125</v>
      </c>
      <c r="K34" s="3">
        <f>+ROUND(VLOOKUP(E34,'[1]Cuadrillas SSEE y Lineas'!$D$28:$U$41,14)*G34,3)</f>
        <v>10.151999999999999</v>
      </c>
      <c r="L34" s="3">
        <f>+ROUND(VLOOKUP(E34,'[1]Cuadrillas SSEE y Lineas'!$D$28:$U$41,16)*G34,3)</f>
        <v>6.2640000000000002</v>
      </c>
      <c r="M34" s="3">
        <f t="shared" si="2"/>
        <v>580.54100000000005</v>
      </c>
      <c r="N34" s="3"/>
      <c r="O34" t="s">
        <v>90</v>
      </c>
      <c r="P34">
        <f>ROUND(VLOOKUP(O34,[1]Parametros!$B$12:$E$52,4),3)</f>
        <v>56.4</v>
      </c>
      <c r="Q34">
        <v>0.1</v>
      </c>
      <c r="R34" s="28">
        <f t="shared" si="3"/>
        <v>15.228</v>
      </c>
      <c r="W34" s="28">
        <f t="shared" si="4"/>
        <v>15.228</v>
      </c>
      <c r="X34" s="28">
        <f t="shared" si="5"/>
        <v>595.76900000000001</v>
      </c>
      <c r="Z34" s="3">
        <f t="shared" si="6"/>
        <v>12.15</v>
      </c>
      <c r="AA34" s="3">
        <f t="shared" si="7"/>
        <v>49.033999999999999</v>
      </c>
      <c r="AB34">
        <f t="shared" si="8"/>
        <v>179.59158000000002</v>
      </c>
      <c r="AC34" s="3"/>
      <c r="AD34" s="3"/>
      <c r="AF34">
        <v>9201700001</v>
      </c>
      <c r="AG34">
        <v>8729</v>
      </c>
      <c r="AH34">
        <v>6854.68</v>
      </c>
      <c r="AI34">
        <v>9.7200000000000006</v>
      </c>
      <c r="AJ34">
        <v>42.816000000000003</v>
      </c>
      <c r="AK34">
        <v>416.17151999999999</v>
      </c>
    </row>
    <row r="35" spans="1:37" x14ac:dyDescent="0.3">
      <c r="A35" s="13">
        <v>9209</v>
      </c>
      <c r="B35" s="18" t="s">
        <v>118</v>
      </c>
      <c r="C35" s="13">
        <v>220</v>
      </c>
      <c r="D35" s="13" t="s">
        <v>49</v>
      </c>
      <c r="E35" s="13" t="s">
        <v>89</v>
      </c>
      <c r="F35" s="27">
        <v>0.8</v>
      </c>
      <c r="G35" s="27">
        <f t="shared" si="0"/>
        <v>7.2</v>
      </c>
      <c r="H35" s="3">
        <f>+ROUND(VLOOKUP(E35,'[1]Cuadrillas SSEE y Lineas'!$D$28:$U$41,17)*G35,3)</f>
        <v>32.4</v>
      </c>
      <c r="I35">
        <f>+ROUND(VLOOKUP(E35,'[1]Cuadrillas SSEE y Lineas'!$D$28:$U$41,18),3)</f>
        <v>46.43</v>
      </c>
      <c r="J35" s="3">
        <f t="shared" si="1"/>
        <v>1504.3320000000001</v>
      </c>
      <c r="K35" s="3">
        <f>+ROUND(VLOOKUP(E35,'[1]Cuadrillas SSEE y Lineas'!$D$28:$U$41,14)*G35,3)</f>
        <v>27.071999999999999</v>
      </c>
      <c r="L35" s="3">
        <f>+ROUND(VLOOKUP(E35,'[1]Cuadrillas SSEE y Lineas'!$D$28:$U$41,16)*G35,3)</f>
        <v>16.704000000000001</v>
      </c>
      <c r="M35" s="3">
        <f t="shared" si="2"/>
        <v>1548.1079999999999</v>
      </c>
      <c r="N35" s="3"/>
      <c r="O35" t="s">
        <v>90</v>
      </c>
      <c r="P35">
        <f>ROUND(VLOOKUP(O35,[1]Parametros!$B$12:$E$52,4),3)</f>
        <v>56.4</v>
      </c>
      <c r="Q35">
        <v>0.15</v>
      </c>
      <c r="R35" s="28">
        <f t="shared" si="3"/>
        <v>60.911999999999999</v>
      </c>
      <c r="W35" s="28">
        <f t="shared" si="4"/>
        <v>60.911999999999999</v>
      </c>
      <c r="X35" s="28">
        <f t="shared" si="5"/>
        <v>1609.02</v>
      </c>
      <c r="Z35" s="3">
        <f t="shared" si="6"/>
        <v>32.4</v>
      </c>
      <c r="AA35" s="3">
        <f t="shared" si="7"/>
        <v>49.661000000000001</v>
      </c>
      <c r="AB35">
        <f t="shared" si="8"/>
        <v>478.93031999999994</v>
      </c>
      <c r="AC35" s="3"/>
      <c r="AD35" s="3"/>
      <c r="AF35">
        <v>9201700001</v>
      </c>
      <c r="AG35">
        <v>9209</v>
      </c>
      <c r="AH35">
        <v>5832.39</v>
      </c>
      <c r="AI35">
        <v>25.92</v>
      </c>
      <c r="AJ35">
        <v>43.598999999999997</v>
      </c>
      <c r="AK35">
        <v>1130.08608</v>
      </c>
    </row>
    <row r="36" spans="1:37" x14ac:dyDescent="0.3">
      <c r="A36" s="13">
        <v>9210</v>
      </c>
      <c r="B36" s="18" t="s">
        <v>119</v>
      </c>
      <c r="C36" s="13">
        <v>220</v>
      </c>
      <c r="D36" s="13" t="s">
        <v>49</v>
      </c>
      <c r="E36" s="13" t="s">
        <v>89</v>
      </c>
      <c r="F36" s="27">
        <v>0.8</v>
      </c>
      <c r="G36" s="27">
        <f t="shared" si="0"/>
        <v>7.2</v>
      </c>
      <c r="H36" s="3">
        <f>+ROUND(VLOOKUP(E36,'[1]Cuadrillas SSEE y Lineas'!$D$28:$U$41,17)*G36,3)</f>
        <v>32.4</v>
      </c>
      <c r="I36">
        <f>+ROUND(VLOOKUP(E36,'[1]Cuadrillas SSEE y Lineas'!$D$28:$U$41,18),3)</f>
        <v>46.43</v>
      </c>
      <c r="J36" s="3">
        <f t="shared" si="1"/>
        <v>1504.3320000000001</v>
      </c>
      <c r="K36" s="3">
        <f>+ROUND(VLOOKUP(E36,'[1]Cuadrillas SSEE y Lineas'!$D$28:$U$41,14)*G36,3)</f>
        <v>27.071999999999999</v>
      </c>
      <c r="L36" s="3">
        <f>+ROUND(VLOOKUP(E36,'[1]Cuadrillas SSEE y Lineas'!$D$28:$U$41,16)*G36,3)</f>
        <v>16.704000000000001</v>
      </c>
      <c r="M36" s="3">
        <f t="shared" si="2"/>
        <v>1548.1079999999999</v>
      </c>
      <c r="N36" s="3"/>
      <c r="O36" t="s">
        <v>90</v>
      </c>
      <c r="P36">
        <f>ROUND(VLOOKUP(O36,[1]Parametros!$B$12:$E$52,4),3)</f>
        <v>56.4</v>
      </c>
      <c r="Q36">
        <v>0.15</v>
      </c>
      <c r="R36" s="28">
        <f t="shared" si="3"/>
        <v>60.911999999999999</v>
      </c>
      <c r="W36" s="28">
        <f t="shared" si="4"/>
        <v>60.911999999999999</v>
      </c>
      <c r="X36" s="28">
        <f t="shared" si="5"/>
        <v>1609.02</v>
      </c>
      <c r="Z36" s="3">
        <f t="shared" si="6"/>
        <v>32.4</v>
      </c>
      <c r="AA36" s="3">
        <f t="shared" si="7"/>
        <v>49.661000000000001</v>
      </c>
      <c r="AB36">
        <f t="shared" si="8"/>
        <v>478.93031999999994</v>
      </c>
      <c r="AC36" s="3"/>
      <c r="AD36" s="3"/>
      <c r="AF36">
        <v>9201700001</v>
      </c>
      <c r="AG36">
        <v>9210</v>
      </c>
      <c r="AH36">
        <v>5832.39</v>
      </c>
      <c r="AI36">
        <v>25.92</v>
      </c>
      <c r="AJ36">
        <v>43.598999999999997</v>
      </c>
      <c r="AK36">
        <v>1130.08608</v>
      </c>
    </row>
    <row r="37" spans="1:37" ht="27.6" x14ac:dyDescent="0.3">
      <c r="A37" s="13">
        <v>9211</v>
      </c>
      <c r="B37" s="18" t="s">
        <v>120</v>
      </c>
      <c r="C37" s="13">
        <v>23</v>
      </c>
      <c r="D37" s="13" t="s">
        <v>49</v>
      </c>
      <c r="E37" s="13" t="s">
        <v>89</v>
      </c>
      <c r="F37" s="12">
        <v>0.25</v>
      </c>
      <c r="G37" s="12">
        <f t="shared" si="0"/>
        <v>2.25</v>
      </c>
      <c r="H37" s="3">
        <f>+ROUND(VLOOKUP(E37,'[1]Cuadrillas SSEE y Lineas'!$D$28:$U$41,17)*G37,3)</f>
        <v>10.125</v>
      </c>
      <c r="I37">
        <f>+ROUND(VLOOKUP(E37,'[1]Cuadrillas SSEE y Lineas'!$D$28:$U$41,18),3)</f>
        <v>46.43</v>
      </c>
      <c r="J37" s="3">
        <f t="shared" si="1"/>
        <v>470.10399999999998</v>
      </c>
      <c r="K37" s="3">
        <f>+ROUND(VLOOKUP(E37,'[1]Cuadrillas SSEE y Lineas'!$D$28:$U$41,14)*G37,3)</f>
        <v>8.4600000000000009</v>
      </c>
      <c r="L37" s="3">
        <f>+ROUND(VLOOKUP(E37,'[1]Cuadrillas SSEE y Lineas'!$D$28:$U$41,16)*G37,3)</f>
        <v>5.22</v>
      </c>
      <c r="M37" s="3">
        <f t="shared" si="2"/>
        <v>483.78399999999999</v>
      </c>
      <c r="N37" s="3"/>
      <c r="O37" t="s">
        <v>90</v>
      </c>
      <c r="P37">
        <f>ROUND(VLOOKUP(O37,[1]Parametros!$B$12:$E$52,4),3)</f>
        <v>56.4</v>
      </c>
      <c r="Q37">
        <v>0.15</v>
      </c>
      <c r="R37" s="28">
        <f t="shared" si="3"/>
        <v>19.035</v>
      </c>
      <c r="W37" s="28">
        <f t="shared" si="4"/>
        <v>19.035</v>
      </c>
      <c r="X37" s="28">
        <f t="shared" si="5"/>
        <v>502.81900000000002</v>
      </c>
      <c r="Z37" s="3">
        <f t="shared" si="6"/>
        <v>10.125</v>
      </c>
      <c r="AA37" s="3">
        <f t="shared" si="7"/>
        <v>49.661000000000001</v>
      </c>
      <c r="AB37">
        <f t="shared" si="8"/>
        <v>149.66572500000001</v>
      </c>
      <c r="AC37" s="3"/>
      <c r="AD37" s="3"/>
      <c r="AF37">
        <v>9201700001</v>
      </c>
      <c r="AG37">
        <v>9211</v>
      </c>
      <c r="AH37">
        <v>1004.93</v>
      </c>
      <c r="AI37">
        <v>8.1</v>
      </c>
      <c r="AJ37">
        <v>43.598999999999997</v>
      </c>
      <c r="AK37">
        <v>353.15190000000001</v>
      </c>
    </row>
    <row r="38" spans="1:37" ht="27.6" x14ac:dyDescent="0.3">
      <c r="A38" s="13">
        <v>9214</v>
      </c>
      <c r="B38" s="18" t="s">
        <v>121</v>
      </c>
      <c r="C38" s="13">
        <v>23</v>
      </c>
      <c r="D38" s="13" t="s">
        <v>49</v>
      </c>
      <c r="E38" s="13" t="s">
        <v>89</v>
      </c>
      <c r="F38" s="12">
        <v>0.25</v>
      </c>
      <c r="G38" s="12">
        <f t="shared" si="0"/>
        <v>2.25</v>
      </c>
      <c r="H38" s="3">
        <f>+ROUND(VLOOKUP(E38,'[1]Cuadrillas SSEE y Lineas'!$D$28:$U$41,17)*G38,3)</f>
        <v>10.125</v>
      </c>
      <c r="I38">
        <f>+ROUND(VLOOKUP(E38,'[1]Cuadrillas SSEE y Lineas'!$D$28:$U$41,18),3)</f>
        <v>46.43</v>
      </c>
      <c r="J38" s="3">
        <f t="shared" si="1"/>
        <v>470.10399999999998</v>
      </c>
      <c r="K38" s="3">
        <f>+ROUND(VLOOKUP(E38,'[1]Cuadrillas SSEE y Lineas'!$D$28:$U$41,14)*G38,3)</f>
        <v>8.4600000000000009</v>
      </c>
      <c r="L38" s="3">
        <f>+ROUND(VLOOKUP(E38,'[1]Cuadrillas SSEE y Lineas'!$D$28:$U$41,16)*G38,3)</f>
        <v>5.22</v>
      </c>
      <c r="M38" s="3">
        <f t="shared" si="2"/>
        <v>483.78399999999999</v>
      </c>
      <c r="N38" s="3"/>
      <c r="O38" t="s">
        <v>90</v>
      </c>
      <c r="P38">
        <f>ROUND(VLOOKUP(O38,[1]Parametros!$B$12:$E$52,4),3)</f>
        <v>56.4</v>
      </c>
      <c r="Q38">
        <v>0.15</v>
      </c>
      <c r="R38" s="28">
        <f t="shared" si="3"/>
        <v>19.035</v>
      </c>
      <c r="W38" s="28">
        <f t="shared" si="4"/>
        <v>19.035</v>
      </c>
      <c r="X38" s="28">
        <f t="shared" si="5"/>
        <v>502.81900000000002</v>
      </c>
      <c r="Z38" s="3">
        <f t="shared" si="6"/>
        <v>10.125</v>
      </c>
      <c r="AA38" s="3">
        <f t="shared" si="7"/>
        <v>49.661000000000001</v>
      </c>
      <c r="AB38">
        <f t="shared" si="8"/>
        <v>149.66572500000001</v>
      </c>
      <c r="AC38" s="3"/>
      <c r="AD38" s="3"/>
      <c r="AF38">
        <v>9201700001</v>
      </c>
      <c r="AG38">
        <v>9214</v>
      </c>
      <c r="AH38">
        <v>1004.93</v>
      </c>
      <c r="AI38">
        <v>8.1</v>
      </c>
      <c r="AJ38">
        <v>43.598999999999997</v>
      </c>
      <c r="AK38">
        <v>353.15190000000001</v>
      </c>
    </row>
    <row r="39" spans="1:37" x14ac:dyDescent="0.3">
      <c r="A39" s="13">
        <v>9257</v>
      </c>
      <c r="B39" s="18" t="s">
        <v>122</v>
      </c>
      <c r="C39" s="13">
        <v>500</v>
      </c>
      <c r="D39" s="13" t="s">
        <v>49</v>
      </c>
      <c r="E39" s="13" t="s">
        <v>89</v>
      </c>
      <c r="F39" s="13">
        <v>1.5</v>
      </c>
      <c r="G39" s="13">
        <f t="shared" si="0"/>
        <v>13.5</v>
      </c>
      <c r="H39" s="3">
        <f>+ROUND(VLOOKUP(E39,'[1]Cuadrillas SSEE y Lineas'!$D$28:$U$41,17)*G39,3)</f>
        <v>60.75</v>
      </c>
      <c r="I39">
        <f>+ROUND(VLOOKUP(E39,'[1]Cuadrillas SSEE y Lineas'!$D$28:$U$41,18),3)</f>
        <v>46.43</v>
      </c>
      <c r="J39" s="3">
        <f t="shared" si="1"/>
        <v>2820.623</v>
      </c>
      <c r="K39" s="3">
        <f>+ROUND(VLOOKUP(E39,'[1]Cuadrillas SSEE y Lineas'!$D$28:$U$41,14)*G39,3)</f>
        <v>50.76</v>
      </c>
      <c r="L39" s="3">
        <f>+ROUND(VLOOKUP(E39,'[1]Cuadrillas SSEE y Lineas'!$D$28:$U$41,16)*G39,3)</f>
        <v>31.32</v>
      </c>
      <c r="M39" s="3">
        <f t="shared" si="2"/>
        <v>2902.7030000000004</v>
      </c>
      <c r="N39" s="3"/>
      <c r="O39" t="s">
        <v>90</v>
      </c>
      <c r="P39">
        <f>ROUND(VLOOKUP(O39,[1]Parametros!$B$12:$E$52,4),3)</f>
        <v>56.4</v>
      </c>
      <c r="Q39">
        <v>0.15</v>
      </c>
      <c r="R39" s="28">
        <f t="shared" si="3"/>
        <v>114.21</v>
      </c>
      <c r="W39" s="28">
        <f t="shared" si="4"/>
        <v>114.21</v>
      </c>
      <c r="X39" s="28">
        <f t="shared" si="5"/>
        <v>3016.9130000000005</v>
      </c>
      <c r="Z39" s="3">
        <f t="shared" si="6"/>
        <v>60.75</v>
      </c>
      <c r="AA39" s="3">
        <f t="shared" si="7"/>
        <v>49.661000000000001</v>
      </c>
      <c r="AB39">
        <f t="shared" si="8"/>
        <v>897.99434999999994</v>
      </c>
      <c r="AC39" s="3"/>
      <c r="AD39" s="3"/>
      <c r="AF39">
        <v>9201700001</v>
      </c>
      <c r="AG39">
        <v>9257</v>
      </c>
      <c r="AH39">
        <v>16796.88</v>
      </c>
      <c r="AI39">
        <v>48.6</v>
      </c>
      <c r="AJ39">
        <v>43.598999999999997</v>
      </c>
      <c r="AK39">
        <v>2118.9114</v>
      </c>
    </row>
    <row r="40" spans="1:37" x14ac:dyDescent="0.3">
      <c r="A40" s="13">
        <v>9258</v>
      </c>
      <c r="B40" s="18" t="s">
        <v>123</v>
      </c>
      <c r="C40" s="13">
        <v>500</v>
      </c>
      <c r="D40" s="13" t="s">
        <v>49</v>
      </c>
      <c r="E40" s="13" t="s">
        <v>89</v>
      </c>
      <c r="F40" s="27">
        <v>1.5</v>
      </c>
      <c r="G40" s="27">
        <f t="shared" si="0"/>
        <v>13.5</v>
      </c>
      <c r="H40" s="3">
        <f>+ROUND(VLOOKUP(E40,'[1]Cuadrillas SSEE y Lineas'!$D$28:$U$41,17)*G40,3)</f>
        <v>60.75</v>
      </c>
      <c r="I40">
        <f>+ROUND(VLOOKUP(E40,'[1]Cuadrillas SSEE y Lineas'!$D$28:$U$41,18),3)</f>
        <v>46.43</v>
      </c>
      <c r="J40" s="3">
        <f t="shared" si="1"/>
        <v>2820.623</v>
      </c>
      <c r="K40" s="3">
        <f>+ROUND(VLOOKUP(E40,'[1]Cuadrillas SSEE y Lineas'!$D$28:$U$41,14)*G40,3)</f>
        <v>50.76</v>
      </c>
      <c r="L40" s="3">
        <f>+ROUND(VLOOKUP(E40,'[1]Cuadrillas SSEE y Lineas'!$D$28:$U$41,16)*G40,3)</f>
        <v>31.32</v>
      </c>
      <c r="M40" s="3">
        <f t="shared" si="2"/>
        <v>2902.7030000000004</v>
      </c>
      <c r="N40" s="3"/>
      <c r="O40" t="s">
        <v>90</v>
      </c>
      <c r="P40">
        <f>ROUND(VLOOKUP(O40,[1]Parametros!$B$12:$E$52,4),3)</f>
        <v>56.4</v>
      </c>
      <c r="Q40">
        <v>0.15</v>
      </c>
      <c r="R40" s="28">
        <f t="shared" si="3"/>
        <v>114.21</v>
      </c>
      <c r="W40" s="28">
        <f t="shared" si="4"/>
        <v>114.21</v>
      </c>
      <c r="X40" s="28">
        <f t="shared" si="5"/>
        <v>3016.9130000000005</v>
      </c>
      <c r="Z40" s="3">
        <f t="shared" si="6"/>
        <v>60.75</v>
      </c>
      <c r="AA40" s="3">
        <f t="shared" si="7"/>
        <v>49.661000000000001</v>
      </c>
      <c r="AB40">
        <f t="shared" si="8"/>
        <v>897.99434999999994</v>
      </c>
      <c r="AC40" s="3"/>
      <c r="AD40" s="3"/>
      <c r="AF40">
        <v>9201700001</v>
      </c>
      <c r="AG40">
        <v>9258</v>
      </c>
      <c r="AH40">
        <v>16796.88</v>
      </c>
      <c r="AI40">
        <v>48.6</v>
      </c>
      <c r="AJ40">
        <v>43.598999999999997</v>
      </c>
      <c r="AK40">
        <v>2118.9114</v>
      </c>
    </row>
    <row r="41" spans="1:37" x14ac:dyDescent="0.3">
      <c r="A41" s="13">
        <v>9367</v>
      </c>
      <c r="B41" s="18" t="s">
        <v>124</v>
      </c>
      <c r="C41" s="13">
        <v>220</v>
      </c>
      <c r="D41" s="13" t="s">
        <v>49</v>
      </c>
      <c r="E41" s="13" t="s">
        <v>89</v>
      </c>
      <c r="F41" s="27">
        <v>0.8</v>
      </c>
      <c r="G41" s="27">
        <f t="shared" si="0"/>
        <v>7.2</v>
      </c>
      <c r="H41" s="3">
        <f>+ROUND(VLOOKUP(E41,'[1]Cuadrillas SSEE y Lineas'!$D$28:$U$41,17)*G41,3)</f>
        <v>32.4</v>
      </c>
      <c r="I41">
        <f>+ROUND(VLOOKUP(E41,'[1]Cuadrillas SSEE y Lineas'!$D$28:$U$41,18),3)</f>
        <v>46.43</v>
      </c>
      <c r="J41" s="3">
        <f t="shared" si="1"/>
        <v>1504.3320000000001</v>
      </c>
      <c r="K41" s="3">
        <f>+ROUND(VLOOKUP(E41,'[1]Cuadrillas SSEE y Lineas'!$D$28:$U$41,14)*G41,3)</f>
        <v>27.071999999999999</v>
      </c>
      <c r="L41" s="3">
        <f>+ROUND(VLOOKUP(E41,'[1]Cuadrillas SSEE y Lineas'!$D$28:$U$41,16)*G41,3)</f>
        <v>16.704000000000001</v>
      </c>
      <c r="M41" s="3">
        <f t="shared" si="2"/>
        <v>1548.1079999999999</v>
      </c>
      <c r="N41" s="3"/>
      <c r="O41" t="s">
        <v>90</v>
      </c>
      <c r="P41">
        <f>ROUND(VLOOKUP(O41,[1]Parametros!$B$12:$E$52,4),3)</f>
        <v>56.4</v>
      </c>
      <c r="Q41">
        <v>0.15</v>
      </c>
      <c r="R41" s="28">
        <f t="shared" si="3"/>
        <v>60.911999999999999</v>
      </c>
      <c r="W41" s="28">
        <f t="shared" si="4"/>
        <v>60.911999999999999</v>
      </c>
      <c r="X41" s="28">
        <f t="shared" si="5"/>
        <v>1609.02</v>
      </c>
      <c r="Z41" s="3">
        <f t="shared" si="6"/>
        <v>32.4</v>
      </c>
      <c r="AA41" s="3">
        <f t="shared" si="7"/>
        <v>49.661000000000001</v>
      </c>
      <c r="AB41">
        <f t="shared" si="8"/>
        <v>478.93031999999994</v>
      </c>
      <c r="AC41" s="3"/>
      <c r="AD41" s="3"/>
      <c r="AF41">
        <v>9201700001</v>
      </c>
      <c r="AG41">
        <v>9367</v>
      </c>
      <c r="AH41">
        <v>5832.39</v>
      </c>
      <c r="AI41">
        <v>25.92</v>
      </c>
      <c r="AJ41">
        <v>43.598999999999997</v>
      </c>
      <c r="AK41">
        <v>1130.08608</v>
      </c>
    </row>
    <row r="42" spans="1:37" x14ac:dyDescent="0.3">
      <c r="A42" s="13">
        <v>9398</v>
      </c>
      <c r="B42" s="18" t="s">
        <v>125</v>
      </c>
      <c r="C42" s="13">
        <v>220</v>
      </c>
      <c r="D42" s="13" t="s">
        <v>49</v>
      </c>
      <c r="E42" s="13" t="s">
        <v>89</v>
      </c>
      <c r="F42" s="27">
        <v>0.8</v>
      </c>
      <c r="G42" s="27">
        <f t="shared" si="0"/>
        <v>7.2</v>
      </c>
      <c r="H42" s="3">
        <f>+ROUND(VLOOKUP(E42,'[1]Cuadrillas SSEE y Lineas'!$D$28:$U$41,17)*G42,3)</f>
        <v>32.4</v>
      </c>
      <c r="I42">
        <f>+ROUND(VLOOKUP(E42,'[1]Cuadrillas SSEE y Lineas'!$D$28:$U$41,18),3)</f>
        <v>46.43</v>
      </c>
      <c r="J42" s="3">
        <f t="shared" si="1"/>
        <v>1504.3320000000001</v>
      </c>
      <c r="K42" s="3">
        <f>+ROUND(VLOOKUP(E42,'[1]Cuadrillas SSEE y Lineas'!$D$28:$U$41,14)*G42,3)</f>
        <v>27.071999999999999</v>
      </c>
      <c r="L42" s="3">
        <f>+ROUND(VLOOKUP(E42,'[1]Cuadrillas SSEE y Lineas'!$D$28:$U$41,16)*G42,3)</f>
        <v>16.704000000000001</v>
      </c>
      <c r="M42" s="3">
        <f t="shared" si="2"/>
        <v>1548.1079999999999</v>
      </c>
      <c r="N42" s="3"/>
      <c r="O42" t="s">
        <v>90</v>
      </c>
      <c r="P42">
        <f>ROUND(VLOOKUP(O42,[1]Parametros!$B$12:$E$52,4),3)</f>
        <v>56.4</v>
      </c>
      <c r="Q42">
        <v>0.15</v>
      </c>
      <c r="R42" s="28">
        <f t="shared" si="3"/>
        <v>60.911999999999999</v>
      </c>
      <c r="W42" s="28">
        <f t="shared" si="4"/>
        <v>60.911999999999999</v>
      </c>
      <c r="X42" s="28">
        <f t="shared" si="5"/>
        <v>1609.02</v>
      </c>
      <c r="Z42" s="3">
        <f t="shared" si="6"/>
        <v>32.4</v>
      </c>
      <c r="AA42" s="3">
        <f t="shared" si="7"/>
        <v>49.661000000000001</v>
      </c>
      <c r="AB42">
        <f t="shared" si="8"/>
        <v>478.93031999999994</v>
      </c>
      <c r="AC42" s="3"/>
      <c r="AD42" s="3"/>
      <c r="AF42">
        <v>9201700001</v>
      </c>
      <c r="AG42">
        <v>9398</v>
      </c>
      <c r="AH42">
        <v>5832.39</v>
      </c>
      <c r="AI42">
        <v>25.92</v>
      </c>
      <c r="AJ42">
        <v>43.598999999999997</v>
      </c>
      <c r="AK42">
        <v>1130.08608</v>
      </c>
    </row>
    <row r="43" spans="1:37" x14ac:dyDescent="0.3">
      <c r="A43" s="13">
        <v>9399</v>
      </c>
      <c r="B43" s="18" t="s">
        <v>126</v>
      </c>
      <c r="C43" s="13">
        <v>220</v>
      </c>
      <c r="D43" s="13" t="s">
        <v>49</v>
      </c>
      <c r="E43" s="13" t="s">
        <v>89</v>
      </c>
      <c r="F43" s="13">
        <v>0.8</v>
      </c>
      <c r="G43" s="13">
        <f t="shared" si="0"/>
        <v>7.2</v>
      </c>
      <c r="H43" s="3">
        <f>+ROUND(VLOOKUP(E43,'[1]Cuadrillas SSEE y Lineas'!$D$28:$U$41,17)*G43,3)</f>
        <v>32.4</v>
      </c>
      <c r="I43">
        <f>+ROUND(VLOOKUP(E43,'[1]Cuadrillas SSEE y Lineas'!$D$28:$U$41,18),3)</f>
        <v>46.43</v>
      </c>
      <c r="J43" s="3">
        <f t="shared" si="1"/>
        <v>1504.3320000000001</v>
      </c>
      <c r="K43" s="3">
        <f>+ROUND(VLOOKUP(E43,'[1]Cuadrillas SSEE y Lineas'!$D$28:$U$41,14)*G43,3)</f>
        <v>27.071999999999999</v>
      </c>
      <c r="L43" s="3">
        <f>+ROUND(VLOOKUP(E43,'[1]Cuadrillas SSEE y Lineas'!$D$28:$U$41,16)*G43,3)</f>
        <v>16.704000000000001</v>
      </c>
      <c r="M43" s="3">
        <f t="shared" si="2"/>
        <v>1548.1079999999999</v>
      </c>
      <c r="N43" s="3"/>
      <c r="O43" t="s">
        <v>90</v>
      </c>
      <c r="P43">
        <f>ROUND(VLOOKUP(O43,[1]Parametros!$B$12:$E$52,4),3)</f>
        <v>56.4</v>
      </c>
      <c r="Q43">
        <v>0.15</v>
      </c>
      <c r="R43" s="28">
        <f t="shared" si="3"/>
        <v>60.911999999999999</v>
      </c>
      <c r="W43" s="28">
        <f t="shared" si="4"/>
        <v>60.911999999999999</v>
      </c>
      <c r="X43" s="28">
        <f t="shared" si="5"/>
        <v>1609.02</v>
      </c>
      <c r="Z43" s="3">
        <f t="shared" si="6"/>
        <v>32.4</v>
      </c>
      <c r="AA43" s="3">
        <f t="shared" si="7"/>
        <v>49.661000000000001</v>
      </c>
      <c r="AB43">
        <f t="shared" si="8"/>
        <v>478.93031999999994</v>
      </c>
      <c r="AC43" s="3"/>
      <c r="AD43" s="3"/>
      <c r="AF43">
        <v>9201700001</v>
      </c>
      <c r="AG43">
        <v>9399</v>
      </c>
      <c r="AH43">
        <v>5832.39</v>
      </c>
      <c r="AI43">
        <v>25.92</v>
      </c>
      <c r="AJ43">
        <v>43.598999999999997</v>
      </c>
      <c r="AK43">
        <v>1130.08608</v>
      </c>
    </row>
    <row r="44" spans="1:37" x14ac:dyDescent="0.3">
      <c r="A44" s="13">
        <v>9419</v>
      </c>
      <c r="B44" s="18" t="s">
        <v>127</v>
      </c>
      <c r="C44" s="13">
        <v>220</v>
      </c>
      <c r="D44" s="13" t="s">
        <v>49</v>
      </c>
      <c r="E44" s="13" t="s">
        <v>89</v>
      </c>
      <c r="F44" s="13">
        <v>0.8</v>
      </c>
      <c r="G44" s="13">
        <f t="shared" si="0"/>
        <v>7.2</v>
      </c>
      <c r="H44" s="3">
        <f>+ROUND(VLOOKUP(E44,'[1]Cuadrillas SSEE y Lineas'!$D$28:$U$41,17)*G44,3)</f>
        <v>32.4</v>
      </c>
      <c r="I44">
        <f>+ROUND(VLOOKUP(E44,'[1]Cuadrillas SSEE y Lineas'!$D$28:$U$41,18),3)</f>
        <v>46.43</v>
      </c>
      <c r="J44" s="3">
        <f t="shared" si="1"/>
        <v>1504.3320000000001</v>
      </c>
      <c r="K44" s="3">
        <f>+ROUND(VLOOKUP(E44,'[1]Cuadrillas SSEE y Lineas'!$D$28:$U$41,14)*G44,3)</f>
        <v>27.071999999999999</v>
      </c>
      <c r="L44" s="3">
        <f>+ROUND(VLOOKUP(E44,'[1]Cuadrillas SSEE y Lineas'!$D$28:$U$41,16)*G44,3)</f>
        <v>16.704000000000001</v>
      </c>
      <c r="M44" s="3">
        <f t="shared" si="2"/>
        <v>1548.1079999999999</v>
      </c>
      <c r="N44" s="3"/>
      <c r="O44" t="s">
        <v>90</v>
      </c>
      <c r="P44">
        <f>ROUND(VLOOKUP(O44,[1]Parametros!$B$12:$E$52,4),3)</f>
        <v>56.4</v>
      </c>
      <c r="Q44">
        <v>0.15</v>
      </c>
      <c r="R44" s="28">
        <f t="shared" si="3"/>
        <v>60.911999999999999</v>
      </c>
      <c r="W44" s="28">
        <f t="shared" si="4"/>
        <v>60.911999999999999</v>
      </c>
      <c r="X44" s="28">
        <f t="shared" si="5"/>
        <v>1609.02</v>
      </c>
      <c r="Z44" s="3">
        <f t="shared" si="6"/>
        <v>32.4</v>
      </c>
      <c r="AA44" s="3">
        <f t="shared" si="7"/>
        <v>49.661000000000001</v>
      </c>
      <c r="AB44">
        <f t="shared" si="8"/>
        <v>478.93031999999994</v>
      </c>
      <c r="AC44" s="3"/>
      <c r="AD44" s="3"/>
      <c r="AF44">
        <v>9201700001</v>
      </c>
      <c r="AG44">
        <v>9419</v>
      </c>
      <c r="AH44">
        <v>5832.39</v>
      </c>
      <c r="AI44">
        <v>25.92</v>
      </c>
      <c r="AJ44">
        <v>43.598999999999997</v>
      </c>
      <c r="AK44">
        <v>1130.08608</v>
      </c>
    </row>
    <row r="45" spans="1:37" x14ac:dyDescent="0.3">
      <c r="A45" s="13">
        <v>9451</v>
      </c>
      <c r="B45" s="18" t="s">
        <v>128</v>
      </c>
      <c r="C45" s="13">
        <v>220</v>
      </c>
      <c r="D45" s="13" t="s">
        <v>49</v>
      </c>
      <c r="E45" s="13" t="s">
        <v>89</v>
      </c>
      <c r="F45" s="13">
        <v>0.8</v>
      </c>
      <c r="G45" s="13">
        <f t="shared" si="0"/>
        <v>7.2</v>
      </c>
      <c r="H45" s="3">
        <f>+ROUND(VLOOKUP(E45,'[1]Cuadrillas SSEE y Lineas'!$D$28:$U$41,17)*G45,3)</f>
        <v>32.4</v>
      </c>
      <c r="I45">
        <f>+ROUND(VLOOKUP(E45,'[1]Cuadrillas SSEE y Lineas'!$D$28:$U$41,18),3)</f>
        <v>46.43</v>
      </c>
      <c r="J45" s="3">
        <f t="shared" si="1"/>
        <v>1504.3320000000001</v>
      </c>
      <c r="K45" s="3">
        <f>+ROUND(VLOOKUP(E45,'[1]Cuadrillas SSEE y Lineas'!$D$28:$U$41,14)*G45,3)</f>
        <v>27.071999999999999</v>
      </c>
      <c r="L45" s="3">
        <f>+ROUND(VLOOKUP(E45,'[1]Cuadrillas SSEE y Lineas'!$D$28:$U$41,16)*G45,3)</f>
        <v>16.704000000000001</v>
      </c>
      <c r="M45" s="3">
        <f t="shared" si="2"/>
        <v>1548.1079999999999</v>
      </c>
      <c r="N45" s="3"/>
      <c r="O45" t="s">
        <v>90</v>
      </c>
      <c r="P45">
        <f>ROUND(VLOOKUP(O45,[1]Parametros!$B$12:$E$52,4),3)</f>
        <v>56.4</v>
      </c>
      <c r="Q45">
        <v>0.15</v>
      </c>
      <c r="R45" s="28">
        <f t="shared" si="3"/>
        <v>60.911999999999999</v>
      </c>
      <c r="W45" s="28">
        <f t="shared" si="4"/>
        <v>60.911999999999999</v>
      </c>
      <c r="X45" s="28">
        <f t="shared" si="5"/>
        <v>1609.02</v>
      </c>
      <c r="Z45" s="3">
        <f t="shared" si="6"/>
        <v>32.4</v>
      </c>
      <c r="AA45" s="3">
        <f t="shared" si="7"/>
        <v>49.661000000000001</v>
      </c>
      <c r="AB45">
        <f t="shared" si="8"/>
        <v>478.93031999999994</v>
      </c>
      <c r="AC45" s="3"/>
      <c r="AD45" s="3"/>
      <c r="AF45">
        <v>9201700001</v>
      </c>
      <c r="AG45">
        <v>9451</v>
      </c>
      <c r="AH45">
        <v>5832.39</v>
      </c>
      <c r="AI45">
        <v>25.92</v>
      </c>
      <c r="AJ45">
        <v>43.598999999999997</v>
      </c>
      <c r="AK45">
        <v>1130.08608</v>
      </c>
    </row>
    <row r="46" spans="1:37" x14ac:dyDescent="0.3">
      <c r="A46" s="13">
        <v>9452</v>
      </c>
      <c r="B46" s="18" t="s">
        <v>129</v>
      </c>
      <c r="C46" s="13">
        <v>220</v>
      </c>
      <c r="D46" s="13" t="s">
        <v>49</v>
      </c>
      <c r="E46" s="13" t="s">
        <v>89</v>
      </c>
      <c r="F46" s="13">
        <v>0.8</v>
      </c>
      <c r="G46" s="13">
        <f t="shared" si="0"/>
        <v>7.2</v>
      </c>
      <c r="H46" s="3">
        <f>+ROUND(VLOOKUP(E46,'[1]Cuadrillas SSEE y Lineas'!$D$28:$U$41,17)*G46,3)</f>
        <v>32.4</v>
      </c>
      <c r="I46">
        <f>+ROUND(VLOOKUP(E46,'[1]Cuadrillas SSEE y Lineas'!$D$28:$U$41,18),3)</f>
        <v>46.43</v>
      </c>
      <c r="J46" s="3">
        <f t="shared" si="1"/>
        <v>1504.3320000000001</v>
      </c>
      <c r="K46" s="3">
        <f>+ROUND(VLOOKUP(E46,'[1]Cuadrillas SSEE y Lineas'!$D$28:$U$41,14)*G46,3)</f>
        <v>27.071999999999999</v>
      </c>
      <c r="L46" s="3">
        <f>+ROUND(VLOOKUP(E46,'[1]Cuadrillas SSEE y Lineas'!$D$28:$U$41,16)*G46,3)</f>
        <v>16.704000000000001</v>
      </c>
      <c r="M46" s="3">
        <f t="shared" si="2"/>
        <v>1548.1079999999999</v>
      </c>
      <c r="N46" s="3"/>
      <c r="O46" t="s">
        <v>90</v>
      </c>
      <c r="P46">
        <f>ROUND(VLOOKUP(O46,[1]Parametros!$B$12:$E$52,4),3)</f>
        <v>56.4</v>
      </c>
      <c r="Q46">
        <v>0.15</v>
      </c>
      <c r="R46" s="28">
        <f t="shared" si="3"/>
        <v>60.911999999999999</v>
      </c>
      <c r="W46" s="28">
        <f t="shared" si="4"/>
        <v>60.911999999999999</v>
      </c>
      <c r="X46" s="28">
        <f t="shared" si="5"/>
        <v>1609.02</v>
      </c>
      <c r="Z46" s="3">
        <f t="shared" si="6"/>
        <v>32.4</v>
      </c>
      <c r="AA46" s="3">
        <f t="shared" si="7"/>
        <v>49.661000000000001</v>
      </c>
      <c r="AB46">
        <f t="shared" si="8"/>
        <v>478.93031999999994</v>
      </c>
      <c r="AC46" s="3"/>
      <c r="AD46" s="3"/>
      <c r="AF46">
        <v>9201700001</v>
      </c>
      <c r="AG46">
        <v>9452</v>
      </c>
      <c r="AH46">
        <v>5832.39</v>
      </c>
      <c r="AI46">
        <v>25.92</v>
      </c>
      <c r="AJ46">
        <v>43.598999999999997</v>
      </c>
      <c r="AK46">
        <v>1130.08608</v>
      </c>
    </row>
    <row r="47" spans="1:37" x14ac:dyDescent="0.3">
      <c r="A47" s="13">
        <v>9453</v>
      </c>
      <c r="B47" s="18" t="s">
        <v>130</v>
      </c>
      <c r="C47" s="13">
        <v>110</v>
      </c>
      <c r="D47" s="13" t="s">
        <v>49</v>
      </c>
      <c r="E47" s="13" t="s">
        <v>89</v>
      </c>
      <c r="F47" s="27">
        <v>0.5</v>
      </c>
      <c r="G47" s="27">
        <f t="shared" si="0"/>
        <v>4.5</v>
      </c>
      <c r="H47" s="3">
        <f>+ROUND(VLOOKUP(E47,'[1]Cuadrillas SSEE y Lineas'!$D$28:$U$41,17)*G47,3)</f>
        <v>20.25</v>
      </c>
      <c r="I47">
        <f>+ROUND(VLOOKUP(E47,'[1]Cuadrillas SSEE y Lineas'!$D$28:$U$41,18),3)</f>
        <v>46.43</v>
      </c>
      <c r="J47" s="3">
        <f t="shared" si="1"/>
        <v>940.20799999999997</v>
      </c>
      <c r="K47" s="3">
        <f>+ROUND(VLOOKUP(E47,'[1]Cuadrillas SSEE y Lineas'!$D$28:$U$41,14)*G47,3)</f>
        <v>16.920000000000002</v>
      </c>
      <c r="L47" s="3">
        <f>+ROUND(VLOOKUP(E47,'[1]Cuadrillas SSEE y Lineas'!$D$28:$U$41,16)*G47,3)</f>
        <v>10.44</v>
      </c>
      <c r="M47" s="3">
        <f t="shared" si="2"/>
        <v>967.56799999999998</v>
      </c>
      <c r="N47" s="3"/>
      <c r="O47" t="s">
        <v>90</v>
      </c>
      <c r="P47">
        <f>ROUND(VLOOKUP(O47,[1]Parametros!$B$12:$E$52,4),3)</f>
        <v>56.4</v>
      </c>
      <c r="Q47">
        <v>0.15</v>
      </c>
      <c r="R47" s="28">
        <f t="shared" si="3"/>
        <v>38.07</v>
      </c>
      <c r="W47" s="28">
        <f t="shared" si="4"/>
        <v>38.07</v>
      </c>
      <c r="X47" s="28">
        <f t="shared" si="5"/>
        <v>1005.638</v>
      </c>
      <c r="Z47" s="3">
        <f t="shared" si="6"/>
        <v>20.25</v>
      </c>
      <c r="AA47" s="3">
        <f t="shared" si="7"/>
        <v>49.661000000000001</v>
      </c>
      <c r="AB47">
        <f t="shared" si="8"/>
        <v>299.33145000000002</v>
      </c>
      <c r="AC47" s="3"/>
      <c r="AD47" s="3"/>
      <c r="AF47">
        <v>9201700001</v>
      </c>
      <c r="AG47">
        <v>9453</v>
      </c>
      <c r="AH47">
        <v>6854.68</v>
      </c>
      <c r="AI47">
        <v>16.2</v>
      </c>
      <c r="AJ47">
        <v>43.598999999999997</v>
      </c>
      <c r="AK47">
        <v>706.30380000000002</v>
      </c>
    </row>
    <row r="48" spans="1:37" x14ac:dyDescent="0.3">
      <c r="A48" s="13">
        <v>9454</v>
      </c>
      <c r="B48" s="18" t="s">
        <v>131</v>
      </c>
      <c r="C48" s="13">
        <v>220</v>
      </c>
      <c r="D48" s="13" t="s">
        <v>49</v>
      </c>
      <c r="E48" s="13" t="s">
        <v>89</v>
      </c>
      <c r="F48" s="27">
        <v>0.8</v>
      </c>
      <c r="G48" s="27">
        <f t="shared" si="0"/>
        <v>7.2</v>
      </c>
      <c r="H48" s="3">
        <f>+ROUND(VLOOKUP(E48,'[1]Cuadrillas SSEE y Lineas'!$D$28:$U$41,17)*G48,3)</f>
        <v>32.4</v>
      </c>
      <c r="I48">
        <f>+ROUND(VLOOKUP(E48,'[1]Cuadrillas SSEE y Lineas'!$D$28:$U$41,18),3)</f>
        <v>46.43</v>
      </c>
      <c r="J48" s="3">
        <f t="shared" si="1"/>
        <v>1504.3320000000001</v>
      </c>
      <c r="K48" s="3">
        <f>+ROUND(VLOOKUP(E48,'[1]Cuadrillas SSEE y Lineas'!$D$28:$U$41,14)*G48,3)</f>
        <v>27.071999999999999</v>
      </c>
      <c r="L48" s="3">
        <f>+ROUND(VLOOKUP(E48,'[1]Cuadrillas SSEE y Lineas'!$D$28:$U$41,16)*G48,3)</f>
        <v>16.704000000000001</v>
      </c>
      <c r="M48" s="3">
        <f t="shared" si="2"/>
        <v>1548.1079999999999</v>
      </c>
      <c r="N48" s="3"/>
      <c r="O48" t="s">
        <v>90</v>
      </c>
      <c r="P48">
        <f>ROUND(VLOOKUP(O48,[1]Parametros!$B$12:$E$52,4),3)</f>
        <v>56.4</v>
      </c>
      <c r="Q48">
        <v>0.15</v>
      </c>
      <c r="R48" s="28">
        <f t="shared" si="3"/>
        <v>60.911999999999999</v>
      </c>
      <c r="W48" s="28">
        <f t="shared" si="4"/>
        <v>60.911999999999999</v>
      </c>
      <c r="X48" s="28">
        <f t="shared" si="5"/>
        <v>1609.02</v>
      </c>
      <c r="Z48" s="3">
        <f t="shared" si="6"/>
        <v>32.4</v>
      </c>
      <c r="AA48" s="3">
        <f t="shared" si="7"/>
        <v>49.661000000000001</v>
      </c>
      <c r="AB48">
        <f t="shared" si="8"/>
        <v>478.93031999999994</v>
      </c>
      <c r="AC48" s="3"/>
      <c r="AD48" s="3"/>
      <c r="AF48">
        <v>9201700001</v>
      </c>
      <c r="AG48">
        <v>9454</v>
      </c>
      <c r="AH48">
        <v>5832.39</v>
      </c>
      <c r="AI48">
        <v>25.92</v>
      </c>
      <c r="AJ48">
        <v>43.598999999999997</v>
      </c>
      <c r="AK48">
        <v>1130.08608</v>
      </c>
    </row>
    <row r="49" spans="1:37" x14ac:dyDescent="0.3">
      <c r="A49" s="13">
        <v>9473</v>
      </c>
      <c r="B49" s="18" t="s">
        <v>132</v>
      </c>
      <c r="C49" s="13">
        <v>220</v>
      </c>
      <c r="D49" s="13" t="s">
        <v>49</v>
      </c>
      <c r="E49" s="13" t="s">
        <v>89</v>
      </c>
      <c r="F49" s="13">
        <v>0.8</v>
      </c>
      <c r="G49" s="13">
        <f t="shared" si="0"/>
        <v>7.2</v>
      </c>
      <c r="H49" s="3">
        <f>+ROUND(VLOOKUP(E49,'[1]Cuadrillas SSEE y Lineas'!$D$28:$U$41,17)*G49,3)</f>
        <v>32.4</v>
      </c>
      <c r="I49">
        <f>+ROUND(VLOOKUP(E49,'[1]Cuadrillas SSEE y Lineas'!$D$28:$U$41,18),3)</f>
        <v>46.43</v>
      </c>
      <c r="J49" s="3">
        <f t="shared" si="1"/>
        <v>1504.3320000000001</v>
      </c>
      <c r="K49" s="3">
        <f>+ROUND(VLOOKUP(E49,'[1]Cuadrillas SSEE y Lineas'!$D$28:$U$41,14)*G49,3)</f>
        <v>27.071999999999999</v>
      </c>
      <c r="L49" s="3">
        <f>+ROUND(VLOOKUP(E49,'[1]Cuadrillas SSEE y Lineas'!$D$28:$U$41,16)*G49,3)</f>
        <v>16.704000000000001</v>
      </c>
      <c r="M49" s="3">
        <f t="shared" si="2"/>
        <v>1548.1079999999999</v>
      </c>
      <c r="N49" s="3"/>
      <c r="O49" t="s">
        <v>90</v>
      </c>
      <c r="P49">
        <f>ROUND(VLOOKUP(O49,[1]Parametros!$B$12:$E$52,4),3)</f>
        <v>56.4</v>
      </c>
      <c r="Q49">
        <v>0.15</v>
      </c>
      <c r="R49" s="28">
        <f t="shared" si="3"/>
        <v>60.911999999999999</v>
      </c>
      <c r="W49" s="28">
        <f t="shared" si="4"/>
        <v>60.911999999999999</v>
      </c>
      <c r="X49" s="28">
        <f t="shared" si="5"/>
        <v>1609.02</v>
      </c>
      <c r="Z49" s="3">
        <f t="shared" si="6"/>
        <v>32.4</v>
      </c>
      <c r="AA49" s="3">
        <f t="shared" si="7"/>
        <v>49.661000000000001</v>
      </c>
      <c r="AB49">
        <f t="shared" si="8"/>
        <v>478.93031999999994</v>
      </c>
      <c r="AC49" s="3"/>
      <c r="AD49" s="3"/>
      <c r="AF49">
        <v>9201700001</v>
      </c>
      <c r="AG49">
        <v>9473</v>
      </c>
      <c r="AH49">
        <v>5832.39</v>
      </c>
      <c r="AI49">
        <v>25.92</v>
      </c>
      <c r="AJ49">
        <v>43.598999999999997</v>
      </c>
      <c r="AK49">
        <v>1130.08608</v>
      </c>
    </row>
    <row r="50" spans="1:37" x14ac:dyDescent="0.3">
      <c r="A50" s="13">
        <v>9480</v>
      </c>
      <c r="B50" s="18" t="s">
        <v>133</v>
      </c>
      <c r="C50" s="13">
        <v>220</v>
      </c>
      <c r="D50" s="13" t="s">
        <v>49</v>
      </c>
      <c r="E50" s="13" t="s">
        <v>89</v>
      </c>
      <c r="F50" s="27">
        <v>0.8</v>
      </c>
      <c r="G50" s="27">
        <f t="shared" si="0"/>
        <v>7.2</v>
      </c>
      <c r="H50" s="3">
        <f>+ROUND(VLOOKUP(E50,'[1]Cuadrillas SSEE y Lineas'!$D$28:$U$41,17)*G50,3)</f>
        <v>32.4</v>
      </c>
      <c r="I50">
        <f>+ROUND(VLOOKUP(E50,'[1]Cuadrillas SSEE y Lineas'!$D$28:$U$41,18),3)</f>
        <v>46.43</v>
      </c>
      <c r="J50" s="3">
        <f t="shared" si="1"/>
        <v>1504.3320000000001</v>
      </c>
      <c r="K50" s="3">
        <f>+ROUND(VLOOKUP(E50,'[1]Cuadrillas SSEE y Lineas'!$D$28:$U$41,14)*G50,3)</f>
        <v>27.071999999999999</v>
      </c>
      <c r="L50" s="3">
        <f>+ROUND(VLOOKUP(E50,'[1]Cuadrillas SSEE y Lineas'!$D$28:$U$41,16)*G50,3)</f>
        <v>16.704000000000001</v>
      </c>
      <c r="M50" s="3">
        <f t="shared" si="2"/>
        <v>1548.1079999999999</v>
      </c>
      <c r="N50" s="3"/>
      <c r="O50" t="s">
        <v>90</v>
      </c>
      <c r="P50">
        <f>ROUND(VLOOKUP(O50,[1]Parametros!$B$12:$E$52,4),3)</f>
        <v>56.4</v>
      </c>
      <c r="Q50">
        <v>0.15</v>
      </c>
      <c r="R50" s="28">
        <f t="shared" si="3"/>
        <v>60.911999999999999</v>
      </c>
      <c r="W50" s="28">
        <f t="shared" si="4"/>
        <v>60.911999999999999</v>
      </c>
      <c r="X50" s="28">
        <f t="shared" si="5"/>
        <v>1609.02</v>
      </c>
      <c r="Z50" s="3">
        <f t="shared" si="6"/>
        <v>32.4</v>
      </c>
      <c r="AA50" s="3">
        <f t="shared" si="7"/>
        <v>49.661000000000001</v>
      </c>
      <c r="AB50">
        <f t="shared" si="8"/>
        <v>478.93031999999994</v>
      </c>
      <c r="AC50" s="3"/>
      <c r="AD50" s="3"/>
      <c r="AF50">
        <v>9201700001</v>
      </c>
      <c r="AG50">
        <v>9480</v>
      </c>
      <c r="AH50">
        <v>5832.39</v>
      </c>
      <c r="AI50">
        <v>25.92</v>
      </c>
      <c r="AJ50">
        <v>43.598999999999997</v>
      </c>
      <c r="AK50">
        <v>1130.08608</v>
      </c>
    </row>
    <row r="51" spans="1:37" x14ac:dyDescent="0.3">
      <c r="A51" s="13">
        <v>9481</v>
      </c>
      <c r="B51" s="18" t="s">
        <v>134</v>
      </c>
      <c r="C51" s="13">
        <v>66</v>
      </c>
      <c r="D51" s="13" t="s">
        <v>49</v>
      </c>
      <c r="E51" s="13" t="s">
        <v>89</v>
      </c>
      <c r="F51" s="12">
        <v>0.3</v>
      </c>
      <c r="G51" s="12">
        <f t="shared" si="0"/>
        <v>2.7</v>
      </c>
      <c r="H51" s="3">
        <f>+ROUND(VLOOKUP(E51,'[1]Cuadrillas SSEE y Lineas'!$D$28:$U$41,17)*G51,3)</f>
        <v>12.15</v>
      </c>
      <c r="I51">
        <f>+ROUND(VLOOKUP(E51,'[1]Cuadrillas SSEE y Lineas'!$D$28:$U$41,18),3)</f>
        <v>46.43</v>
      </c>
      <c r="J51" s="3">
        <f t="shared" si="1"/>
        <v>564.125</v>
      </c>
      <c r="K51" s="3">
        <f>+ROUND(VLOOKUP(E51,'[1]Cuadrillas SSEE y Lineas'!$D$28:$U$41,14)*G51,3)</f>
        <v>10.151999999999999</v>
      </c>
      <c r="L51" s="3">
        <f>+ROUND(VLOOKUP(E51,'[1]Cuadrillas SSEE y Lineas'!$D$28:$U$41,16)*G51,3)</f>
        <v>6.2640000000000002</v>
      </c>
      <c r="M51" s="3">
        <f t="shared" si="2"/>
        <v>580.54100000000005</v>
      </c>
      <c r="N51" s="3"/>
      <c r="O51" t="s">
        <v>90</v>
      </c>
      <c r="P51">
        <f>ROUND(VLOOKUP(O51,[1]Parametros!$B$12:$E$52,4),3)</f>
        <v>56.4</v>
      </c>
      <c r="Q51">
        <v>0.1</v>
      </c>
      <c r="R51" s="28">
        <f t="shared" si="3"/>
        <v>15.228</v>
      </c>
      <c r="W51" s="28">
        <f t="shared" si="4"/>
        <v>15.228</v>
      </c>
      <c r="X51" s="28">
        <f t="shared" si="5"/>
        <v>595.76900000000001</v>
      </c>
      <c r="Z51" s="3">
        <f t="shared" si="6"/>
        <v>12.15</v>
      </c>
      <c r="AA51" s="3">
        <f t="shared" si="7"/>
        <v>49.033999999999999</v>
      </c>
      <c r="AB51">
        <f t="shared" si="8"/>
        <v>179.59158000000002</v>
      </c>
      <c r="AC51" s="3"/>
      <c r="AD51" s="3"/>
      <c r="AF51">
        <v>9201700001</v>
      </c>
      <c r="AG51">
        <v>9481</v>
      </c>
      <c r="AH51">
        <v>6854.68</v>
      </c>
      <c r="AI51">
        <v>9.7200000000000006</v>
      </c>
      <c r="AJ51">
        <v>42.816000000000003</v>
      </c>
      <c r="AK51">
        <v>416.17151999999999</v>
      </c>
    </row>
    <row r="52" spans="1:37" x14ac:dyDescent="0.3">
      <c r="A52" s="13">
        <v>9488</v>
      </c>
      <c r="B52" s="18" t="s">
        <v>135</v>
      </c>
      <c r="C52" s="13">
        <v>15</v>
      </c>
      <c r="D52" s="13" t="s">
        <v>49</v>
      </c>
      <c r="E52" s="13" t="s">
        <v>89</v>
      </c>
      <c r="F52" s="27">
        <v>0.2</v>
      </c>
      <c r="G52" s="27">
        <f t="shared" si="0"/>
        <v>1.8</v>
      </c>
      <c r="H52" s="3">
        <f>+ROUND(VLOOKUP(E52,'[1]Cuadrillas SSEE y Lineas'!$D$28:$U$41,17)*G52,3)</f>
        <v>8.1</v>
      </c>
      <c r="I52">
        <f>+ROUND(VLOOKUP(E52,'[1]Cuadrillas SSEE y Lineas'!$D$28:$U$41,18),3)</f>
        <v>46.43</v>
      </c>
      <c r="J52" s="3">
        <f t="shared" si="1"/>
        <v>376.08300000000003</v>
      </c>
      <c r="K52" s="3">
        <f>+ROUND(VLOOKUP(E52,'[1]Cuadrillas SSEE y Lineas'!$D$28:$U$41,14)*G52,3)</f>
        <v>6.7679999999999998</v>
      </c>
      <c r="L52" s="3">
        <f>+ROUND(VLOOKUP(E52,'[1]Cuadrillas SSEE y Lineas'!$D$28:$U$41,16)*G52,3)</f>
        <v>4.1760000000000002</v>
      </c>
      <c r="M52" s="3">
        <f t="shared" si="2"/>
        <v>387.02699999999999</v>
      </c>
      <c r="N52" s="3"/>
      <c r="O52" t="s">
        <v>90</v>
      </c>
      <c r="P52">
        <f>ROUND(VLOOKUP(O52,[1]Parametros!$B$12:$E$52,4),3)</f>
        <v>56.4</v>
      </c>
      <c r="Q52">
        <v>0.15</v>
      </c>
      <c r="R52" s="28">
        <f t="shared" si="3"/>
        <v>15.228</v>
      </c>
      <c r="W52" s="28">
        <f t="shared" si="4"/>
        <v>15.228</v>
      </c>
      <c r="X52" s="28">
        <f t="shared" si="5"/>
        <v>402.255</v>
      </c>
      <c r="Z52" s="3">
        <f t="shared" si="6"/>
        <v>8.1</v>
      </c>
      <c r="AA52" s="3">
        <f t="shared" si="7"/>
        <v>49.661000000000001</v>
      </c>
      <c r="AB52">
        <f t="shared" si="8"/>
        <v>119.73257999999998</v>
      </c>
      <c r="AC52" s="3"/>
      <c r="AD52" s="3"/>
      <c r="AF52">
        <v>9201700001</v>
      </c>
      <c r="AG52">
        <v>9488</v>
      </c>
      <c r="AH52">
        <v>1004.93</v>
      </c>
      <c r="AI52">
        <v>6.48</v>
      </c>
      <c r="AJ52">
        <v>43.598999999999997</v>
      </c>
      <c r="AK52">
        <v>282.52152000000001</v>
      </c>
    </row>
    <row r="53" spans="1:37" x14ac:dyDescent="0.3">
      <c r="A53" s="13">
        <v>9494</v>
      </c>
      <c r="B53" s="18" t="s">
        <v>136</v>
      </c>
      <c r="C53" s="13">
        <v>66</v>
      </c>
      <c r="D53" s="13" t="s">
        <v>49</v>
      </c>
      <c r="E53" s="13" t="s">
        <v>89</v>
      </c>
      <c r="F53" s="12">
        <v>0.3</v>
      </c>
      <c r="G53" s="12">
        <f t="shared" si="0"/>
        <v>2.7</v>
      </c>
      <c r="H53" s="3">
        <f>+ROUND(VLOOKUP(E53,'[1]Cuadrillas SSEE y Lineas'!$D$28:$U$41,17)*G53,3)</f>
        <v>12.15</v>
      </c>
      <c r="I53">
        <f>+ROUND(VLOOKUP(E53,'[1]Cuadrillas SSEE y Lineas'!$D$28:$U$41,18),3)</f>
        <v>46.43</v>
      </c>
      <c r="J53" s="3">
        <f t="shared" si="1"/>
        <v>564.125</v>
      </c>
      <c r="K53" s="3">
        <f>+ROUND(VLOOKUP(E53,'[1]Cuadrillas SSEE y Lineas'!$D$28:$U$41,14)*G53,3)</f>
        <v>10.151999999999999</v>
      </c>
      <c r="L53" s="3">
        <f>+ROUND(VLOOKUP(E53,'[1]Cuadrillas SSEE y Lineas'!$D$28:$U$41,16)*G53,3)</f>
        <v>6.2640000000000002</v>
      </c>
      <c r="M53" s="3">
        <f t="shared" si="2"/>
        <v>580.54100000000005</v>
      </c>
      <c r="N53" s="3"/>
      <c r="O53" t="s">
        <v>90</v>
      </c>
      <c r="P53">
        <f>ROUND(VLOOKUP(O53,[1]Parametros!$B$12:$E$52,4),3)</f>
        <v>56.4</v>
      </c>
      <c r="Q53">
        <v>0.1</v>
      </c>
      <c r="R53" s="28">
        <f t="shared" si="3"/>
        <v>15.228</v>
      </c>
      <c r="W53" s="28">
        <f t="shared" si="4"/>
        <v>15.228</v>
      </c>
      <c r="X53" s="28">
        <f t="shared" si="5"/>
        <v>595.76900000000001</v>
      </c>
      <c r="Z53" s="3">
        <f t="shared" si="6"/>
        <v>12.15</v>
      </c>
      <c r="AA53" s="3">
        <f t="shared" si="7"/>
        <v>49.033999999999999</v>
      </c>
      <c r="AB53">
        <f t="shared" si="8"/>
        <v>179.59158000000002</v>
      </c>
      <c r="AC53" s="3"/>
      <c r="AD53" s="3"/>
      <c r="AF53">
        <v>9201700001</v>
      </c>
      <c r="AG53">
        <v>9494</v>
      </c>
      <c r="AH53">
        <v>6854.68</v>
      </c>
      <c r="AI53">
        <v>9.7200000000000006</v>
      </c>
      <c r="AJ53">
        <v>42.816000000000003</v>
      </c>
      <c r="AK53">
        <v>416.17151999999999</v>
      </c>
    </row>
    <row r="54" spans="1:37" x14ac:dyDescent="0.3">
      <c r="A54" s="13">
        <v>9495</v>
      </c>
      <c r="B54" s="18" t="s">
        <v>137</v>
      </c>
      <c r="C54" s="13">
        <v>66</v>
      </c>
      <c r="D54" s="13" t="s">
        <v>49</v>
      </c>
      <c r="E54" s="13" t="s">
        <v>89</v>
      </c>
      <c r="F54" s="12">
        <v>0.3</v>
      </c>
      <c r="G54" s="12">
        <f t="shared" si="0"/>
        <v>2.7</v>
      </c>
      <c r="H54" s="3">
        <f>+ROUND(VLOOKUP(E54,'[1]Cuadrillas SSEE y Lineas'!$D$28:$U$41,17)*G54,3)</f>
        <v>12.15</v>
      </c>
      <c r="I54">
        <f>+ROUND(VLOOKUP(E54,'[1]Cuadrillas SSEE y Lineas'!$D$28:$U$41,18),3)</f>
        <v>46.43</v>
      </c>
      <c r="J54" s="3">
        <f t="shared" si="1"/>
        <v>564.125</v>
      </c>
      <c r="K54" s="3">
        <f>+ROUND(VLOOKUP(E54,'[1]Cuadrillas SSEE y Lineas'!$D$28:$U$41,14)*G54,3)</f>
        <v>10.151999999999999</v>
      </c>
      <c r="L54" s="3">
        <f>+ROUND(VLOOKUP(E54,'[1]Cuadrillas SSEE y Lineas'!$D$28:$U$41,16)*G54,3)</f>
        <v>6.2640000000000002</v>
      </c>
      <c r="M54" s="3">
        <f t="shared" si="2"/>
        <v>580.54100000000005</v>
      </c>
      <c r="N54" s="3"/>
      <c r="O54" t="s">
        <v>90</v>
      </c>
      <c r="P54">
        <f>ROUND(VLOOKUP(O54,[1]Parametros!$B$12:$E$52,4),3)</f>
        <v>56.4</v>
      </c>
      <c r="Q54">
        <v>0.1</v>
      </c>
      <c r="R54" s="28">
        <f t="shared" si="3"/>
        <v>15.228</v>
      </c>
      <c r="W54" s="28">
        <f t="shared" si="4"/>
        <v>15.228</v>
      </c>
      <c r="X54" s="28">
        <f t="shared" si="5"/>
        <v>595.76900000000001</v>
      </c>
      <c r="Z54" s="3">
        <f t="shared" si="6"/>
        <v>12.15</v>
      </c>
      <c r="AA54" s="3">
        <f t="shared" si="7"/>
        <v>49.033999999999999</v>
      </c>
      <c r="AB54">
        <f t="shared" si="8"/>
        <v>179.59158000000002</v>
      </c>
      <c r="AC54" s="3"/>
      <c r="AD54" s="3"/>
      <c r="AF54">
        <v>9201700001</v>
      </c>
      <c r="AG54">
        <v>9495</v>
      </c>
      <c r="AH54">
        <v>6854.68</v>
      </c>
      <c r="AI54">
        <v>9.7200000000000006</v>
      </c>
      <c r="AJ54">
        <v>42.816000000000003</v>
      </c>
      <c r="AK54">
        <v>416.17151999999999</v>
      </c>
    </row>
    <row r="55" spans="1:37" x14ac:dyDescent="0.3">
      <c r="A55" s="13">
        <v>9499</v>
      </c>
      <c r="B55" s="18" t="s">
        <v>138</v>
      </c>
      <c r="C55" s="13">
        <v>220</v>
      </c>
      <c r="D55" s="13" t="s">
        <v>49</v>
      </c>
      <c r="E55" s="13" t="s">
        <v>89</v>
      </c>
      <c r="F55" s="13">
        <v>0.8</v>
      </c>
      <c r="G55" s="13">
        <f t="shared" si="0"/>
        <v>7.2</v>
      </c>
      <c r="H55" s="3">
        <f>+ROUND(VLOOKUP(E55,'[1]Cuadrillas SSEE y Lineas'!$D$28:$U$41,17)*G55,3)</f>
        <v>32.4</v>
      </c>
      <c r="I55">
        <f>+ROUND(VLOOKUP(E55,'[1]Cuadrillas SSEE y Lineas'!$D$28:$U$41,18),3)</f>
        <v>46.43</v>
      </c>
      <c r="J55" s="3">
        <f t="shared" si="1"/>
        <v>1504.3320000000001</v>
      </c>
      <c r="K55" s="3">
        <f>+ROUND(VLOOKUP(E55,'[1]Cuadrillas SSEE y Lineas'!$D$28:$U$41,14)*G55,3)</f>
        <v>27.071999999999999</v>
      </c>
      <c r="L55" s="3">
        <f>+ROUND(VLOOKUP(E55,'[1]Cuadrillas SSEE y Lineas'!$D$28:$U$41,16)*G55,3)</f>
        <v>16.704000000000001</v>
      </c>
      <c r="M55" s="3">
        <f t="shared" si="2"/>
        <v>1548.1079999999999</v>
      </c>
      <c r="N55" s="3"/>
      <c r="O55" t="s">
        <v>90</v>
      </c>
      <c r="P55">
        <f>ROUND(VLOOKUP(O55,[1]Parametros!$B$12:$E$52,4),3)</f>
        <v>56.4</v>
      </c>
      <c r="Q55">
        <v>0.15</v>
      </c>
      <c r="R55" s="28">
        <f t="shared" si="3"/>
        <v>60.911999999999999</v>
      </c>
      <c r="W55" s="28">
        <f t="shared" si="4"/>
        <v>60.911999999999999</v>
      </c>
      <c r="X55" s="28">
        <f t="shared" si="5"/>
        <v>1609.02</v>
      </c>
      <c r="Z55" s="3">
        <f t="shared" si="6"/>
        <v>32.4</v>
      </c>
      <c r="AA55" s="3">
        <f t="shared" si="7"/>
        <v>49.661000000000001</v>
      </c>
      <c r="AB55">
        <f t="shared" si="8"/>
        <v>478.93031999999994</v>
      </c>
      <c r="AC55" s="3"/>
      <c r="AD55" s="3"/>
      <c r="AF55">
        <v>9201700001</v>
      </c>
      <c r="AG55">
        <v>9499</v>
      </c>
      <c r="AH55">
        <v>5832.39</v>
      </c>
      <c r="AI55">
        <v>25.92</v>
      </c>
      <c r="AJ55">
        <v>43.598999999999997</v>
      </c>
      <c r="AK55">
        <v>1130.08608</v>
      </c>
    </row>
    <row r="56" spans="1:37" x14ac:dyDescent="0.3">
      <c r="A56" s="13">
        <v>9555</v>
      </c>
      <c r="B56" s="18" t="s">
        <v>139</v>
      </c>
      <c r="C56" s="13">
        <v>220</v>
      </c>
      <c r="D56" s="13" t="s">
        <v>49</v>
      </c>
      <c r="E56" s="13" t="s">
        <v>89</v>
      </c>
      <c r="F56" s="13">
        <v>0.8</v>
      </c>
      <c r="G56" s="13">
        <f t="shared" si="0"/>
        <v>7.2</v>
      </c>
      <c r="H56" s="3">
        <f>+ROUND(VLOOKUP(E56,'[1]Cuadrillas SSEE y Lineas'!$D$28:$U$41,17)*G56,3)</f>
        <v>32.4</v>
      </c>
      <c r="I56">
        <f>+ROUND(VLOOKUP(E56,'[1]Cuadrillas SSEE y Lineas'!$D$28:$U$41,18),3)</f>
        <v>46.43</v>
      </c>
      <c r="J56" s="3">
        <f t="shared" si="1"/>
        <v>1504.3320000000001</v>
      </c>
      <c r="K56" s="3">
        <f>+ROUND(VLOOKUP(E56,'[1]Cuadrillas SSEE y Lineas'!$D$28:$U$41,14)*G56,3)</f>
        <v>27.071999999999999</v>
      </c>
      <c r="L56" s="3">
        <f>+ROUND(VLOOKUP(E56,'[1]Cuadrillas SSEE y Lineas'!$D$28:$U$41,16)*G56,3)</f>
        <v>16.704000000000001</v>
      </c>
      <c r="M56" s="3">
        <f t="shared" si="2"/>
        <v>1548.1079999999999</v>
      </c>
      <c r="N56" s="3"/>
      <c r="O56" t="s">
        <v>90</v>
      </c>
      <c r="P56">
        <f>ROUND(VLOOKUP(O56,[1]Parametros!$B$12:$E$52,4),3)</f>
        <v>56.4</v>
      </c>
      <c r="Q56">
        <v>0.15</v>
      </c>
      <c r="R56" s="28">
        <f t="shared" si="3"/>
        <v>60.911999999999999</v>
      </c>
      <c r="W56" s="28">
        <f t="shared" si="4"/>
        <v>60.911999999999999</v>
      </c>
      <c r="X56" s="28">
        <f t="shared" si="5"/>
        <v>1609.02</v>
      </c>
      <c r="Z56" s="3">
        <f t="shared" si="6"/>
        <v>32.4</v>
      </c>
      <c r="AA56" s="3">
        <f t="shared" si="7"/>
        <v>49.661000000000001</v>
      </c>
      <c r="AB56">
        <f t="shared" si="8"/>
        <v>478.93031999999994</v>
      </c>
      <c r="AC56" s="3"/>
      <c r="AD56" s="3"/>
      <c r="AF56">
        <v>9201700001</v>
      </c>
      <c r="AG56">
        <v>9555</v>
      </c>
      <c r="AH56">
        <v>5832.39</v>
      </c>
      <c r="AI56">
        <v>25.92</v>
      </c>
      <c r="AJ56">
        <v>43.598999999999997</v>
      </c>
      <c r="AK56">
        <v>1130.08608</v>
      </c>
    </row>
    <row r="57" spans="1:37" x14ac:dyDescent="0.3">
      <c r="A57" s="13">
        <v>9588</v>
      </c>
      <c r="B57" s="18" t="s">
        <v>140</v>
      </c>
      <c r="C57" s="13">
        <v>220</v>
      </c>
      <c r="D57" s="13" t="s">
        <v>49</v>
      </c>
      <c r="E57" s="13" t="s">
        <v>89</v>
      </c>
      <c r="F57" s="27">
        <v>0.8</v>
      </c>
      <c r="G57" s="27">
        <f t="shared" si="0"/>
        <v>7.2</v>
      </c>
      <c r="H57" s="3">
        <f>+ROUND(VLOOKUP(E57,'[1]Cuadrillas SSEE y Lineas'!$D$28:$U$41,17)*G57,3)</f>
        <v>32.4</v>
      </c>
      <c r="I57">
        <f>+ROUND(VLOOKUP(E57,'[1]Cuadrillas SSEE y Lineas'!$D$28:$U$41,18),3)</f>
        <v>46.43</v>
      </c>
      <c r="J57" s="3">
        <f t="shared" si="1"/>
        <v>1504.3320000000001</v>
      </c>
      <c r="K57" s="3">
        <f>+ROUND(VLOOKUP(E57,'[1]Cuadrillas SSEE y Lineas'!$D$28:$U$41,14)*G57,3)</f>
        <v>27.071999999999999</v>
      </c>
      <c r="L57" s="3">
        <f>+ROUND(VLOOKUP(E57,'[1]Cuadrillas SSEE y Lineas'!$D$28:$U$41,16)*G57,3)</f>
        <v>16.704000000000001</v>
      </c>
      <c r="M57" s="3">
        <f t="shared" si="2"/>
        <v>1548.1079999999999</v>
      </c>
      <c r="N57" s="3"/>
      <c r="O57" t="s">
        <v>90</v>
      </c>
      <c r="P57">
        <f>ROUND(VLOOKUP(O57,[1]Parametros!$B$12:$E$52,4),3)</f>
        <v>56.4</v>
      </c>
      <c r="Q57">
        <v>0.15</v>
      </c>
      <c r="R57" s="28">
        <f t="shared" si="3"/>
        <v>60.911999999999999</v>
      </c>
      <c r="W57" s="28">
        <f t="shared" si="4"/>
        <v>60.911999999999999</v>
      </c>
      <c r="X57" s="28">
        <f t="shared" si="5"/>
        <v>1609.02</v>
      </c>
      <c r="Z57" s="3">
        <f t="shared" si="6"/>
        <v>32.4</v>
      </c>
      <c r="AA57" s="3">
        <f t="shared" si="7"/>
        <v>49.661000000000001</v>
      </c>
      <c r="AB57">
        <f t="shared" si="8"/>
        <v>478.93031999999994</v>
      </c>
      <c r="AC57" s="3"/>
      <c r="AD57" s="3"/>
      <c r="AF57">
        <v>9201700001</v>
      </c>
      <c r="AG57">
        <v>9588</v>
      </c>
      <c r="AH57">
        <v>5832.39</v>
      </c>
      <c r="AI57">
        <v>25.92</v>
      </c>
      <c r="AJ57">
        <v>43.598999999999997</v>
      </c>
      <c r="AK57">
        <v>1130.08608</v>
      </c>
    </row>
    <row r="58" spans="1:37" x14ac:dyDescent="0.3">
      <c r="A58" s="13">
        <v>9607</v>
      </c>
      <c r="B58" s="18" t="s">
        <v>141</v>
      </c>
      <c r="C58" s="13">
        <v>500</v>
      </c>
      <c r="D58" s="13" t="s">
        <v>49</v>
      </c>
      <c r="E58" s="13" t="s">
        <v>89</v>
      </c>
      <c r="F58" s="13">
        <v>1.5</v>
      </c>
      <c r="G58" s="13">
        <f t="shared" si="0"/>
        <v>13.5</v>
      </c>
      <c r="H58" s="3">
        <f>+ROUND(VLOOKUP(E58,'[1]Cuadrillas SSEE y Lineas'!$D$28:$U$41,17)*G58,3)</f>
        <v>60.75</v>
      </c>
      <c r="I58">
        <f>+ROUND(VLOOKUP(E58,'[1]Cuadrillas SSEE y Lineas'!$D$28:$U$41,18),3)</f>
        <v>46.43</v>
      </c>
      <c r="J58" s="3">
        <f t="shared" si="1"/>
        <v>2820.623</v>
      </c>
      <c r="K58" s="3">
        <f>+ROUND(VLOOKUP(E58,'[1]Cuadrillas SSEE y Lineas'!$D$28:$U$41,14)*G58,3)</f>
        <v>50.76</v>
      </c>
      <c r="L58" s="3">
        <f>+ROUND(VLOOKUP(E58,'[1]Cuadrillas SSEE y Lineas'!$D$28:$U$41,16)*G58,3)</f>
        <v>31.32</v>
      </c>
      <c r="M58" s="3">
        <f t="shared" si="2"/>
        <v>2902.7030000000004</v>
      </c>
      <c r="N58" s="3"/>
      <c r="O58" t="s">
        <v>90</v>
      </c>
      <c r="P58">
        <f>ROUND(VLOOKUP(O58,[1]Parametros!$B$12:$E$52,4),3)</f>
        <v>56.4</v>
      </c>
      <c r="Q58">
        <v>0.15</v>
      </c>
      <c r="R58" s="28">
        <f t="shared" si="3"/>
        <v>114.21</v>
      </c>
      <c r="W58" s="28">
        <f t="shared" si="4"/>
        <v>114.21</v>
      </c>
      <c r="X58" s="28">
        <f t="shared" si="5"/>
        <v>3016.9130000000005</v>
      </c>
      <c r="Z58" s="3">
        <f t="shared" si="6"/>
        <v>60.75</v>
      </c>
      <c r="AA58" s="3">
        <f t="shared" si="7"/>
        <v>49.661000000000001</v>
      </c>
      <c r="AB58">
        <f t="shared" si="8"/>
        <v>897.99434999999994</v>
      </c>
      <c r="AC58" s="3"/>
      <c r="AD58" s="3"/>
      <c r="AF58">
        <v>9201700001</v>
      </c>
      <c r="AG58">
        <v>9607</v>
      </c>
      <c r="AH58">
        <v>16796.88</v>
      </c>
      <c r="AI58">
        <v>48.6</v>
      </c>
      <c r="AJ58">
        <v>43.598999999999997</v>
      </c>
      <c r="AK58">
        <v>2118.9114</v>
      </c>
    </row>
    <row r="59" spans="1:37" x14ac:dyDescent="0.3">
      <c r="A59" s="13">
        <v>9608</v>
      </c>
      <c r="B59" s="18" t="s">
        <v>142</v>
      </c>
      <c r="C59" s="13">
        <v>500</v>
      </c>
      <c r="D59" s="13" t="s">
        <v>49</v>
      </c>
      <c r="E59" s="13" t="s">
        <v>89</v>
      </c>
      <c r="F59" s="27">
        <v>1.5</v>
      </c>
      <c r="G59" s="27">
        <f t="shared" si="0"/>
        <v>13.5</v>
      </c>
      <c r="H59" s="3">
        <f>+ROUND(VLOOKUP(E59,'[1]Cuadrillas SSEE y Lineas'!$D$28:$U$41,17)*G59,3)</f>
        <v>60.75</v>
      </c>
      <c r="I59">
        <f>+ROUND(VLOOKUP(E59,'[1]Cuadrillas SSEE y Lineas'!$D$28:$U$41,18),3)</f>
        <v>46.43</v>
      </c>
      <c r="J59" s="3">
        <f t="shared" si="1"/>
        <v>2820.623</v>
      </c>
      <c r="K59" s="3">
        <f>+ROUND(VLOOKUP(E59,'[1]Cuadrillas SSEE y Lineas'!$D$28:$U$41,14)*G59,3)</f>
        <v>50.76</v>
      </c>
      <c r="L59" s="3">
        <f>+ROUND(VLOOKUP(E59,'[1]Cuadrillas SSEE y Lineas'!$D$28:$U$41,16)*G59,3)</f>
        <v>31.32</v>
      </c>
      <c r="M59" s="3">
        <f t="shared" si="2"/>
        <v>2902.7030000000004</v>
      </c>
      <c r="N59" s="3"/>
      <c r="O59" t="s">
        <v>90</v>
      </c>
      <c r="P59">
        <f>ROUND(VLOOKUP(O59,[1]Parametros!$B$12:$E$52,4),3)</f>
        <v>56.4</v>
      </c>
      <c r="Q59">
        <v>0.15</v>
      </c>
      <c r="R59" s="28">
        <f t="shared" si="3"/>
        <v>114.21</v>
      </c>
      <c r="W59" s="28">
        <f t="shared" si="4"/>
        <v>114.21</v>
      </c>
      <c r="X59" s="28">
        <f t="shared" si="5"/>
        <v>3016.9130000000005</v>
      </c>
      <c r="Z59" s="3">
        <f t="shared" si="6"/>
        <v>60.75</v>
      </c>
      <c r="AA59" s="3">
        <f t="shared" si="7"/>
        <v>49.661000000000001</v>
      </c>
      <c r="AB59">
        <f t="shared" si="8"/>
        <v>897.99434999999994</v>
      </c>
      <c r="AC59" s="3"/>
      <c r="AD59" s="3"/>
      <c r="AF59">
        <v>9201700001</v>
      </c>
      <c r="AG59">
        <v>9608</v>
      </c>
      <c r="AH59">
        <v>17304.87</v>
      </c>
      <c r="AI59">
        <v>48.6</v>
      </c>
      <c r="AJ59">
        <v>43.598999999999997</v>
      </c>
      <c r="AK59">
        <v>2118.9114</v>
      </c>
    </row>
    <row r="60" spans="1:37" x14ac:dyDescent="0.3">
      <c r="A60" s="13">
        <v>9758</v>
      </c>
      <c r="B60" s="18" t="s">
        <v>143</v>
      </c>
      <c r="C60" s="13">
        <v>220</v>
      </c>
      <c r="D60" s="13" t="s">
        <v>49</v>
      </c>
      <c r="E60" s="13" t="s">
        <v>89</v>
      </c>
      <c r="F60" s="13">
        <v>0.8</v>
      </c>
      <c r="G60" s="13">
        <f t="shared" si="0"/>
        <v>7.2</v>
      </c>
      <c r="H60" s="3">
        <f>+ROUND(VLOOKUP(E60,'[1]Cuadrillas SSEE y Lineas'!$D$28:$U$41,17)*G60,3)</f>
        <v>32.4</v>
      </c>
      <c r="I60">
        <f>+ROUND(VLOOKUP(E60,'[1]Cuadrillas SSEE y Lineas'!$D$28:$U$41,18),3)</f>
        <v>46.43</v>
      </c>
      <c r="J60" s="3">
        <f t="shared" si="1"/>
        <v>1504.3320000000001</v>
      </c>
      <c r="K60" s="3">
        <f>+ROUND(VLOOKUP(E60,'[1]Cuadrillas SSEE y Lineas'!$D$28:$U$41,14)*G60,3)</f>
        <v>27.071999999999999</v>
      </c>
      <c r="L60" s="3">
        <f>+ROUND(VLOOKUP(E60,'[1]Cuadrillas SSEE y Lineas'!$D$28:$U$41,16)*G60,3)</f>
        <v>16.704000000000001</v>
      </c>
      <c r="M60" s="3">
        <f t="shared" si="2"/>
        <v>1548.1079999999999</v>
      </c>
      <c r="N60" s="3"/>
      <c r="O60" t="s">
        <v>90</v>
      </c>
      <c r="P60">
        <f>ROUND(VLOOKUP(O60,[1]Parametros!$B$12:$E$52,4),3)</f>
        <v>56.4</v>
      </c>
      <c r="Q60">
        <v>0.15</v>
      </c>
      <c r="R60" s="28">
        <f t="shared" si="3"/>
        <v>60.911999999999999</v>
      </c>
      <c r="W60" s="28">
        <f t="shared" si="4"/>
        <v>60.911999999999999</v>
      </c>
      <c r="X60" s="28">
        <f t="shared" si="5"/>
        <v>1609.02</v>
      </c>
      <c r="Z60" s="3">
        <f t="shared" si="6"/>
        <v>32.4</v>
      </c>
      <c r="AA60" s="3">
        <f t="shared" si="7"/>
        <v>49.661000000000001</v>
      </c>
      <c r="AB60">
        <f t="shared" si="8"/>
        <v>478.93031999999994</v>
      </c>
      <c r="AC60" s="3"/>
      <c r="AD60" s="3"/>
      <c r="AF60">
        <v>9201700001</v>
      </c>
      <c r="AG60">
        <v>9758</v>
      </c>
      <c r="AH60">
        <v>5832.39</v>
      </c>
      <c r="AI60">
        <v>25.92</v>
      </c>
      <c r="AJ60">
        <v>43.598999999999997</v>
      </c>
      <c r="AK60">
        <v>1130.08608</v>
      </c>
    </row>
    <row r="61" spans="1:37" x14ac:dyDescent="0.3">
      <c r="A61" s="13">
        <v>805307</v>
      </c>
      <c r="B61" s="18" t="s">
        <v>144</v>
      </c>
      <c r="C61" s="13">
        <v>220</v>
      </c>
      <c r="D61" s="13" t="s">
        <v>49</v>
      </c>
      <c r="E61" s="13" t="s">
        <v>89</v>
      </c>
      <c r="F61" s="27">
        <v>0.8</v>
      </c>
      <c r="G61" s="27">
        <f t="shared" si="0"/>
        <v>7.2</v>
      </c>
      <c r="H61" s="3">
        <f>+ROUND(VLOOKUP(E61,'[1]Cuadrillas SSEE y Lineas'!$D$28:$U$41,17)*G61,3)</f>
        <v>32.4</v>
      </c>
      <c r="I61">
        <f>+ROUND(VLOOKUP(E61,'[1]Cuadrillas SSEE y Lineas'!$D$28:$U$41,18),3)</f>
        <v>46.43</v>
      </c>
      <c r="J61" s="3">
        <f t="shared" si="1"/>
        <v>1504.3320000000001</v>
      </c>
      <c r="K61" s="3">
        <f>+ROUND(VLOOKUP(E61,'[1]Cuadrillas SSEE y Lineas'!$D$28:$U$41,14)*G61,3)</f>
        <v>27.071999999999999</v>
      </c>
      <c r="L61" s="3">
        <f>+ROUND(VLOOKUP(E61,'[1]Cuadrillas SSEE y Lineas'!$D$28:$U$41,16)*G61,3)</f>
        <v>16.704000000000001</v>
      </c>
      <c r="M61" s="3">
        <f t="shared" si="2"/>
        <v>1548.1079999999999</v>
      </c>
      <c r="N61" s="3"/>
      <c r="O61" t="s">
        <v>90</v>
      </c>
      <c r="P61">
        <f>ROUND(VLOOKUP(O61,[1]Parametros!$B$12:$E$52,4),3)</f>
        <v>56.4</v>
      </c>
      <c r="Q61">
        <v>0.15</v>
      </c>
      <c r="R61" s="28">
        <f t="shared" si="3"/>
        <v>60.911999999999999</v>
      </c>
      <c r="W61" s="28">
        <f t="shared" si="4"/>
        <v>60.911999999999999</v>
      </c>
      <c r="X61" s="28">
        <f t="shared" si="5"/>
        <v>1609.02</v>
      </c>
      <c r="Z61" s="3">
        <f t="shared" si="6"/>
        <v>32.4</v>
      </c>
      <c r="AA61" s="3">
        <f t="shared" si="7"/>
        <v>49.661000000000001</v>
      </c>
      <c r="AB61">
        <f t="shared" si="8"/>
        <v>478.93031999999994</v>
      </c>
      <c r="AC61" s="3"/>
      <c r="AD61" s="3"/>
      <c r="AF61">
        <v>9201700001</v>
      </c>
      <c r="AG61">
        <v>805307</v>
      </c>
      <c r="AH61">
        <v>5832.39</v>
      </c>
      <c r="AI61">
        <v>25.92</v>
      </c>
      <c r="AJ61">
        <v>43.598999999999997</v>
      </c>
      <c r="AK61">
        <v>1130.08608</v>
      </c>
    </row>
    <row r="62" spans="1:37" x14ac:dyDescent="0.3">
      <c r="A62" s="13">
        <v>809505</v>
      </c>
      <c r="B62" s="18" t="s">
        <v>144</v>
      </c>
      <c r="C62" s="13">
        <v>220</v>
      </c>
      <c r="D62" s="13" t="s">
        <v>49</v>
      </c>
      <c r="E62" s="13" t="s">
        <v>89</v>
      </c>
      <c r="F62" s="13">
        <v>0.8</v>
      </c>
      <c r="G62" s="13">
        <f t="shared" si="0"/>
        <v>7.2</v>
      </c>
      <c r="H62" s="3">
        <f>+ROUND(VLOOKUP(E62,'[1]Cuadrillas SSEE y Lineas'!$D$28:$U$41,17)*G62,3)</f>
        <v>32.4</v>
      </c>
      <c r="I62">
        <f>+ROUND(VLOOKUP(E62,'[1]Cuadrillas SSEE y Lineas'!$D$28:$U$41,18),3)</f>
        <v>46.43</v>
      </c>
      <c r="J62" s="3">
        <f t="shared" si="1"/>
        <v>1504.3320000000001</v>
      </c>
      <c r="K62" s="3">
        <f>+ROUND(VLOOKUP(E62,'[1]Cuadrillas SSEE y Lineas'!$D$28:$U$41,14)*G62,3)</f>
        <v>27.071999999999999</v>
      </c>
      <c r="L62" s="3">
        <f>+ROUND(VLOOKUP(E62,'[1]Cuadrillas SSEE y Lineas'!$D$28:$U$41,16)*G62,3)</f>
        <v>16.704000000000001</v>
      </c>
      <c r="M62" s="3">
        <f t="shared" si="2"/>
        <v>1548.1079999999999</v>
      </c>
      <c r="N62" s="3"/>
      <c r="O62" t="s">
        <v>90</v>
      </c>
      <c r="P62">
        <f>ROUND(VLOOKUP(O62,[1]Parametros!$B$12:$E$52,4),3)</f>
        <v>56.4</v>
      </c>
      <c r="Q62">
        <v>0.15</v>
      </c>
      <c r="R62" s="28">
        <f t="shared" si="3"/>
        <v>60.911999999999999</v>
      </c>
      <c r="W62" s="28">
        <f t="shared" si="4"/>
        <v>60.911999999999999</v>
      </c>
      <c r="X62" s="28">
        <f t="shared" si="5"/>
        <v>1609.02</v>
      </c>
      <c r="Z62" s="3">
        <f t="shared" si="6"/>
        <v>32.4</v>
      </c>
      <c r="AA62" s="3">
        <f t="shared" si="7"/>
        <v>49.661000000000001</v>
      </c>
      <c r="AB62">
        <f t="shared" si="8"/>
        <v>478.93031999999994</v>
      </c>
      <c r="AC62" s="3"/>
      <c r="AD62" s="3"/>
      <c r="AF62">
        <v>9201700001</v>
      </c>
      <c r="AG62">
        <v>809505</v>
      </c>
      <c r="AH62">
        <v>5832.39</v>
      </c>
      <c r="AI62">
        <v>25.92</v>
      </c>
      <c r="AJ62">
        <v>43.598999999999997</v>
      </c>
      <c r="AK62">
        <v>1130.08608</v>
      </c>
    </row>
    <row r="63" spans="1:37" x14ac:dyDescent="0.3">
      <c r="A63" s="13">
        <v>809514</v>
      </c>
      <c r="B63" s="18" t="s">
        <v>145</v>
      </c>
      <c r="C63" s="13">
        <v>220</v>
      </c>
      <c r="D63" s="13" t="s">
        <v>49</v>
      </c>
      <c r="E63" s="13" t="s">
        <v>89</v>
      </c>
      <c r="F63" s="27">
        <v>0.8</v>
      </c>
      <c r="G63" s="27">
        <f t="shared" si="0"/>
        <v>7.2</v>
      </c>
      <c r="H63" s="3">
        <f>+ROUND(VLOOKUP(E63,'[1]Cuadrillas SSEE y Lineas'!$D$28:$U$41,17)*G63,3)</f>
        <v>32.4</v>
      </c>
      <c r="I63">
        <f>+ROUND(VLOOKUP(E63,'[1]Cuadrillas SSEE y Lineas'!$D$28:$U$41,18),3)</f>
        <v>46.43</v>
      </c>
      <c r="J63" s="3">
        <f t="shared" si="1"/>
        <v>1504.3320000000001</v>
      </c>
      <c r="K63" s="3">
        <f>+ROUND(VLOOKUP(E63,'[1]Cuadrillas SSEE y Lineas'!$D$28:$U$41,14)*G63,3)</f>
        <v>27.071999999999999</v>
      </c>
      <c r="L63" s="3">
        <f>+ROUND(VLOOKUP(E63,'[1]Cuadrillas SSEE y Lineas'!$D$28:$U$41,16)*G63,3)</f>
        <v>16.704000000000001</v>
      </c>
      <c r="M63" s="3">
        <f t="shared" si="2"/>
        <v>1548.1079999999999</v>
      </c>
      <c r="N63" s="3"/>
      <c r="O63" t="s">
        <v>90</v>
      </c>
      <c r="P63">
        <f>ROUND(VLOOKUP(O63,[1]Parametros!$B$12:$E$52,4),3)</f>
        <v>56.4</v>
      </c>
      <c r="Q63">
        <v>0.15</v>
      </c>
      <c r="R63" s="28">
        <f t="shared" si="3"/>
        <v>60.911999999999999</v>
      </c>
      <c r="W63" s="28">
        <f t="shared" si="4"/>
        <v>60.911999999999999</v>
      </c>
      <c r="X63" s="28">
        <f t="shared" si="5"/>
        <v>1609.02</v>
      </c>
      <c r="Z63" s="3">
        <f t="shared" si="6"/>
        <v>32.4</v>
      </c>
      <c r="AA63" s="3">
        <f t="shared" si="7"/>
        <v>49.661000000000001</v>
      </c>
      <c r="AB63">
        <f t="shared" si="8"/>
        <v>478.93031999999994</v>
      </c>
      <c r="AC63" s="3"/>
      <c r="AD63" s="3"/>
      <c r="AF63">
        <v>9201700001</v>
      </c>
      <c r="AG63">
        <v>809514</v>
      </c>
      <c r="AH63">
        <v>5832.39</v>
      </c>
      <c r="AI63">
        <v>25.92</v>
      </c>
      <c r="AJ63">
        <v>43.598999999999997</v>
      </c>
      <c r="AK63">
        <v>1130.08608</v>
      </c>
    </row>
    <row r="64" spans="1:37" x14ac:dyDescent="0.3">
      <c r="A64" s="13">
        <v>809515</v>
      </c>
      <c r="B64" s="18" t="s">
        <v>146</v>
      </c>
      <c r="C64" s="13">
        <v>110</v>
      </c>
      <c r="D64" s="13" t="s">
        <v>49</v>
      </c>
      <c r="E64" s="13" t="s">
        <v>89</v>
      </c>
      <c r="F64" s="27">
        <v>0.5</v>
      </c>
      <c r="G64" s="27">
        <f t="shared" si="0"/>
        <v>4.5</v>
      </c>
      <c r="H64" s="3">
        <f>+ROUND(VLOOKUP(E64,'[1]Cuadrillas SSEE y Lineas'!$D$28:$U$41,17)*G64,3)</f>
        <v>20.25</v>
      </c>
      <c r="I64">
        <f>+ROUND(VLOOKUP(E64,'[1]Cuadrillas SSEE y Lineas'!$D$28:$U$41,18),3)</f>
        <v>46.43</v>
      </c>
      <c r="J64" s="3">
        <f t="shared" si="1"/>
        <v>940.20799999999997</v>
      </c>
      <c r="K64" s="3">
        <f>+ROUND(VLOOKUP(E64,'[1]Cuadrillas SSEE y Lineas'!$D$28:$U$41,14)*G64,3)</f>
        <v>16.920000000000002</v>
      </c>
      <c r="L64" s="3">
        <f>+ROUND(VLOOKUP(E64,'[1]Cuadrillas SSEE y Lineas'!$D$28:$U$41,16)*G64,3)</f>
        <v>10.44</v>
      </c>
      <c r="M64" s="3">
        <f t="shared" si="2"/>
        <v>967.56799999999998</v>
      </c>
      <c r="N64" s="3"/>
      <c r="O64" t="s">
        <v>90</v>
      </c>
      <c r="P64">
        <f>ROUND(VLOOKUP(O64,[1]Parametros!$B$12:$E$52,4),3)</f>
        <v>56.4</v>
      </c>
      <c r="Q64">
        <v>0.15</v>
      </c>
      <c r="R64" s="28">
        <f t="shared" si="3"/>
        <v>38.07</v>
      </c>
      <c r="W64" s="28">
        <f t="shared" si="4"/>
        <v>38.07</v>
      </c>
      <c r="X64" s="28">
        <f t="shared" si="5"/>
        <v>1005.638</v>
      </c>
      <c r="Z64" s="3">
        <f t="shared" si="6"/>
        <v>20.25</v>
      </c>
      <c r="AA64" s="3">
        <f t="shared" si="7"/>
        <v>49.661000000000001</v>
      </c>
      <c r="AB64">
        <f t="shared" si="8"/>
        <v>299.33145000000002</v>
      </c>
      <c r="AC64" s="3"/>
      <c r="AD64" s="3"/>
      <c r="AF64">
        <v>9201700001</v>
      </c>
      <c r="AG64">
        <v>809515</v>
      </c>
      <c r="AH64">
        <v>13771.76</v>
      </c>
      <c r="AI64">
        <v>16.2</v>
      </c>
      <c r="AJ64">
        <v>43.598999999999997</v>
      </c>
      <c r="AK64">
        <v>706.30380000000002</v>
      </c>
    </row>
    <row r="65" spans="1:37" x14ac:dyDescent="0.3">
      <c r="A65" s="13">
        <v>809517</v>
      </c>
      <c r="B65" s="18" t="s">
        <v>147</v>
      </c>
      <c r="C65" s="13">
        <v>110</v>
      </c>
      <c r="D65" s="13" t="s">
        <v>49</v>
      </c>
      <c r="E65" s="13" t="s">
        <v>89</v>
      </c>
      <c r="F65" s="27">
        <v>0.5</v>
      </c>
      <c r="G65" s="27">
        <f t="shared" si="0"/>
        <v>4.5</v>
      </c>
      <c r="H65" s="3">
        <f>+ROUND(VLOOKUP(E65,'[1]Cuadrillas SSEE y Lineas'!$D$28:$U$41,17)*G65,3)</f>
        <v>20.25</v>
      </c>
      <c r="I65">
        <f>+ROUND(VLOOKUP(E65,'[1]Cuadrillas SSEE y Lineas'!$D$28:$U$41,18),3)</f>
        <v>46.43</v>
      </c>
      <c r="J65" s="3">
        <f t="shared" si="1"/>
        <v>940.20799999999997</v>
      </c>
      <c r="K65" s="3">
        <f>+ROUND(VLOOKUP(E65,'[1]Cuadrillas SSEE y Lineas'!$D$28:$U$41,14)*G65,3)</f>
        <v>16.920000000000002</v>
      </c>
      <c r="L65" s="3">
        <f>+ROUND(VLOOKUP(E65,'[1]Cuadrillas SSEE y Lineas'!$D$28:$U$41,16)*G65,3)</f>
        <v>10.44</v>
      </c>
      <c r="M65" s="3">
        <f t="shared" si="2"/>
        <v>967.56799999999998</v>
      </c>
      <c r="N65" s="3"/>
      <c r="O65" t="s">
        <v>90</v>
      </c>
      <c r="P65">
        <f>ROUND(VLOOKUP(O65,[1]Parametros!$B$12:$E$52,4),3)</f>
        <v>56.4</v>
      </c>
      <c r="Q65">
        <v>0.15</v>
      </c>
      <c r="R65" s="28">
        <f t="shared" si="3"/>
        <v>38.07</v>
      </c>
      <c r="W65" s="28">
        <f t="shared" si="4"/>
        <v>38.07</v>
      </c>
      <c r="X65" s="28">
        <f t="shared" si="5"/>
        <v>1005.638</v>
      </c>
      <c r="Z65" s="3">
        <f t="shared" si="6"/>
        <v>20.25</v>
      </c>
      <c r="AA65" s="3">
        <f t="shared" si="7"/>
        <v>49.661000000000001</v>
      </c>
      <c r="AB65">
        <f t="shared" si="8"/>
        <v>299.33145000000002</v>
      </c>
      <c r="AC65" s="3"/>
      <c r="AD65" s="3"/>
      <c r="AF65">
        <v>9201700001</v>
      </c>
      <c r="AG65">
        <v>809517</v>
      </c>
      <c r="AH65">
        <v>14788.33</v>
      </c>
      <c r="AI65">
        <v>16.2</v>
      </c>
      <c r="AJ65">
        <v>43.598999999999997</v>
      </c>
      <c r="AK65">
        <v>706.30380000000002</v>
      </c>
    </row>
    <row r="66" spans="1:37" x14ac:dyDescent="0.3">
      <c r="A66" s="13">
        <v>809518</v>
      </c>
      <c r="B66" s="18" t="s">
        <v>147</v>
      </c>
      <c r="C66" s="13">
        <v>110</v>
      </c>
      <c r="D66" s="13" t="s">
        <v>49</v>
      </c>
      <c r="E66" s="13" t="s">
        <v>89</v>
      </c>
      <c r="F66" s="27">
        <v>0.5</v>
      </c>
      <c r="G66" s="27">
        <f t="shared" si="0"/>
        <v>4.5</v>
      </c>
      <c r="H66" s="3">
        <f>+ROUND(VLOOKUP(E66,'[1]Cuadrillas SSEE y Lineas'!$D$28:$U$41,17)*G66,3)</f>
        <v>20.25</v>
      </c>
      <c r="I66">
        <f>+ROUND(VLOOKUP(E66,'[1]Cuadrillas SSEE y Lineas'!$D$28:$U$41,18),3)</f>
        <v>46.43</v>
      </c>
      <c r="J66" s="3">
        <f t="shared" si="1"/>
        <v>940.20799999999997</v>
      </c>
      <c r="K66" s="3">
        <f>+ROUND(VLOOKUP(E66,'[1]Cuadrillas SSEE y Lineas'!$D$28:$U$41,14)*G66,3)</f>
        <v>16.920000000000002</v>
      </c>
      <c r="L66" s="3">
        <f>+ROUND(VLOOKUP(E66,'[1]Cuadrillas SSEE y Lineas'!$D$28:$U$41,16)*G66,3)</f>
        <v>10.44</v>
      </c>
      <c r="M66" s="3">
        <f t="shared" si="2"/>
        <v>967.56799999999998</v>
      </c>
      <c r="N66" s="3"/>
      <c r="O66" t="s">
        <v>90</v>
      </c>
      <c r="P66">
        <f>ROUND(VLOOKUP(O66,[1]Parametros!$B$12:$E$52,4),3)</f>
        <v>56.4</v>
      </c>
      <c r="Q66">
        <v>0.15</v>
      </c>
      <c r="R66" s="28">
        <f t="shared" si="3"/>
        <v>38.07</v>
      </c>
      <c r="W66" s="28">
        <f t="shared" si="4"/>
        <v>38.07</v>
      </c>
      <c r="X66" s="28">
        <f t="shared" si="5"/>
        <v>1005.638</v>
      </c>
      <c r="Z66" s="3">
        <f t="shared" si="6"/>
        <v>20.25</v>
      </c>
      <c r="AA66" s="3">
        <f t="shared" si="7"/>
        <v>49.661000000000001</v>
      </c>
      <c r="AB66">
        <f t="shared" si="8"/>
        <v>299.33145000000002</v>
      </c>
      <c r="AC66" s="3"/>
      <c r="AD66" s="3"/>
      <c r="AF66">
        <v>9201700001</v>
      </c>
      <c r="AG66">
        <v>809518</v>
      </c>
      <c r="AH66">
        <v>14788.33</v>
      </c>
      <c r="AI66">
        <v>16.2</v>
      </c>
      <c r="AJ66">
        <v>43.598999999999997</v>
      </c>
      <c r="AK66">
        <v>706.30380000000002</v>
      </c>
    </row>
    <row r="67" spans="1:37" x14ac:dyDescent="0.3">
      <c r="A67" s="13">
        <v>809532</v>
      </c>
      <c r="B67" s="18" t="s">
        <v>148</v>
      </c>
      <c r="C67" s="13">
        <v>220</v>
      </c>
      <c r="D67" s="13" t="s">
        <v>49</v>
      </c>
      <c r="E67" s="13" t="s">
        <v>89</v>
      </c>
      <c r="F67" s="27">
        <v>0.8</v>
      </c>
      <c r="G67" s="27">
        <f t="shared" si="0"/>
        <v>7.2</v>
      </c>
      <c r="H67" s="3">
        <f>+ROUND(VLOOKUP(E67,'[1]Cuadrillas SSEE y Lineas'!$D$28:$U$41,17)*G67,3)</f>
        <v>32.4</v>
      </c>
      <c r="I67">
        <f>+ROUND(VLOOKUP(E67,'[1]Cuadrillas SSEE y Lineas'!$D$28:$U$41,18),3)</f>
        <v>46.43</v>
      </c>
      <c r="J67" s="3">
        <f t="shared" si="1"/>
        <v>1504.3320000000001</v>
      </c>
      <c r="K67" s="3">
        <f>+ROUND(VLOOKUP(E67,'[1]Cuadrillas SSEE y Lineas'!$D$28:$U$41,14)*G67,3)</f>
        <v>27.071999999999999</v>
      </c>
      <c r="L67" s="3">
        <f>+ROUND(VLOOKUP(E67,'[1]Cuadrillas SSEE y Lineas'!$D$28:$U$41,16)*G67,3)</f>
        <v>16.704000000000001</v>
      </c>
      <c r="M67" s="3">
        <f t="shared" si="2"/>
        <v>1548.1079999999999</v>
      </c>
      <c r="N67" s="3"/>
      <c r="O67" t="s">
        <v>90</v>
      </c>
      <c r="P67">
        <f>ROUND(VLOOKUP(O67,[1]Parametros!$B$12:$E$52,4),3)</f>
        <v>56.4</v>
      </c>
      <c r="Q67">
        <v>0.15</v>
      </c>
      <c r="R67" s="28">
        <f t="shared" si="3"/>
        <v>60.911999999999999</v>
      </c>
      <c r="W67" s="28">
        <f t="shared" si="4"/>
        <v>60.911999999999999</v>
      </c>
      <c r="X67" s="28">
        <f t="shared" si="5"/>
        <v>1609.02</v>
      </c>
      <c r="Z67" s="3">
        <f t="shared" si="6"/>
        <v>32.4</v>
      </c>
      <c r="AA67" s="3">
        <f t="shared" si="7"/>
        <v>49.661000000000001</v>
      </c>
      <c r="AB67">
        <f t="shared" si="8"/>
        <v>478.93031999999994</v>
      </c>
      <c r="AC67" s="3"/>
      <c r="AD67" s="3"/>
      <c r="AF67">
        <v>9201700001</v>
      </c>
      <c r="AG67">
        <v>809532</v>
      </c>
      <c r="AH67">
        <v>5832.39</v>
      </c>
      <c r="AI67">
        <v>25.92</v>
      </c>
      <c r="AJ67">
        <v>43.598999999999997</v>
      </c>
      <c r="AK67">
        <v>1130.08608</v>
      </c>
    </row>
    <row r="68" spans="1:37" x14ac:dyDescent="0.3">
      <c r="A68" s="13">
        <v>809533</v>
      </c>
      <c r="B68" s="18" t="s">
        <v>148</v>
      </c>
      <c r="C68" s="13">
        <v>220</v>
      </c>
      <c r="D68" s="13" t="s">
        <v>49</v>
      </c>
      <c r="E68" s="13" t="s">
        <v>89</v>
      </c>
      <c r="F68" s="13">
        <v>0.8</v>
      </c>
      <c r="G68" s="13">
        <f t="shared" si="0"/>
        <v>7.2</v>
      </c>
      <c r="H68" s="3">
        <f>+ROUND(VLOOKUP(E68,'[1]Cuadrillas SSEE y Lineas'!$D$28:$U$41,17)*G68,3)</f>
        <v>32.4</v>
      </c>
      <c r="I68">
        <f>+ROUND(VLOOKUP(E68,'[1]Cuadrillas SSEE y Lineas'!$D$28:$U$41,18),3)</f>
        <v>46.43</v>
      </c>
      <c r="J68" s="3">
        <f t="shared" si="1"/>
        <v>1504.3320000000001</v>
      </c>
      <c r="K68" s="3">
        <f>+ROUND(VLOOKUP(E68,'[1]Cuadrillas SSEE y Lineas'!$D$28:$U$41,14)*G68,3)</f>
        <v>27.071999999999999</v>
      </c>
      <c r="L68" s="3">
        <f>+ROUND(VLOOKUP(E68,'[1]Cuadrillas SSEE y Lineas'!$D$28:$U$41,16)*G68,3)</f>
        <v>16.704000000000001</v>
      </c>
      <c r="M68" s="3">
        <f t="shared" si="2"/>
        <v>1548.1079999999999</v>
      </c>
      <c r="N68" s="3"/>
      <c r="O68" t="s">
        <v>90</v>
      </c>
      <c r="P68">
        <f>ROUND(VLOOKUP(O68,[1]Parametros!$B$12:$E$52,4),3)</f>
        <v>56.4</v>
      </c>
      <c r="Q68">
        <v>0.15</v>
      </c>
      <c r="R68" s="28">
        <f t="shared" si="3"/>
        <v>60.911999999999999</v>
      </c>
      <c r="W68" s="28">
        <f t="shared" si="4"/>
        <v>60.911999999999999</v>
      </c>
      <c r="X68" s="28">
        <f t="shared" si="5"/>
        <v>1609.02</v>
      </c>
      <c r="Z68" s="3">
        <f t="shared" si="6"/>
        <v>32.4</v>
      </c>
      <c r="AA68" s="3">
        <f t="shared" si="7"/>
        <v>49.661000000000001</v>
      </c>
      <c r="AB68">
        <f t="shared" si="8"/>
        <v>478.93031999999994</v>
      </c>
      <c r="AC68" s="3"/>
      <c r="AD68" s="3"/>
      <c r="AF68">
        <v>9201700001</v>
      </c>
      <c r="AG68">
        <v>809533</v>
      </c>
      <c r="AH68">
        <v>5832.39</v>
      </c>
      <c r="AI68">
        <v>25.92</v>
      </c>
      <c r="AJ68">
        <v>43.598999999999997</v>
      </c>
      <c r="AK68">
        <v>1130.08608</v>
      </c>
    </row>
    <row r="69" spans="1:37" x14ac:dyDescent="0.3">
      <c r="A69" s="13">
        <v>809534</v>
      </c>
      <c r="B69" s="18" t="s">
        <v>149</v>
      </c>
      <c r="C69" s="13">
        <v>220</v>
      </c>
      <c r="D69" s="13" t="s">
        <v>49</v>
      </c>
      <c r="E69" s="13" t="s">
        <v>89</v>
      </c>
      <c r="F69" s="13">
        <v>0.8</v>
      </c>
      <c r="G69" s="13">
        <f t="shared" ref="G69:G132" si="9">+ROUND(F69*HHD,3)</f>
        <v>7.2</v>
      </c>
      <c r="H69" s="3">
        <f>+ROUND(VLOOKUP(E69,'[1]Cuadrillas SSEE y Lineas'!$D$28:$U$41,17)*G69,3)</f>
        <v>32.4</v>
      </c>
      <c r="I69">
        <f>+ROUND(VLOOKUP(E69,'[1]Cuadrillas SSEE y Lineas'!$D$28:$U$41,18),3)</f>
        <v>46.43</v>
      </c>
      <c r="J69" s="3">
        <f t="shared" ref="J69:J132" si="10">+ROUND(H69*I69,3)</f>
        <v>1504.3320000000001</v>
      </c>
      <c r="K69" s="3">
        <f>+ROUND(VLOOKUP(E69,'[1]Cuadrillas SSEE y Lineas'!$D$28:$U$41,14)*G69,3)</f>
        <v>27.071999999999999</v>
      </c>
      <c r="L69" s="3">
        <f>+ROUND(VLOOKUP(E69,'[1]Cuadrillas SSEE y Lineas'!$D$28:$U$41,16)*G69,3)</f>
        <v>16.704000000000001</v>
      </c>
      <c r="M69" s="3">
        <f t="shared" ref="M69:M132" si="11">SUM(J69:L69)</f>
        <v>1548.1079999999999</v>
      </c>
      <c r="N69" s="3"/>
      <c r="O69" t="s">
        <v>90</v>
      </c>
      <c r="P69">
        <f>ROUND(VLOOKUP(O69,[1]Parametros!$B$12:$E$52,4),3)</f>
        <v>56.4</v>
      </c>
      <c r="Q69">
        <v>0.15</v>
      </c>
      <c r="R69" s="28">
        <f t="shared" ref="R69:R132" si="12">+ROUND(G69*P69*Q69,3)</f>
        <v>60.911999999999999</v>
      </c>
      <c r="W69" s="28">
        <f t="shared" ref="W69:W132" si="13">+R69+V69</f>
        <v>60.911999999999999</v>
      </c>
      <c r="X69" s="28">
        <f t="shared" ref="X69:X132" si="14">+M69+W69</f>
        <v>1609.02</v>
      </c>
      <c r="Z69" s="3">
        <f t="shared" ref="Z69:Z132" si="15">+H69</f>
        <v>32.4</v>
      </c>
      <c r="AA69" s="3">
        <f t="shared" ref="AA69:AA132" si="16">+ROUND(X69/Z69,3)</f>
        <v>49.661000000000001</v>
      </c>
      <c r="AB69">
        <f t="shared" si="8"/>
        <v>478.93031999999994</v>
      </c>
      <c r="AC69" s="3"/>
      <c r="AD69" s="3"/>
      <c r="AF69">
        <v>9201700001</v>
      </c>
      <c r="AG69">
        <v>809534</v>
      </c>
      <c r="AH69">
        <v>5832.39</v>
      </c>
      <c r="AI69">
        <v>25.92</v>
      </c>
      <c r="AJ69">
        <v>43.598999999999997</v>
      </c>
      <c r="AK69">
        <v>1130.08608</v>
      </c>
    </row>
    <row r="70" spans="1:37" x14ac:dyDescent="0.3">
      <c r="A70" s="13">
        <v>809553</v>
      </c>
      <c r="B70" s="18" t="s">
        <v>149</v>
      </c>
      <c r="C70" s="13">
        <v>220</v>
      </c>
      <c r="D70" s="13" t="s">
        <v>49</v>
      </c>
      <c r="E70" s="13" t="s">
        <v>89</v>
      </c>
      <c r="F70" s="13">
        <v>0.8</v>
      </c>
      <c r="G70" s="13">
        <f t="shared" si="9"/>
        <v>7.2</v>
      </c>
      <c r="H70" s="3">
        <f>+ROUND(VLOOKUP(E70,'[1]Cuadrillas SSEE y Lineas'!$D$28:$U$41,17)*G70,3)</f>
        <v>32.4</v>
      </c>
      <c r="I70">
        <f>+ROUND(VLOOKUP(E70,'[1]Cuadrillas SSEE y Lineas'!$D$28:$U$41,18),3)</f>
        <v>46.43</v>
      </c>
      <c r="J70" s="3">
        <f t="shared" si="10"/>
        <v>1504.3320000000001</v>
      </c>
      <c r="K70" s="3">
        <f>+ROUND(VLOOKUP(E70,'[1]Cuadrillas SSEE y Lineas'!$D$28:$U$41,14)*G70,3)</f>
        <v>27.071999999999999</v>
      </c>
      <c r="L70" s="3">
        <f>+ROUND(VLOOKUP(E70,'[1]Cuadrillas SSEE y Lineas'!$D$28:$U$41,16)*G70,3)</f>
        <v>16.704000000000001</v>
      </c>
      <c r="M70" s="3">
        <f t="shared" si="11"/>
        <v>1548.1079999999999</v>
      </c>
      <c r="N70" s="3"/>
      <c r="O70" t="s">
        <v>90</v>
      </c>
      <c r="P70">
        <f>ROUND(VLOOKUP(O70,[1]Parametros!$B$12:$E$52,4),3)</f>
        <v>56.4</v>
      </c>
      <c r="Q70">
        <v>0.15</v>
      </c>
      <c r="R70" s="28">
        <f t="shared" si="12"/>
        <v>60.911999999999999</v>
      </c>
      <c r="W70" s="28">
        <f t="shared" si="13"/>
        <v>60.911999999999999</v>
      </c>
      <c r="X70" s="28">
        <f t="shared" si="14"/>
        <v>1609.02</v>
      </c>
      <c r="Z70" s="3">
        <f t="shared" si="15"/>
        <v>32.4</v>
      </c>
      <c r="AA70" s="3">
        <f t="shared" si="16"/>
        <v>49.661000000000001</v>
      </c>
      <c r="AB70">
        <f t="shared" ref="AB70:AB133" si="17">+(Z70*AA70)-VLOOKUP(A70,$AG$4:$AK$221,5,0)</f>
        <v>478.93031999999994</v>
      </c>
      <c r="AC70" s="3"/>
      <c r="AD70" s="3"/>
      <c r="AF70">
        <v>9201700001</v>
      </c>
      <c r="AG70">
        <v>809553</v>
      </c>
      <c r="AH70">
        <v>5832.39</v>
      </c>
      <c r="AI70">
        <v>25.92</v>
      </c>
      <c r="AJ70">
        <v>43.598999999999997</v>
      </c>
      <c r="AK70">
        <v>1130.08608</v>
      </c>
    </row>
    <row r="71" spans="1:37" x14ac:dyDescent="0.3">
      <c r="A71" s="13">
        <v>951100</v>
      </c>
      <c r="B71" s="18" t="s">
        <v>150</v>
      </c>
      <c r="C71" s="13">
        <v>220</v>
      </c>
      <c r="D71" s="13" t="s">
        <v>49</v>
      </c>
      <c r="E71" s="13" t="s">
        <v>89</v>
      </c>
      <c r="F71" s="13">
        <v>0.8</v>
      </c>
      <c r="G71" s="13">
        <f t="shared" si="9"/>
        <v>7.2</v>
      </c>
      <c r="H71" s="3">
        <f>+ROUND(VLOOKUP(E71,'[1]Cuadrillas SSEE y Lineas'!$D$28:$U$41,17)*G71,3)</f>
        <v>32.4</v>
      </c>
      <c r="I71">
        <f>+ROUND(VLOOKUP(E71,'[1]Cuadrillas SSEE y Lineas'!$D$28:$U$41,18),3)</f>
        <v>46.43</v>
      </c>
      <c r="J71" s="3">
        <f t="shared" si="10"/>
        <v>1504.3320000000001</v>
      </c>
      <c r="K71" s="3">
        <f>+ROUND(VLOOKUP(E71,'[1]Cuadrillas SSEE y Lineas'!$D$28:$U$41,14)*G71,3)</f>
        <v>27.071999999999999</v>
      </c>
      <c r="L71" s="3">
        <f>+ROUND(VLOOKUP(E71,'[1]Cuadrillas SSEE y Lineas'!$D$28:$U$41,16)*G71,3)</f>
        <v>16.704000000000001</v>
      </c>
      <c r="M71" s="3">
        <f t="shared" si="11"/>
        <v>1548.1079999999999</v>
      </c>
      <c r="N71" s="3"/>
      <c r="O71" t="s">
        <v>90</v>
      </c>
      <c r="P71">
        <f>ROUND(VLOOKUP(O71,[1]Parametros!$B$12:$E$52,4),3)</f>
        <v>56.4</v>
      </c>
      <c r="Q71">
        <v>0.15</v>
      </c>
      <c r="R71" s="28">
        <f t="shared" si="12"/>
        <v>60.911999999999999</v>
      </c>
      <c r="W71" s="28">
        <f t="shared" si="13"/>
        <v>60.911999999999999</v>
      </c>
      <c r="X71" s="28">
        <f t="shared" si="14"/>
        <v>1609.02</v>
      </c>
      <c r="Z71" s="3">
        <f t="shared" si="15"/>
        <v>32.4</v>
      </c>
      <c r="AA71" s="3">
        <f t="shared" si="16"/>
        <v>49.661000000000001</v>
      </c>
      <c r="AB71">
        <f t="shared" si="17"/>
        <v>478.93031999999994</v>
      </c>
      <c r="AC71" s="3"/>
      <c r="AD71" s="3"/>
      <c r="AF71">
        <v>9201700001</v>
      </c>
      <c r="AG71">
        <v>951100</v>
      </c>
      <c r="AH71">
        <v>5832.39</v>
      </c>
      <c r="AI71">
        <v>25.92</v>
      </c>
      <c r="AJ71">
        <v>43.598999999999997</v>
      </c>
      <c r="AK71">
        <v>1130.08608</v>
      </c>
    </row>
    <row r="72" spans="1:37" x14ac:dyDescent="0.3">
      <c r="A72" s="13">
        <v>951101</v>
      </c>
      <c r="B72" s="18" t="s">
        <v>151</v>
      </c>
      <c r="C72" s="13">
        <v>220</v>
      </c>
      <c r="D72" s="13" t="s">
        <v>49</v>
      </c>
      <c r="E72" s="13" t="s">
        <v>89</v>
      </c>
      <c r="F72" s="13">
        <v>0.8</v>
      </c>
      <c r="G72" s="13">
        <f t="shared" si="9"/>
        <v>7.2</v>
      </c>
      <c r="H72" s="3">
        <f>+ROUND(VLOOKUP(E72,'[1]Cuadrillas SSEE y Lineas'!$D$28:$U$41,17)*G72,3)</f>
        <v>32.4</v>
      </c>
      <c r="I72">
        <f>+ROUND(VLOOKUP(E72,'[1]Cuadrillas SSEE y Lineas'!$D$28:$U$41,18),3)</f>
        <v>46.43</v>
      </c>
      <c r="J72" s="3">
        <f t="shared" si="10"/>
        <v>1504.3320000000001</v>
      </c>
      <c r="K72" s="3">
        <f>+ROUND(VLOOKUP(E72,'[1]Cuadrillas SSEE y Lineas'!$D$28:$U$41,14)*G72,3)</f>
        <v>27.071999999999999</v>
      </c>
      <c r="L72" s="3">
        <f>+ROUND(VLOOKUP(E72,'[1]Cuadrillas SSEE y Lineas'!$D$28:$U$41,16)*G72,3)</f>
        <v>16.704000000000001</v>
      </c>
      <c r="M72" s="3">
        <f t="shared" si="11"/>
        <v>1548.1079999999999</v>
      </c>
      <c r="N72" s="3"/>
      <c r="O72" t="s">
        <v>90</v>
      </c>
      <c r="P72">
        <f>ROUND(VLOOKUP(O72,[1]Parametros!$B$12:$E$52,4),3)</f>
        <v>56.4</v>
      </c>
      <c r="Q72">
        <v>0.15</v>
      </c>
      <c r="R72" s="28">
        <f t="shared" si="12"/>
        <v>60.911999999999999</v>
      </c>
      <c r="W72" s="28">
        <f t="shared" si="13"/>
        <v>60.911999999999999</v>
      </c>
      <c r="X72" s="28">
        <f t="shared" si="14"/>
        <v>1609.02</v>
      </c>
      <c r="Z72" s="3">
        <f t="shared" si="15"/>
        <v>32.4</v>
      </c>
      <c r="AA72" s="3">
        <f t="shared" si="16"/>
        <v>49.661000000000001</v>
      </c>
      <c r="AB72">
        <f t="shared" si="17"/>
        <v>478.93031999999994</v>
      </c>
      <c r="AC72" s="3"/>
      <c r="AD72" s="3"/>
      <c r="AF72">
        <v>9201700001</v>
      </c>
      <c r="AG72">
        <v>951101</v>
      </c>
      <c r="AH72">
        <v>5832.39</v>
      </c>
      <c r="AI72">
        <v>25.92</v>
      </c>
      <c r="AJ72">
        <v>43.598999999999997</v>
      </c>
      <c r="AK72">
        <v>1130.08608</v>
      </c>
    </row>
    <row r="73" spans="1:37" x14ac:dyDescent="0.3">
      <c r="A73" s="13">
        <v>951102</v>
      </c>
      <c r="B73" s="18" t="s">
        <v>152</v>
      </c>
      <c r="C73" s="13">
        <v>220</v>
      </c>
      <c r="D73" s="13" t="s">
        <v>49</v>
      </c>
      <c r="E73" s="13" t="s">
        <v>89</v>
      </c>
      <c r="F73" s="13">
        <v>0.8</v>
      </c>
      <c r="G73" s="13">
        <f t="shared" si="9"/>
        <v>7.2</v>
      </c>
      <c r="H73" s="3">
        <f>+ROUND(VLOOKUP(E73,'[1]Cuadrillas SSEE y Lineas'!$D$28:$U$41,17)*G73,3)</f>
        <v>32.4</v>
      </c>
      <c r="I73">
        <f>+ROUND(VLOOKUP(E73,'[1]Cuadrillas SSEE y Lineas'!$D$28:$U$41,18),3)</f>
        <v>46.43</v>
      </c>
      <c r="J73" s="3">
        <f t="shared" si="10"/>
        <v>1504.3320000000001</v>
      </c>
      <c r="K73" s="3">
        <f>+ROUND(VLOOKUP(E73,'[1]Cuadrillas SSEE y Lineas'!$D$28:$U$41,14)*G73,3)</f>
        <v>27.071999999999999</v>
      </c>
      <c r="L73" s="3">
        <f>+ROUND(VLOOKUP(E73,'[1]Cuadrillas SSEE y Lineas'!$D$28:$U$41,16)*G73,3)</f>
        <v>16.704000000000001</v>
      </c>
      <c r="M73" s="3">
        <f t="shared" si="11"/>
        <v>1548.1079999999999</v>
      </c>
      <c r="N73" s="3"/>
      <c r="O73" t="s">
        <v>90</v>
      </c>
      <c r="P73">
        <f>ROUND(VLOOKUP(O73,[1]Parametros!$B$12:$E$52,4),3)</f>
        <v>56.4</v>
      </c>
      <c r="Q73">
        <v>0.15</v>
      </c>
      <c r="R73" s="28">
        <f t="shared" si="12"/>
        <v>60.911999999999999</v>
      </c>
      <c r="W73" s="28">
        <f t="shared" si="13"/>
        <v>60.911999999999999</v>
      </c>
      <c r="X73" s="28">
        <f t="shared" si="14"/>
        <v>1609.02</v>
      </c>
      <c r="Z73" s="3">
        <f t="shared" si="15"/>
        <v>32.4</v>
      </c>
      <c r="AA73" s="3">
        <f t="shared" si="16"/>
        <v>49.661000000000001</v>
      </c>
      <c r="AB73">
        <f t="shared" si="17"/>
        <v>478.93031999999994</v>
      </c>
      <c r="AC73" s="3"/>
      <c r="AD73" s="3"/>
      <c r="AF73">
        <v>9201700001</v>
      </c>
      <c r="AG73">
        <v>951102</v>
      </c>
      <c r="AH73">
        <v>5832.39</v>
      </c>
      <c r="AI73">
        <v>25.92</v>
      </c>
      <c r="AJ73">
        <v>43.598999999999997</v>
      </c>
      <c r="AK73">
        <v>1130.08608</v>
      </c>
    </row>
    <row r="74" spans="1:37" x14ac:dyDescent="0.3">
      <c r="A74" s="13">
        <v>951103</v>
      </c>
      <c r="B74" s="18" t="s">
        <v>153</v>
      </c>
      <c r="C74" s="13">
        <v>220</v>
      </c>
      <c r="D74" s="13" t="s">
        <v>49</v>
      </c>
      <c r="E74" s="13" t="s">
        <v>89</v>
      </c>
      <c r="F74" s="13">
        <v>0.8</v>
      </c>
      <c r="G74" s="13">
        <f t="shared" si="9"/>
        <v>7.2</v>
      </c>
      <c r="H74" s="3">
        <f>+ROUND(VLOOKUP(E74,'[1]Cuadrillas SSEE y Lineas'!$D$28:$U$41,17)*G74,3)</f>
        <v>32.4</v>
      </c>
      <c r="I74">
        <f>+ROUND(VLOOKUP(E74,'[1]Cuadrillas SSEE y Lineas'!$D$28:$U$41,18),3)</f>
        <v>46.43</v>
      </c>
      <c r="J74" s="3">
        <f t="shared" si="10"/>
        <v>1504.3320000000001</v>
      </c>
      <c r="K74" s="3">
        <f>+ROUND(VLOOKUP(E74,'[1]Cuadrillas SSEE y Lineas'!$D$28:$U$41,14)*G74,3)</f>
        <v>27.071999999999999</v>
      </c>
      <c r="L74" s="3">
        <f>+ROUND(VLOOKUP(E74,'[1]Cuadrillas SSEE y Lineas'!$D$28:$U$41,16)*G74,3)</f>
        <v>16.704000000000001</v>
      </c>
      <c r="M74" s="3">
        <f t="shared" si="11"/>
        <v>1548.1079999999999</v>
      </c>
      <c r="N74" s="3"/>
      <c r="O74" t="s">
        <v>90</v>
      </c>
      <c r="P74">
        <f>ROUND(VLOOKUP(O74,[1]Parametros!$B$12:$E$52,4),3)</f>
        <v>56.4</v>
      </c>
      <c r="Q74">
        <v>0.15</v>
      </c>
      <c r="R74" s="28">
        <f t="shared" si="12"/>
        <v>60.911999999999999</v>
      </c>
      <c r="W74" s="28">
        <f t="shared" si="13"/>
        <v>60.911999999999999</v>
      </c>
      <c r="X74" s="28">
        <f t="shared" si="14"/>
        <v>1609.02</v>
      </c>
      <c r="Z74" s="3">
        <f t="shared" si="15"/>
        <v>32.4</v>
      </c>
      <c r="AA74" s="3">
        <f t="shared" si="16"/>
        <v>49.661000000000001</v>
      </c>
      <c r="AB74">
        <f t="shared" si="17"/>
        <v>478.93031999999994</v>
      </c>
      <c r="AC74" s="3"/>
      <c r="AD74" s="3"/>
      <c r="AF74">
        <v>9201700001</v>
      </c>
      <c r="AG74">
        <v>951103</v>
      </c>
      <c r="AH74">
        <v>5832.39</v>
      </c>
      <c r="AI74">
        <v>25.92</v>
      </c>
      <c r="AJ74">
        <v>43.598999999999997</v>
      </c>
      <c r="AK74">
        <v>1130.08608</v>
      </c>
    </row>
    <row r="75" spans="1:37" x14ac:dyDescent="0.3">
      <c r="A75" s="13">
        <v>951104</v>
      </c>
      <c r="B75" s="18" t="s">
        <v>154</v>
      </c>
      <c r="C75" s="13">
        <v>220</v>
      </c>
      <c r="D75" s="13" t="s">
        <v>49</v>
      </c>
      <c r="E75" s="13" t="s">
        <v>89</v>
      </c>
      <c r="F75" s="27">
        <v>0.8</v>
      </c>
      <c r="G75" s="27">
        <f t="shared" si="9"/>
        <v>7.2</v>
      </c>
      <c r="H75" s="3">
        <f>+ROUND(VLOOKUP(E75,'[1]Cuadrillas SSEE y Lineas'!$D$28:$U$41,17)*G75,3)</f>
        <v>32.4</v>
      </c>
      <c r="I75">
        <f>+ROUND(VLOOKUP(E75,'[1]Cuadrillas SSEE y Lineas'!$D$28:$U$41,18),3)</f>
        <v>46.43</v>
      </c>
      <c r="J75" s="3">
        <f t="shared" si="10"/>
        <v>1504.3320000000001</v>
      </c>
      <c r="K75" s="3">
        <f>+ROUND(VLOOKUP(E75,'[1]Cuadrillas SSEE y Lineas'!$D$28:$U$41,14)*G75,3)</f>
        <v>27.071999999999999</v>
      </c>
      <c r="L75" s="3">
        <f>+ROUND(VLOOKUP(E75,'[1]Cuadrillas SSEE y Lineas'!$D$28:$U$41,16)*G75,3)</f>
        <v>16.704000000000001</v>
      </c>
      <c r="M75" s="3">
        <f t="shared" si="11"/>
        <v>1548.1079999999999</v>
      </c>
      <c r="N75" s="3"/>
      <c r="O75" t="s">
        <v>90</v>
      </c>
      <c r="P75">
        <f>ROUND(VLOOKUP(O75,[1]Parametros!$B$12:$E$52,4),3)</f>
        <v>56.4</v>
      </c>
      <c r="Q75">
        <v>0.15</v>
      </c>
      <c r="R75" s="28">
        <f t="shared" si="12"/>
        <v>60.911999999999999</v>
      </c>
      <c r="W75" s="28">
        <f t="shared" si="13"/>
        <v>60.911999999999999</v>
      </c>
      <c r="X75" s="28">
        <f t="shared" si="14"/>
        <v>1609.02</v>
      </c>
      <c r="Z75" s="3">
        <f t="shared" si="15"/>
        <v>32.4</v>
      </c>
      <c r="AA75" s="3">
        <f t="shared" si="16"/>
        <v>49.661000000000001</v>
      </c>
      <c r="AB75">
        <f t="shared" si="17"/>
        <v>478.93031999999994</v>
      </c>
      <c r="AC75" s="3"/>
      <c r="AD75" s="3"/>
      <c r="AF75">
        <v>9201700001</v>
      </c>
      <c r="AG75">
        <v>951104</v>
      </c>
      <c r="AH75">
        <v>5832.39</v>
      </c>
      <c r="AI75">
        <v>25.92</v>
      </c>
      <c r="AJ75">
        <v>43.598999999999997</v>
      </c>
      <c r="AK75">
        <v>1130.08608</v>
      </c>
    </row>
    <row r="76" spans="1:37" x14ac:dyDescent="0.3">
      <c r="A76" s="13">
        <v>951106</v>
      </c>
      <c r="B76" s="18" t="s">
        <v>155</v>
      </c>
      <c r="C76" s="13">
        <v>220</v>
      </c>
      <c r="D76" s="13" t="s">
        <v>49</v>
      </c>
      <c r="E76" s="13" t="s">
        <v>89</v>
      </c>
      <c r="F76" s="13">
        <v>0.8</v>
      </c>
      <c r="G76" s="13">
        <f t="shared" si="9"/>
        <v>7.2</v>
      </c>
      <c r="H76" s="3">
        <f>+ROUND(VLOOKUP(E76,'[1]Cuadrillas SSEE y Lineas'!$D$28:$U$41,17)*G76,3)</f>
        <v>32.4</v>
      </c>
      <c r="I76">
        <f>+ROUND(VLOOKUP(E76,'[1]Cuadrillas SSEE y Lineas'!$D$28:$U$41,18),3)</f>
        <v>46.43</v>
      </c>
      <c r="J76" s="3">
        <f t="shared" si="10"/>
        <v>1504.3320000000001</v>
      </c>
      <c r="K76" s="3">
        <f>+ROUND(VLOOKUP(E76,'[1]Cuadrillas SSEE y Lineas'!$D$28:$U$41,14)*G76,3)</f>
        <v>27.071999999999999</v>
      </c>
      <c r="L76" s="3">
        <f>+ROUND(VLOOKUP(E76,'[1]Cuadrillas SSEE y Lineas'!$D$28:$U$41,16)*G76,3)</f>
        <v>16.704000000000001</v>
      </c>
      <c r="M76" s="3">
        <f t="shared" si="11"/>
        <v>1548.1079999999999</v>
      </c>
      <c r="N76" s="3"/>
      <c r="O76" t="s">
        <v>90</v>
      </c>
      <c r="P76">
        <f>ROUND(VLOOKUP(O76,[1]Parametros!$B$12:$E$52,4),3)</f>
        <v>56.4</v>
      </c>
      <c r="Q76">
        <v>0.15</v>
      </c>
      <c r="R76" s="28">
        <f t="shared" si="12"/>
        <v>60.911999999999999</v>
      </c>
      <c r="W76" s="28">
        <f t="shared" si="13"/>
        <v>60.911999999999999</v>
      </c>
      <c r="X76" s="28">
        <f t="shared" si="14"/>
        <v>1609.02</v>
      </c>
      <c r="Z76" s="3">
        <f t="shared" si="15"/>
        <v>32.4</v>
      </c>
      <c r="AA76" s="3">
        <f t="shared" si="16"/>
        <v>49.661000000000001</v>
      </c>
      <c r="AB76">
        <f t="shared" si="17"/>
        <v>478.93031999999994</v>
      </c>
      <c r="AC76" s="3"/>
      <c r="AD76" s="3"/>
      <c r="AF76">
        <v>9201700001</v>
      </c>
      <c r="AG76">
        <v>951106</v>
      </c>
      <c r="AH76">
        <v>5832.39</v>
      </c>
      <c r="AI76">
        <v>25.92</v>
      </c>
      <c r="AJ76">
        <v>43.598999999999997</v>
      </c>
      <c r="AK76">
        <v>1130.08608</v>
      </c>
    </row>
    <row r="77" spans="1:37" x14ac:dyDescent="0.3">
      <c r="A77" s="13">
        <v>951107</v>
      </c>
      <c r="B77" s="18" t="s">
        <v>156</v>
      </c>
      <c r="C77" s="13">
        <v>220</v>
      </c>
      <c r="D77" s="13" t="s">
        <v>49</v>
      </c>
      <c r="E77" s="13" t="s">
        <v>89</v>
      </c>
      <c r="F77" s="27">
        <v>0.8</v>
      </c>
      <c r="G77" s="27">
        <f t="shared" si="9"/>
        <v>7.2</v>
      </c>
      <c r="H77" s="3">
        <f>+ROUND(VLOOKUP(E77,'[1]Cuadrillas SSEE y Lineas'!$D$28:$U$41,17)*G77,3)</f>
        <v>32.4</v>
      </c>
      <c r="I77">
        <f>+ROUND(VLOOKUP(E77,'[1]Cuadrillas SSEE y Lineas'!$D$28:$U$41,18),3)</f>
        <v>46.43</v>
      </c>
      <c r="J77" s="3">
        <f t="shared" si="10"/>
        <v>1504.3320000000001</v>
      </c>
      <c r="K77" s="3">
        <f>+ROUND(VLOOKUP(E77,'[1]Cuadrillas SSEE y Lineas'!$D$28:$U$41,14)*G77,3)</f>
        <v>27.071999999999999</v>
      </c>
      <c r="L77" s="3">
        <f>+ROUND(VLOOKUP(E77,'[1]Cuadrillas SSEE y Lineas'!$D$28:$U$41,16)*G77,3)</f>
        <v>16.704000000000001</v>
      </c>
      <c r="M77" s="3">
        <f t="shared" si="11"/>
        <v>1548.1079999999999</v>
      </c>
      <c r="N77" s="3"/>
      <c r="O77" t="s">
        <v>90</v>
      </c>
      <c r="P77">
        <f>ROUND(VLOOKUP(O77,[1]Parametros!$B$12:$E$52,4),3)</f>
        <v>56.4</v>
      </c>
      <c r="Q77">
        <v>0.15</v>
      </c>
      <c r="R77" s="28">
        <f t="shared" si="12"/>
        <v>60.911999999999999</v>
      </c>
      <c r="W77" s="28">
        <f t="shared" si="13"/>
        <v>60.911999999999999</v>
      </c>
      <c r="X77" s="28">
        <f t="shared" si="14"/>
        <v>1609.02</v>
      </c>
      <c r="Z77" s="3">
        <f t="shared" si="15"/>
        <v>32.4</v>
      </c>
      <c r="AA77" s="3">
        <f t="shared" si="16"/>
        <v>49.661000000000001</v>
      </c>
      <c r="AB77">
        <f t="shared" si="17"/>
        <v>478.93031999999994</v>
      </c>
      <c r="AC77" s="3"/>
      <c r="AD77" s="3"/>
      <c r="AF77">
        <v>9201700001</v>
      </c>
      <c r="AG77">
        <v>951107</v>
      </c>
      <c r="AH77">
        <v>5832.39</v>
      </c>
      <c r="AI77">
        <v>25.92</v>
      </c>
      <c r="AJ77">
        <v>43.598999999999997</v>
      </c>
      <c r="AK77">
        <v>1130.08608</v>
      </c>
    </row>
    <row r="78" spans="1:37" x14ac:dyDescent="0.3">
      <c r="A78" s="13">
        <v>951108</v>
      </c>
      <c r="B78" s="18" t="s">
        <v>157</v>
      </c>
      <c r="C78" s="13">
        <v>500</v>
      </c>
      <c r="D78" s="13" t="s">
        <v>49</v>
      </c>
      <c r="E78" s="13" t="s">
        <v>89</v>
      </c>
      <c r="F78" s="27">
        <v>1.5</v>
      </c>
      <c r="G78" s="27">
        <f t="shared" si="9"/>
        <v>13.5</v>
      </c>
      <c r="H78" s="3">
        <f>+ROUND(VLOOKUP(E78,'[1]Cuadrillas SSEE y Lineas'!$D$28:$U$41,17)*G78,3)</f>
        <v>60.75</v>
      </c>
      <c r="I78">
        <f>+ROUND(VLOOKUP(E78,'[1]Cuadrillas SSEE y Lineas'!$D$28:$U$41,18),3)</f>
        <v>46.43</v>
      </c>
      <c r="J78" s="3">
        <f t="shared" si="10"/>
        <v>2820.623</v>
      </c>
      <c r="K78" s="3">
        <f>+ROUND(VLOOKUP(E78,'[1]Cuadrillas SSEE y Lineas'!$D$28:$U$41,14)*G78,3)</f>
        <v>50.76</v>
      </c>
      <c r="L78" s="3">
        <f>+ROUND(VLOOKUP(E78,'[1]Cuadrillas SSEE y Lineas'!$D$28:$U$41,16)*G78,3)</f>
        <v>31.32</v>
      </c>
      <c r="M78" s="3">
        <f t="shared" si="11"/>
        <v>2902.7030000000004</v>
      </c>
      <c r="N78" s="3"/>
      <c r="O78" t="s">
        <v>90</v>
      </c>
      <c r="P78">
        <f>ROUND(VLOOKUP(O78,[1]Parametros!$B$12:$E$52,4),3)</f>
        <v>56.4</v>
      </c>
      <c r="Q78">
        <v>0.15</v>
      </c>
      <c r="R78" s="28">
        <f t="shared" si="12"/>
        <v>114.21</v>
      </c>
      <c r="W78" s="28">
        <f t="shared" si="13"/>
        <v>114.21</v>
      </c>
      <c r="X78" s="28">
        <f t="shared" si="14"/>
        <v>3016.9130000000005</v>
      </c>
      <c r="Z78" s="3">
        <f t="shared" si="15"/>
        <v>60.75</v>
      </c>
      <c r="AA78" s="3">
        <f t="shared" si="16"/>
        <v>49.661000000000001</v>
      </c>
      <c r="AB78">
        <f t="shared" si="17"/>
        <v>897.99434999999994</v>
      </c>
      <c r="AC78" s="3"/>
      <c r="AD78" s="3"/>
      <c r="AF78">
        <v>9201700001</v>
      </c>
      <c r="AG78">
        <v>951108</v>
      </c>
      <c r="AH78">
        <v>16796.88</v>
      </c>
      <c r="AI78">
        <v>48.6</v>
      </c>
      <c r="AJ78">
        <v>43.598999999999997</v>
      </c>
      <c r="AK78">
        <v>2118.9114</v>
      </c>
    </row>
    <row r="79" spans="1:37" x14ac:dyDescent="0.3">
      <c r="A79" s="13">
        <v>951110</v>
      </c>
      <c r="B79" s="18" t="s">
        <v>158</v>
      </c>
      <c r="C79" s="13">
        <v>66</v>
      </c>
      <c r="D79" s="13" t="s">
        <v>49</v>
      </c>
      <c r="E79" s="13" t="s">
        <v>89</v>
      </c>
      <c r="F79" s="12">
        <v>0.3</v>
      </c>
      <c r="G79" s="12">
        <f t="shared" si="9"/>
        <v>2.7</v>
      </c>
      <c r="H79" s="3">
        <f>+ROUND(VLOOKUP(E79,'[1]Cuadrillas SSEE y Lineas'!$D$28:$U$41,17)*G79,3)</f>
        <v>12.15</v>
      </c>
      <c r="I79">
        <f>+ROUND(VLOOKUP(E79,'[1]Cuadrillas SSEE y Lineas'!$D$28:$U$41,18),3)</f>
        <v>46.43</v>
      </c>
      <c r="J79" s="3">
        <f t="shared" si="10"/>
        <v>564.125</v>
      </c>
      <c r="K79" s="3">
        <f>+ROUND(VLOOKUP(E79,'[1]Cuadrillas SSEE y Lineas'!$D$28:$U$41,14)*G79,3)</f>
        <v>10.151999999999999</v>
      </c>
      <c r="L79" s="3">
        <f>+ROUND(VLOOKUP(E79,'[1]Cuadrillas SSEE y Lineas'!$D$28:$U$41,16)*G79,3)</f>
        <v>6.2640000000000002</v>
      </c>
      <c r="M79" s="3">
        <f t="shared" si="11"/>
        <v>580.54100000000005</v>
      </c>
      <c r="N79" s="3"/>
      <c r="O79" t="s">
        <v>90</v>
      </c>
      <c r="P79">
        <f>ROUND(VLOOKUP(O79,[1]Parametros!$B$12:$E$52,4),3)</f>
        <v>56.4</v>
      </c>
      <c r="Q79">
        <v>0.1</v>
      </c>
      <c r="R79" s="28">
        <f t="shared" si="12"/>
        <v>15.228</v>
      </c>
      <c r="W79" s="28">
        <f t="shared" si="13"/>
        <v>15.228</v>
      </c>
      <c r="X79" s="28">
        <f t="shared" si="14"/>
        <v>595.76900000000001</v>
      </c>
      <c r="Z79" s="3">
        <f t="shared" si="15"/>
        <v>12.15</v>
      </c>
      <c r="AA79" s="3">
        <f t="shared" si="16"/>
        <v>49.033999999999999</v>
      </c>
      <c r="AB79">
        <f t="shared" si="17"/>
        <v>179.59158000000002</v>
      </c>
      <c r="AC79" s="3"/>
      <c r="AD79" s="3"/>
      <c r="AF79">
        <v>9201700001</v>
      </c>
      <c r="AG79">
        <v>951110</v>
      </c>
      <c r="AH79">
        <v>6854.68</v>
      </c>
      <c r="AI79">
        <v>9.7200000000000006</v>
      </c>
      <c r="AJ79">
        <v>42.816000000000003</v>
      </c>
      <c r="AK79">
        <v>416.17151999999999</v>
      </c>
    </row>
    <row r="80" spans="1:37" x14ac:dyDescent="0.3">
      <c r="A80" s="13">
        <v>951114</v>
      </c>
      <c r="B80" s="18" t="s">
        <v>159</v>
      </c>
      <c r="C80" s="13">
        <v>13.2</v>
      </c>
      <c r="D80" s="13" t="s">
        <v>49</v>
      </c>
      <c r="E80" s="13" t="s">
        <v>89</v>
      </c>
      <c r="F80" s="13">
        <v>0.2</v>
      </c>
      <c r="G80" s="13">
        <f t="shared" si="9"/>
        <v>1.8</v>
      </c>
      <c r="H80" s="3">
        <f>+ROUND(VLOOKUP(E80,'[1]Cuadrillas SSEE y Lineas'!$D$28:$U$41,17)*G80,3)</f>
        <v>8.1</v>
      </c>
      <c r="I80">
        <f>+ROUND(VLOOKUP(E80,'[1]Cuadrillas SSEE y Lineas'!$D$28:$U$41,18),3)</f>
        <v>46.43</v>
      </c>
      <c r="J80" s="3">
        <f t="shared" si="10"/>
        <v>376.08300000000003</v>
      </c>
      <c r="K80" s="3">
        <f>+ROUND(VLOOKUP(E80,'[1]Cuadrillas SSEE y Lineas'!$D$28:$U$41,14)*G80,3)</f>
        <v>6.7679999999999998</v>
      </c>
      <c r="L80" s="3">
        <f>+ROUND(VLOOKUP(E80,'[1]Cuadrillas SSEE y Lineas'!$D$28:$U$41,16)*G80,3)</f>
        <v>4.1760000000000002</v>
      </c>
      <c r="M80" s="3">
        <f t="shared" si="11"/>
        <v>387.02699999999999</v>
      </c>
      <c r="N80" s="3"/>
      <c r="O80" t="s">
        <v>90</v>
      </c>
      <c r="P80">
        <f>ROUND(VLOOKUP(O80,[1]Parametros!$B$12:$E$52,4),3)</f>
        <v>56.4</v>
      </c>
      <c r="Q80">
        <v>0.15</v>
      </c>
      <c r="R80" s="28">
        <f t="shared" si="12"/>
        <v>15.228</v>
      </c>
      <c r="W80" s="28">
        <f t="shared" si="13"/>
        <v>15.228</v>
      </c>
      <c r="X80" s="28">
        <f t="shared" si="14"/>
        <v>402.255</v>
      </c>
      <c r="Z80" s="3">
        <f t="shared" si="15"/>
        <v>8.1</v>
      </c>
      <c r="AA80" s="3">
        <f t="shared" si="16"/>
        <v>49.661000000000001</v>
      </c>
      <c r="AB80">
        <f t="shared" si="17"/>
        <v>119.73257999999998</v>
      </c>
      <c r="AC80" s="3"/>
      <c r="AD80" s="3"/>
      <c r="AF80">
        <v>9201700001</v>
      </c>
      <c r="AG80">
        <v>951114</v>
      </c>
      <c r="AH80">
        <v>1004.93</v>
      </c>
      <c r="AI80">
        <v>6.48</v>
      </c>
      <c r="AJ80">
        <v>43.598999999999997</v>
      </c>
      <c r="AK80">
        <v>282.52152000000001</v>
      </c>
    </row>
    <row r="81" spans="1:37" x14ac:dyDescent="0.3">
      <c r="A81" s="13">
        <v>951115</v>
      </c>
      <c r="B81" s="18" t="s">
        <v>160</v>
      </c>
      <c r="C81" s="13">
        <v>220</v>
      </c>
      <c r="D81" s="13" t="s">
        <v>49</v>
      </c>
      <c r="E81" s="13" t="s">
        <v>89</v>
      </c>
      <c r="F81" s="27">
        <v>0.8</v>
      </c>
      <c r="G81" s="27">
        <f t="shared" si="9"/>
        <v>7.2</v>
      </c>
      <c r="H81" s="3">
        <f>+ROUND(VLOOKUP(E81,'[1]Cuadrillas SSEE y Lineas'!$D$28:$U$41,17)*G81,3)</f>
        <v>32.4</v>
      </c>
      <c r="I81">
        <f>+ROUND(VLOOKUP(E81,'[1]Cuadrillas SSEE y Lineas'!$D$28:$U$41,18),3)</f>
        <v>46.43</v>
      </c>
      <c r="J81" s="3">
        <f t="shared" si="10"/>
        <v>1504.3320000000001</v>
      </c>
      <c r="K81" s="3">
        <f>+ROUND(VLOOKUP(E81,'[1]Cuadrillas SSEE y Lineas'!$D$28:$U$41,14)*G81,3)</f>
        <v>27.071999999999999</v>
      </c>
      <c r="L81" s="3">
        <f>+ROUND(VLOOKUP(E81,'[1]Cuadrillas SSEE y Lineas'!$D$28:$U$41,16)*G81,3)</f>
        <v>16.704000000000001</v>
      </c>
      <c r="M81" s="3">
        <f t="shared" si="11"/>
        <v>1548.1079999999999</v>
      </c>
      <c r="N81" s="3"/>
      <c r="O81" t="s">
        <v>90</v>
      </c>
      <c r="P81">
        <f>ROUND(VLOOKUP(O81,[1]Parametros!$B$12:$E$52,4),3)</f>
        <v>56.4</v>
      </c>
      <c r="Q81">
        <v>0.15</v>
      </c>
      <c r="R81" s="28">
        <f t="shared" si="12"/>
        <v>60.911999999999999</v>
      </c>
      <c r="W81" s="28">
        <f t="shared" si="13"/>
        <v>60.911999999999999</v>
      </c>
      <c r="X81" s="28">
        <f t="shared" si="14"/>
        <v>1609.02</v>
      </c>
      <c r="Z81" s="3">
        <f t="shared" si="15"/>
        <v>32.4</v>
      </c>
      <c r="AA81" s="3">
        <f t="shared" si="16"/>
        <v>49.661000000000001</v>
      </c>
      <c r="AB81">
        <f t="shared" si="17"/>
        <v>478.93031999999994</v>
      </c>
      <c r="AC81" s="3"/>
      <c r="AD81" s="3"/>
      <c r="AF81">
        <v>9201700001</v>
      </c>
      <c r="AG81">
        <v>951115</v>
      </c>
      <c r="AH81">
        <v>5832.39</v>
      </c>
      <c r="AI81">
        <v>25.92</v>
      </c>
      <c r="AJ81">
        <v>43.598999999999997</v>
      </c>
      <c r="AK81">
        <v>1130.08608</v>
      </c>
    </row>
    <row r="82" spans="1:37" x14ac:dyDescent="0.3">
      <c r="A82" s="13">
        <v>951117</v>
      </c>
      <c r="B82" s="18" t="s">
        <v>161</v>
      </c>
      <c r="C82" s="13">
        <v>23</v>
      </c>
      <c r="D82" s="13" t="s">
        <v>49</v>
      </c>
      <c r="E82" s="13" t="s">
        <v>89</v>
      </c>
      <c r="F82" s="12">
        <v>0.25</v>
      </c>
      <c r="G82" s="12">
        <f t="shared" si="9"/>
        <v>2.25</v>
      </c>
      <c r="H82" s="3">
        <f>+ROUND(VLOOKUP(E82,'[1]Cuadrillas SSEE y Lineas'!$D$28:$U$41,17)*G82,3)</f>
        <v>10.125</v>
      </c>
      <c r="I82">
        <f>+ROUND(VLOOKUP(E82,'[1]Cuadrillas SSEE y Lineas'!$D$28:$U$41,18),3)</f>
        <v>46.43</v>
      </c>
      <c r="J82" s="3">
        <f t="shared" si="10"/>
        <v>470.10399999999998</v>
      </c>
      <c r="K82" s="3">
        <f>+ROUND(VLOOKUP(E82,'[1]Cuadrillas SSEE y Lineas'!$D$28:$U$41,14)*G82,3)</f>
        <v>8.4600000000000009</v>
      </c>
      <c r="L82" s="3">
        <f>+ROUND(VLOOKUP(E82,'[1]Cuadrillas SSEE y Lineas'!$D$28:$U$41,16)*G82,3)</f>
        <v>5.22</v>
      </c>
      <c r="M82" s="3">
        <f t="shared" si="11"/>
        <v>483.78399999999999</v>
      </c>
      <c r="N82" s="3"/>
      <c r="O82" t="s">
        <v>90</v>
      </c>
      <c r="P82">
        <f>ROUND(VLOOKUP(O82,[1]Parametros!$B$12:$E$52,4),3)</f>
        <v>56.4</v>
      </c>
      <c r="Q82">
        <v>0.15</v>
      </c>
      <c r="R82" s="28">
        <f t="shared" si="12"/>
        <v>19.035</v>
      </c>
      <c r="W82" s="28">
        <f t="shared" si="13"/>
        <v>19.035</v>
      </c>
      <c r="X82" s="28">
        <f t="shared" si="14"/>
        <v>502.81900000000002</v>
      </c>
      <c r="Z82" s="3">
        <f t="shared" si="15"/>
        <v>10.125</v>
      </c>
      <c r="AA82" s="3">
        <f t="shared" si="16"/>
        <v>49.661000000000001</v>
      </c>
      <c r="AB82">
        <f t="shared" si="17"/>
        <v>149.66572500000001</v>
      </c>
      <c r="AC82" s="3"/>
      <c r="AD82" s="3"/>
      <c r="AF82">
        <v>9201700001</v>
      </c>
      <c r="AG82">
        <v>951117</v>
      </c>
      <c r="AH82">
        <v>1004.93</v>
      </c>
      <c r="AI82">
        <v>8.1</v>
      </c>
      <c r="AJ82">
        <v>43.598999999999997</v>
      </c>
      <c r="AK82">
        <v>353.15190000000001</v>
      </c>
    </row>
    <row r="83" spans="1:37" x14ac:dyDescent="0.3">
      <c r="A83" s="13">
        <v>951118</v>
      </c>
      <c r="B83" s="18" t="s">
        <v>162</v>
      </c>
      <c r="C83" s="13">
        <v>220</v>
      </c>
      <c r="D83" s="13" t="s">
        <v>49</v>
      </c>
      <c r="E83" s="13" t="s">
        <v>89</v>
      </c>
      <c r="F83" s="13">
        <v>0.8</v>
      </c>
      <c r="G83" s="13">
        <f t="shared" si="9"/>
        <v>7.2</v>
      </c>
      <c r="H83" s="3">
        <f>+ROUND(VLOOKUP(E83,'[1]Cuadrillas SSEE y Lineas'!$D$28:$U$41,17)*G83,3)</f>
        <v>32.4</v>
      </c>
      <c r="I83">
        <f>+ROUND(VLOOKUP(E83,'[1]Cuadrillas SSEE y Lineas'!$D$28:$U$41,18),3)</f>
        <v>46.43</v>
      </c>
      <c r="J83" s="3">
        <f t="shared" si="10"/>
        <v>1504.3320000000001</v>
      </c>
      <c r="K83" s="3">
        <f>+ROUND(VLOOKUP(E83,'[1]Cuadrillas SSEE y Lineas'!$D$28:$U$41,14)*G83,3)</f>
        <v>27.071999999999999</v>
      </c>
      <c r="L83" s="3">
        <f>+ROUND(VLOOKUP(E83,'[1]Cuadrillas SSEE y Lineas'!$D$28:$U$41,16)*G83,3)</f>
        <v>16.704000000000001</v>
      </c>
      <c r="M83" s="3">
        <f t="shared" si="11"/>
        <v>1548.1079999999999</v>
      </c>
      <c r="N83" s="3"/>
      <c r="O83" t="s">
        <v>90</v>
      </c>
      <c r="P83">
        <f>ROUND(VLOOKUP(O83,[1]Parametros!$B$12:$E$52,4),3)</f>
        <v>56.4</v>
      </c>
      <c r="Q83">
        <v>0.15</v>
      </c>
      <c r="R83" s="28">
        <f t="shared" si="12"/>
        <v>60.911999999999999</v>
      </c>
      <c r="W83" s="28">
        <f t="shared" si="13"/>
        <v>60.911999999999999</v>
      </c>
      <c r="X83" s="28">
        <f t="shared" si="14"/>
        <v>1609.02</v>
      </c>
      <c r="Z83" s="3">
        <f t="shared" si="15"/>
        <v>32.4</v>
      </c>
      <c r="AA83" s="3">
        <f t="shared" si="16"/>
        <v>49.661000000000001</v>
      </c>
      <c r="AB83">
        <f t="shared" si="17"/>
        <v>478.93031999999994</v>
      </c>
      <c r="AC83" s="3"/>
      <c r="AD83" s="3"/>
      <c r="AF83">
        <v>9201700001</v>
      </c>
      <c r="AG83">
        <v>951118</v>
      </c>
      <c r="AH83">
        <v>5832.39</v>
      </c>
      <c r="AI83">
        <v>25.92</v>
      </c>
      <c r="AJ83">
        <v>43.598999999999997</v>
      </c>
      <c r="AK83">
        <v>1130.08608</v>
      </c>
    </row>
    <row r="84" spans="1:37" x14ac:dyDescent="0.3">
      <c r="A84" s="13">
        <v>951120</v>
      </c>
      <c r="B84" s="18" t="s">
        <v>154</v>
      </c>
      <c r="C84" s="13">
        <v>220</v>
      </c>
      <c r="D84" s="13" t="s">
        <v>49</v>
      </c>
      <c r="E84" s="13" t="s">
        <v>89</v>
      </c>
      <c r="F84" s="27">
        <v>0.8</v>
      </c>
      <c r="G84" s="27">
        <f t="shared" si="9"/>
        <v>7.2</v>
      </c>
      <c r="H84" s="3">
        <f>+ROUND(VLOOKUP(E84,'[1]Cuadrillas SSEE y Lineas'!$D$28:$U$41,17)*G84,3)</f>
        <v>32.4</v>
      </c>
      <c r="I84">
        <f>+ROUND(VLOOKUP(E84,'[1]Cuadrillas SSEE y Lineas'!$D$28:$U$41,18),3)</f>
        <v>46.43</v>
      </c>
      <c r="J84" s="3">
        <f t="shared" si="10"/>
        <v>1504.3320000000001</v>
      </c>
      <c r="K84" s="3">
        <f>+ROUND(VLOOKUP(E84,'[1]Cuadrillas SSEE y Lineas'!$D$28:$U$41,14)*G84,3)</f>
        <v>27.071999999999999</v>
      </c>
      <c r="L84" s="3">
        <f>+ROUND(VLOOKUP(E84,'[1]Cuadrillas SSEE y Lineas'!$D$28:$U$41,16)*G84,3)</f>
        <v>16.704000000000001</v>
      </c>
      <c r="M84" s="3">
        <f t="shared" si="11"/>
        <v>1548.1079999999999</v>
      </c>
      <c r="N84" s="3"/>
      <c r="O84" t="s">
        <v>90</v>
      </c>
      <c r="P84">
        <f>ROUND(VLOOKUP(O84,[1]Parametros!$B$12:$E$52,4),3)</f>
        <v>56.4</v>
      </c>
      <c r="Q84">
        <v>0.15</v>
      </c>
      <c r="R84" s="28">
        <f t="shared" si="12"/>
        <v>60.911999999999999</v>
      </c>
      <c r="W84" s="28">
        <f t="shared" si="13"/>
        <v>60.911999999999999</v>
      </c>
      <c r="X84" s="28">
        <f t="shared" si="14"/>
        <v>1609.02</v>
      </c>
      <c r="Z84" s="3">
        <f t="shared" si="15"/>
        <v>32.4</v>
      </c>
      <c r="AA84" s="3">
        <f t="shared" si="16"/>
        <v>49.661000000000001</v>
      </c>
      <c r="AB84">
        <f t="shared" si="17"/>
        <v>478.93031999999994</v>
      </c>
      <c r="AC84" s="3"/>
      <c r="AD84" s="3"/>
      <c r="AF84">
        <v>9201700001</v>
      </c>
      <c r="AG84">
        <v>951120</v>
      </c>
      <c r="AH84">
        <v>5832.39</v>
      </c>
      <c r="AI84">
        <v>25.92</v>
      </c>
      <c r="AJ84">
        <v>43.598999999999997</v>
      </c>
      <c r="AK84">
        <v>1130.08608</v>
      </c>
    </row>
    <row r="85" spans="1:37" x14ac:dyDescent="0.3">
      <c r="A85" s="13">
        <v>951121</v>
      </c>
      <c r="B85" s="18" t="s">
        <v>154</v>
      </c>
      <c r="C85" s="13">
        <v>220</v>
      </c>
      <c r="D85" s="13" t="s">
        <v>49</v>
      </c>
      <c r="E85" s="13" t="s">
        <v>89</v>
      </c>
      <c r="F85" s="13">
        <v>0.8</v>
      </c>
      <c r="G85" s="13">
        <f t="shared" si="9"/>
        <v>7.2</v>
      </c>
      <c r="H85" s="3">
        <f>+ROUND(VLOOKUP(E85,'[1]Cuadrillas SSEE y Lineas'!$D$28:$U$41,17)*G85,3)</f>
        <v>32.4</v>
      </c>
      <c r="I85">
        <f>+ROUND(VLOOKUP(E85,'[1]Cuadrillas SSEE y Lineas'!$D$28:$U$41,18),3)</f>
        <v>46.43</v>
      </c>
      <c r="J85" s="3">
        <f t="shared" si="10"/>
        <v>1504.3320000000001</v>
      </c>
      <c r="K85" s="3">
        <f>+ROUND(VLOOKUP(E85,'[1]Cuadrillas SSEE y Lineas'!$D$28:$U$41,14)*G85,3)</f>
        <v>27.071999999999999</v>
      </c>
      <c r="L85" s="3">
        <f>+ROUND(VLOOKUP(E85,'[1]Cuadrillas SSEE y Lineas'!$D$28:$U$41,16)*G85,3)</f>
        <v>16.704000000000001</v>
      </c>
      <c r="M85" s="3">
        <f t="shared" si="11"/>
        <v>1548.1079999999999</v>
      </c>
      <c r="N85" s="3"/>
      <c r="O85" t="s">
        <v>90</v>
      </c>
      <c r="P85">
        <f>ROUND(VLOOKUP(O85,[1]Parametros!$B$12:$E$52,4),3)</f>
        <v>56.4</v>
      </c>
      <c r="Q85">
        <v>0.15</v>
      </c>
      <c r="R85" s="28">
        <f t="shared" si="12"/>
        <v>60.911999999999999</v>
      </c>
      <c r="W85" s="28">
        <f t="shared" si="13"/>
        <v>60.911999999999999</v>
      </c>
      <c r="X85" s="28">
        <f t="shared" si="14"/>
        <v>1609.02</v>
      </c>
      <c r="Z85" s="3">
        <f t="shared" si="15"/>
        <v>32.4</v>
      </c>
      <c r="AA85" s="3">
        <f t="shared" si="16"/>
        <v>49.661000000000001</v>
      </c>
      <c r="AB85">
        <f t="shared" si="17"/>
        <v>478.93031999999994</v>
      </c>
      <c r="AC85" s="3"/>
      <c r="AD85" s="3"/>
      <c r="AF85">
        <v>9201700001</v>
      </c>
      <c r="AG85">
        <v>951121</v>
      </c>
      <c r="AH85">
        <v>5832.39</v>
      </c>
      <c r="AI85">
        <v>25.92</v>
      </c>
      <c r="AJ85">
        <v>43.598999999999997</v>
      </c>
      <c r="AK85">
        <v>1130.08608</v>
      </c>
    </row>
    <row r="86" spans="1:37" x14ac:dyDescent="0.3">
      <c r="A86" s="13">
        <v>951122</v>
      </c>
      <c r="B86" s="18" t="s">
        <v>150</v>
      </c>
      <c r="C86" s="13">
        <v>220</v>
      </c>
      <c r="D86" s="13" t="s">
        <v>49</v>
      </c>
      <c r="E86" s="13" t="s">
        <v>89</v>
      </c>
      <c r="F86" s="13">
        <v>0.8</v>
      </c>
      <c r="G86" s="13">
        <f t="shared" si="9"/>
        <v>7.2</v>
      </c>
      <c r="H86" s="3">
        <f>+ROUND(VLOOKUP(E86,'[1]Cuadrillas SSEE y Lineas'!$D$28:$U$41,17)*G86,3)</f>
        <v>32.4</v>
      </c>
      <c r="I86">
        <f>+ROUND(VLOOKUP(E86,'[1]Cuadrillas SSEE y Lineas'!$D$28:$U$41,18),3)</f>
        <v>46.43</v>
      </c>
      <c r="J86" s="3">
        <f t="shared" si="10"/>
        <v>1504.3320000000001</v>
      </c>
      <c r="K86" s="3">
        <f>+ROUND(VLOOKUP(E86,'[1]Cuadrillas SSEE y Lineas'!$D$28:$U$41,14)*G86,3)</f>
        <v>27.071999999999999</v>
      </c>
      <c r="L86" s="3">
        <f>+ROUND(VLOOKUP(E86,'[1]Cuadrillas SSEE y Lineas'!$D$28:$U$41,16)*G86,3)</f>
        <v>16.704000000000001</v>
      </c>
      <c r="M86" s="3">
        <f t="shared" si="11"/>
        <v>1548.1079999999999</v>
      </c>
      <c r="N86" s="3"/>
      <c r="O86" t="s">
        <v>90</v>
      </c>
      <c r="P86">
        <f>ROUND(VLOOKUP(O86,[1]Parametros!$B$12:$E$52,4),3)</f>
        <v>56.4</v>
      </c>
      <c r="Q86">
        <v>0.15</v>
      </c>
      <c r="R86" s="28">
        <f t="shared" si="12"/>
        <v>60.911999999999999</v>
      </c>
      <c r="W86" s="28">
        <f t="shared" si="13"/>
        <v>60.911999999999999</v>
      </c>
      <c r="X86" s="28">
        <f t="shared" si="14"/>
        <v>1609.02</v>
      </c>
      <c r="Z86" s="3">
        <f t="shared" si="15"/>
        <v>32.4</v>
      </c>
      <c r="AA86" s="3">
        <f t="shared" si="16"/>
        <v>49.661000000000001</v>
      </c>
      <c r="AB86">
        <f t="shared" si="17"/>
        <v>478.93031999999994</v>
      </c>
      <c r="AC86" s="3"/>
      <c r="AD86" s="3"/>
      <c r="AF86">
        <v>9201700001</v>
      </c>
      <c r="AG86">
        <v>951122</v>
      </c>
      <c r="AH86">
        <v>5832.39</v>
      </c>
      <c r="AI86">
        <v>25.92</v>
      </c>
      <c r="AJ86">
        <v>43.598999999999997</v>
      </c>
      <c r="AK86">
        <v>1130.08608</v>
      </c>
    </row>
    <row r="87" spans="1:37" x14ac:dyDescent="0.3">
      <c r="A87" s="13">
        <v>951127</v>
      </c>
      <c r="B87" s="18" t="s">
        <v>163</v>
      </c>
      <c r="C87" s="13">
        <v>220</v>
      </c>
      <c r="D87" s="13" t="s">
        <v>49</v>
      </c>
      <c r="E87" s="13" t="s">
        <v>89</v>
      </c>
      <c r="F87" s="27">
        <v>0.8</v>
      </c>
      <c r="G87" s="27">
        <f t="shared" si="9"/>
        <v>7.2</v>
      </c>
      <c r="H87" s="3">
        <f>+ROUND(VLOOKUP(E87,'[1]Cuadrillas SSEE y Lineas'!$D$28:$U$41,17)*G87,3)</f>
        <v>32.4</v>
      </c>
      <c r="I87">
        <f>+ROUND(VLOOKUP(E87,'[1]Cuadrillas SSEE y Lineas'!$D$28:$U$41,18),3)</f>
        <v>46.43</v>
      </c>
      <c r="J87" s="3">
        <f t="shared" si="10"/>
        <v>1504.3320000000001</v>
      </c>
      <c r="K87" s="3">
        <f>+ROUND(VLOOKUP(E87,'[1]Cuadrillas SSEE y Lineas'!$D$28:$U$41,14)*G87,3)</f>
        <v>27.071999999999999</v>
      </c>
      <c r="L87" s="3">
        <f>+ROUND(VLOOKUP(E87,'[1]Cuadrillas SSEE y Lineas'!$D$28:$U$41,16)*G87,3)</f>
        <v>16.704000000000001</v>
      </c>
      <c r="M87" s="3">
        <f t="shared" si="11"/>
        <v>1548.1079999999999</v>
      </c>
      <c r="N87" s="3"/>
      <c r="O87" t="s">
        <v>90</v>
      </c>
      <c r="P87">
        <f>ROUND(VLOOKUP(O87,[1]Parametros!$B$12:$E$52,4),3)</f>
        <v>56.4</v>
      </c>
      <c r="Q87">
        <v>0.15</v>
      </c>
      <c r="R87" s="28">
        <f t="shared" si="12"/>
        <v>60.911999999999999</v>
      </c>
      <c r="W87" s="28">
        <f t="shared" si="13"/>
        <v>60.911999999999999</v>
      </c>
      <c r="X87" s="28">
        <f t="shared" si="14"/>
        <v>1609.02</v>
      </c>
      <c r="Z87" s="3">
        <f t="shared" si="15"/>
        <v>32.4</v>
      </c>
      <c r="AA87" s="3">
        <f t="shared" si="16"/>
        <v>49.661000000000001</v>
      </c>
      <c r="AB87">
        <f t="shared" si="17"/>
        <v>478.93031999999994</v>
      </c>
      <c r="AC87" s="3"/>
      <c r="AD87" s="3"/>
      <c r="AF87">
        <v>9201700001</v>
      </c>
      <c r="AG87">
        <v>951127</v>
      </c>
      <c r="AH87">
        <v>5832.39</v>
      </c>
      <c r="AI87">
        <v>25.92</v>
      </c>
      <c r="AJ87">
        <v>43.598999999999997</v>
      </c>
      <c r="AK87">
        <v>1130.08608</v>
      </c>
    </row>
    <row r="88" spans="1:37" x14ac:dyDescent="0.3">
      <c r="A88" s="13">
        <v>951129</v>
      </c>
      <c r="B88" s="18" t="s">
        <v>152</v>
      </c>
      <c r="C88" s="13">
        <v>220</v>
      </c>
      <c r="D88" s="13" t="s">
        <v>49</v>
      </c>
      <c r="E88" s="13" t="s">
        <v>89</v>
      </c>
      <c r="F88" s="27">
        <v>0.8</v>
      </c>
      <c r="G88" s="27">
        <f t="shared" si="9"/>
        <v>7.2</v>
      </c>
      <c r="H88" s="3">
        <f>+ROUND(VLOOKUP(E88,'[1]Cuadrillas SSEE y Lineas'!$D$28:$U$41,17)*G88,3)</f>
        <v>32.4</v>
      </c>
      <c r="I88">
        <f>+ROUND(VLOOKUP(E88,'[1]Cuadrillas SSEE y Lineas'!$D$28:$U$41,18),3)</f>
        <v>46.43</v>
      </c>
      <c r="J88" s="3">
        <f t="shared" si="10"/>
        <v>1504.3320000000001</v>
      </c>
      <c r="K88" s="3">
        <f>+ROUND(VLOOKUP(E88,'[1]Cuadrillas SSEE y Lineas'!$D$28:$U$41,14)*G88,3)</f>
        <v>27.071999999999999</v>
      </c>
      <c r="L88" s="3">
        <f>+ROUND(VLOOKUP(E88,'[1]Cuadrillas SSEE y Lineas'!$D$28:$U$41,16)*G88,3)</f>
        <v>16.704000000000001</v>
      </c>
      <c r="M88" s="3">
        <f t="shared" si="11"/>
        <v>1548.1079999999999</v>
      </c>
      <c r="N88" s="3"/>
      <c r="O88" t="s">
        <v>90</v>
      </c>
      <c r="P88">
        <f>ROUND(VLOOKUP(O88,[1]Parametros!$B$12:$E$52,4),3)</f>
        <v>56.4</v>
      </c>
      <c r="Q88">
        <v>0.15</v>
      </c>
      <c r="R88" s="28">
        <f t="shared" si="12"/>
        <v>60.911999999999999</v>
      </c>
      <c r="W88" s="28">
        <f t="shared" si="13"/>
        <v>60.911999999999999</v>
      </c>
      <c r="X88" s="28">
        <f t="shared" si="14"/>
        <v>1609.02</v>
      </c>
      <c r="Z88" s="3">
        <f t="shared" si="15"/>
        <v>32.4</v>
      </c>
      <c r="AA88" s="3">
        <f t="shared" si="16"/>
        <v>49.661000000000001</v>
      </c>
      <c r="AB88">
        <f t="shared" si="17"/>
        <v>478.93031999999994</v>
      </c>
      <c r="AC88" s="3"/>
      <c r="AD88" s="3"/>
      <c r="AF88">
        <v>9201700001</v>
      </c>
      <c r="AG88">
        <v>951129</v>
      </c>
      <c r="AH88">
        <v>5832.39</v>
      </c>
      <c r="AI88">
        <v>25.92</v>
      </c>
      <c r="AJ88">
        <v>43.598999999999997</v>
      </c>
      <c r="AK88">
        <v>1130.08608</v>
      </c>
    </row>
    <row r="89" spans="1:37" x14ac:dyDescent="0.3">
      <c r="A89" s="13">
        <v>951131</v>
      </c>
      <c r="B89" s="18" t="s">
        <v>164</v>
      </c>
      <c r="C89" s="13">
        <v>13.8</v>
      </c>
      <c r="D89" s="13" t="s">
        <v>49</v>
      </c>
      <c r="E89" s="13" t="s">
        <v>89</v>
      </c>
      <c r="F89" s="13">
        <v>0.2</v>
      </c>
      <c r="G89" s="13">
        <f t="shared" si="9"/>
        <v>1.8</v>
      </c>
      <c r="H89" s="3">
        <f>+ROUND(VLOOKUP(E89,'[1]Cuadrillas SSEE y Lineas'!$D$28:$U$41,17)*G89,3)</f>
        <v>8.1</v>
      </c>
      <c r="I89">
        <f>+ROUND(VLOOKUP(E89,'[1]Cuadrillas SSEE y Lineas'!$D$28:$U$41,18),3)</f>
        <v>46.43</v>
      </c>
      <c r="J89" s="3">
        <f t="shared" si="10"/>
        <v>376.08300000000003</v>
      </c>
      <c r="K89" s="3">
        <f>+ROUND(VLOOKUP(E89,'[1]Cuadrillas SSEE y Lineas'!$D$28:$U$41,14)*G89,3)</f>
        <v>6.7679999999999998</v>
      </c>
      <c r="L89" s="3">
        <f>+ROUND(VLOOKUP(E89,'[1]Cuadrillas SSEE y Lineas'!$D$28:$U$41,16)*G89,3)</f>
        <v>4.1760000000000002</v>
      </c>
      <c r="M89" s="3">
        <f t="shared" si="11"/>
        <v>387.02699999999999</v>
      </c>
      <c r="N89" s="3"/>
      <c r="O89" t="s">
        <v>90</v>
      </c>
      <c r="P89">
        <f>ROUND(VLOOKUP(O89,[1]Parametros!$B$12:$E$52,4),3)</f>
        <v>56.4</v>
      </c>
      <c r="Q89">
        <v>0.15</v>
      </c>
      <c r="R89" s="28">
        <f t="shared" si="12"/>
        <v>15.228</v>
      </c>
      <c r="W89" s="28">
        <f t="shared" si="13"/>
        <v>15.228</v>
      </c>
      <c r="X89" s="28">
        <f t="shared" si="14"/>
        <v>402.255</v>
      </c>
      <c r="Z89" s="3">
        <f t="shared" si="15"/>
        <v>8.1</v>
      </c>
      <c r="AA89" s="3">
        <f t="shared" si="16"/>
        <v>49.661000000000001</v>
      </c>
      <c r="AB89">
        <f t="shared" si="17"/>
        <v>119.73257999999998</v>
      </c>
      <c r="AC89" s="3"/>
      <c r="AD89" s="3"/>
      <c r="AF89">
        <v>9201700001</v>
      </c>
      <c r="AG89">
        <v>951131</v>
      </c>
      <c r="AH89">
        <v>1004.93</v>
      </c>
      <c r="AI89">
        <v>6.48</v>
      </c>
      <c r="AJ89">
        <v>43.598999999999997</v>
      </c>
      <c r="AK89">
        <v>282.52152000000001</v>
      </c>
    </row>
    <row r="90" spans="1:37" x14ac:dyDescent="0.3">
      <c r="A90" s="13">
        <v>951134</v>
      </c>
      <c r="B90" s="18" t="s">
        <v>165</v>
      </c>
      <c r="C90" s="13">
        <v>220</v>
      </c>
      <c r="D90" s="13" t="s">
        <v>49</v>
      </c>
      <c r="E90" s="13" t="s">
        <v>89</v>
      </c>
      <c r="F90" s="27">
        <v>0.8</v>
      </c>
      <c r="G90" s="27">
        <f t="shared" si="9"/>
        <v>7.2</v>
      </c>
      <c r="H90" s="3">
        <f>+ROUND(VLOOKUP(E90,'[1]Cuadrillas SSEE y Lineas'!$D$28:$U$41,17)*G90,3)</f>
        <v>32.4</v>
      </c>
      <c r="I90">
        <f>+ROUND(VLOOKUP(E90,'[1]Cuadrillas SSEE y Lineas'!$D$28:$U$41,18),3)</f>
        <v>46.43</v>
      </c>
      <c r="J90" s="3">
        <f t="shared" si="10"/>
        <v>1504.3320000000001</v>
      </c>
      <c r="K90" s="3">
        <f>+ROUND(VLOOKUP(E90,'[1]Cuadrillas SSEE y Lineas'!$D$28:$U$41,14)*G90,3)</f>
        <v>27.071999999999999</v>
      </c>
      <c r="L90" s="3">
        <f>+ROUND(VLOOKUP(E90,'[1]Cuadrillas SSEE y Lineas'!$D$28:$U$41,16)*G90,3)</f>
        <v>16.704000000000001</v>
      </c>
      <c r="M90" s="3">
        <f t="shared" si="11"/>
        <v>1548.1079999999999</v>
      </c>
      <c r="N90" s="3"/>
      <c r="O90" t="s">
        <v>90</v>
      </c>
      <c r="P90">
        <f>ROUND(VLOOKUP(O90,[1]Parametros!$B$12:$E$52,4),3)</f>
        <v>56.4</v>
      </c>
      <c r="Q90">
        <v>0.15</v>
      </c>
      <c r="R90" s="28">
        <f t="shared" si="12"/>
        <v>60.911999999999999</v>
      </c>
      <c r="W90" s="28">
        <f t="shared" si="13"/>
        <v>60.911999999999999</v>
      </c>
      <c r="X90" s="28">
        <f t="shared" si="14"/>
        <v>1609.02</v>
      </c>
      <c r="Z90" s="3">
        <f t="shared" si="15"/>
        <v>32.4</v>
      </c>
      <c r="AA90" s="3">
        <f t="shared" si="16"/>
        <v>49.661000000000001</v>
      </c>
      <c r="AB90">
        <f t="shared" si="17"/>
        <v>478.93031999999994</v>
      </c>
      <c r="AC90" s="3"/>
      <c r="AD90" s="3"/>
      <c r="AF90">
        <v>9201700001</v>
      </c>
      <c r="AG90">
        <v>951134</v>
      </c>
      <c r="AH90">
        <v>5832.39</v>
      </c>
      <c r="AI90">
        <v>25.92</v>
      </c>
      <c r="AJ90">
        <v>43.598999999999997</v>
      </c>
      <c r="AK90">
        <v>1130.08608</v>
      </c>
    </row>
    <row r="91" spans="1:37" x14ac:dyDescent="0.3">
      <c r="A91" s="13">
        <v>951138</v>
      </c>
      <c r="B91" s="18" t="s">
        <v>166</v>
      </c>
      <c r="C91" s="13">
        <v>19</v>
      </c>
      <c r="D91" s="13" t="s">
        <v>49</v>
      </c>
      <c r="E91" s="13" t="s">
        <v>89</v>
      </c>
      <c r="F91" s="12">
        <v>0.25</v>
      </c>
      <c r="G91" s="12">
        <f t="shared" si="9"/>
        <v>2.25</v>
      </c>
      <c r="H91" s="3">
        <f>+ROUND(VLOOKUP(E91,'[1]Cuadrillas SSEE y Lineas'!$D$28:$U$41,17)*G91,3)</f>
        <v>10.125</v>
      </c>
      <c r="I91">
        <f>+ROUND(VLOOKUP(E91,'[1]Cuadrillas SSEE y Lineas'!$D$28:$U$41,18),3)</f>
        <v>46.43</v>
      </c>
      <c r="J91" s="3">
        <f t="shared" si="10"/>
        <v>470.10399999999998</v>
      </c>
      <c r="K91" s="3">
        <f>+ROUND(VLOOKUP(E91,'[1]Cuadrillas SSEE y Lineas'!$D$28:$U$41,14)*G91,3)</f>
        <v>8.4600000000000009</v>
      </c>
      <c r="L91" s="3">
        <f>+ROUND(VLOOKUP(E91,'[1]Cuadrillas SSEE y Lineas'!$D$28:$U$41,16)*G91,3)</f>
        <v>5.22</v>
      </c>
      <c r="M91" s="3">
        <f t="shared" si="11"/>
        <v>483.78399999999999</v>
      </c>
      <c r="N91" s="3"/>
      <c r="O91" t="s">
        <v>90</v>
      </c>
      <c r="P91">
        <f>ROUND(VLOOKUP(O91,[1]Parametros!$B$12:$E$52,4),3)</f>
        <v>56.4</v>
      </c>
      <c r="Q91">
        <v>0.25</v>
      </c>
      <c r="R91" s="28">
        <f t="shared" si="12"/>
        <v>31.725000000000001</v>
      </c>
      <c r="W91" s="28">
        <f t="shared" si="13"/>
        <v>31.725000000000001</v>
      </c>
      <c r="X91" s="28">
        <f t="shared" si="14"/>
        <v>515.50900000000001</v>
      </c>
      <c r="Z91" s="3">
        <f t="shared" si="15"/>
        <v>10.125</v>
      </c>
      <c r="AA91" s="3">
        <f t="shared" si="16"/>
        <v>50.914000000000001</v>
      </c>
      <c r="AB91">
        <f t="shared" si="17"/>
        <v>149.65965000000006</v>
      </c>
      <c r="AC91" s="3"/>
      <c r="AD91" s="3"/>
      <c r="AF91">
        <v>9201700001</v>
      </c>
      <c r="AG91">
        <v>951138</v>
      </c>
      <c r="AH91">
        <v>1004.93</v>
      </c>
      <c r="AI91">
        <v>8.1</v>
      </c>
      <c r="AJ91">
        <v>45.165999999999997</v>
      </c>
      <c r="AK91">
        <v>365.84460000000001</v>
      </c>
    </row>
    <row r="92" spans="1:37" x14ac:dyDescent="0.3">
      <c r="A92" s="13">
        <v>951139</v>
      </c>
      <c r="B92" s="18" t="s">
        <v>167</v>
      </c>
      <c r="C92" s="13">
        <v>500</v>
      </c>
      <c r="D92" s="13" t="s">
        <v>49</v>
      </c>
      <c r="E92" s="13" t="s">
        <v>89</v>
      </c>
      <c r="F92" s="13">
        <v>1.5</v>
      </c>
      <c r="G92" s="13">
        <f t="shared" si="9"/>
        <v>13.5</v>
      </c>
      <c r="H92" s="3">
        <f>+ROUND(VLOOKUP(E92,'[1]Cuadrillas SSEE y Lineas'!$D$28:$U$41,17)*G92,3)</f>
        <v>60.75</v>
      </c>
      <c r="I92">
        <f>+ROUND(VLOOKUP(E92,'[1]Cuadrillas SSEE y Lineas'!$D$28:$U$41,18),3)</f>
        <v>46.43</v>
      </c>
      <c r="J92" s="3">
        <f t="shared" si="10"/>
        <v>2820.623</v>
      </c>
      <c r="K92" s="3">
        <f>+ROUND(VLOOKUP(E92,'[1]Cuadrillas SSEE y Lineas'!$D$28:$U$41,14)*G92,3)</f>
        <v>50.76</v>
      </c>
      <c r="L92" s="3">
        <f>+ROUND(VLOOKUP(E92,'[1]Cuadrillas SSEE y Lineas'!$D$28:$U$41,16)*G92,3)</f>
        <v>31.32</v>
      </c>
      <c r="M92" s="3">
        <f t="shared" si="11"/>
        <v>2902.7030000000004</v>
      </c>
      <c r="N92" s="3"/>
      <c r="O92" t="s">
        <v>90</v>
      </c>
      <c r="P92">
        <f>ROUND(VLOOKUP(O92,[1]Parametros!$B$12:$E$52,4),3)</f>
        <v>56.4</v>
      </c>
      <c r="Q92">
        <v>0.25</v>
      </c>
      <c r="R92" s="28">
        <f t="shared" si="12"/>
        <v>190.35</v>
      </c>
      <c r="W92" s="28">
        <f t="shared" si="13"/>
        <v>190.35</v>
      </c>
      <c r="X92" s="28">
        <f t="shared" si="14"/>
        <v>3093.0530000000003</v>
      </c>
      <c r="Z92" s="3">
        <f t="shared" si="15"/>
        <v>60.75</v>
      </c>
      <c r="AA92" s="3">
        <f t="shared" si="16"/>
        <v>50.914000000000001</v>
      </c>
      <c r="AB92">
        <f t="shared" si="17"/>
        <v>897.95790000000034</v>
      </c>
      <c r="AC92" s="3"/>
      <c r="AD92" s="3"/>
      <c r="AF92">
        <v>9201700001</v>
      </c>
      <c r="AG92">
        <v>951139</v>
      </c>
      <c r="AH92">
        <v>16796.88</v>
      </c>
      <c r="AI92">
        <v>48.6</v>
      </c>
      <c r="AJ92">
        <v>45.165999999999997</v>
      </c>
      <c r="AK92">
        <v>2195.0675999999999</v>
      </c>
    </row>
    <row r="93" spans="1:37" x14ac:dyDescent="0.3">
      <c r="A93" s="13">
        <v>951140</v>
      </c>
      <c r="B93" s="18" t="s">
        <v>163</v>
      </c>
      <c r="C93" s="13">
        <v>220</v>
      </c>
      <c r="D93" s="13" t="s">
        <v>49</v>
      </c>
      <c r="E93" s="13" t="s">
        <v>89</v>
      </c>
      <c r="F93" s="13">
        <v>0.8</v>
      </c>
      <c r="G93" s="13">
        <f t="shared" si="9"/>
        <v>7.2</v>
      </c>
      <c r="H93" s="3">
        <f>+ROUND(VLOOKUP(E93,'[1]Cuadrillas SSEE y Lineas'!$D$28:$U$41,17)*G93,3)</f>
        <v>32.4</v>
      </c>
      <c r="I93">
        <f>+ROUND(VLOOKUP(E93,'[1]Cuadrillas SSEE y Lineas'!$D$28:$U$41,18),3)</f>
        <v>46.43</v>
      </c>
      <c r="J93" s="3">
        <f t="shared" si="10"/>
        <v>1504.3320000000001</v>
      </c>
      <c r="K93" s="3">
        <f>+ROUND(VLOOKUP(E93,'[1]Cuadrillas SSEE y Lineas'!$D$28:$U$41,14)*G93,3)</f>
        <v>27.071999999999999</v>
      </c>
      <c r="L93" s="3">
        <f>+ROUND(VLOOKUP(E93,'[1]Cuadrillas SSEE y Lineas'!$D$28:$U$41,16)*G93,3)</f>
        <v>16.704000000000001</v>
      </c>
      <c r="M93" s="3">
        <f t="shared" si="11"/>
        <v>1548.1079999999999</v>
      </c>
      <c r="N93" s="3"/>
      <c r="O93" t="s">
        <v>90</v>
      </c>
      <c r="P93">
        <f>ROUND(VLOOKUP(O93,[1]Parametros!$B$12:$E$52,4),3)</f>
        <v>56.4</v>
      </c>
      <c r="Q93">
        <v>0.15</v>
      </c>
      <c r="R93" s="28">
        <f t="shared" si="12"/>
        <v>60.911999999999999</v>
      </c>
      <c r="W93" s="28">
        <f t="shared" si="13"/>
        <v>60.911999999999999</v>
      </c>
      <c r="X93" s="28">
        <f t="shared" si="14"/>
        <v>1609.02</v>
      </c>
      <c r="Z93" s="3">
        <f t="shared" si="15"/>
        <v>32.4</v>
      </c>
      <c r="AA93" s="3">
        <f t="shared" si="16"/>
        <v>49.661000000000001</v>
      </c>
      <c r="AB93">
        <f t="shared" si="17"/>
        <v>478.93031999999994</v>
      </c>
      <c r="AC93" s="3"/>
      <c r="AD93" s="3"/>
      <c r="AF93">
        <v>9201700001</v>
      </c>
      <c r="AG93">
        <v>951140</v>
      </c>
      <c r="AH93">
        <v>5832.39</v>
      </c>
      <c r="AI93">
        <v>25.92</v>
      </c>
      <c r="AJ93">
        <v>43.598999999999997</v>
      </c>
      <c r="AK93">
        <v>1130.08608</v>
      </c>
    </row>
    <row r="94" spans="1:37" x14ac:dyDescent="0.3">
      <c r="A94" s="13">
        <v>951141</v>
      </c>
      <c r="B94" s="18" t="s">
        <v>168</v>
      </c>
      <c r="C94" s="13">
        <v>13.2</v>
      </c>
      <c r="D94" s="13" t="s">
        <v>49</v>
      </c>
      <c r="E94" s="13" t="s">
        <v>89</v>
      </c>
      <c r="F94" s="13">
        <v>0.2</v>
      </c>
      <c r="G94" s="13">
        <f t="shared" si="9"/>
        <v>1.8</v>
      </c>
      <c r="H94" s="3">
        <f>+ROUND(VLOOKUP(E94,'[1]Cuadrillas SSEE y Lineas'!$D$28:$U$41,17)*G94,3)</f>
        <v>8.1</v>
      </c>
      <c r="I94">
        <f>+ROUND(VLOOKUP(E94,'[1]Cuadrillas SSEE y Lineas'!$D$28:$U$41,18),3)</f>
        <v>46.43</v>
      </c>
      <c r="J94" s="3">
        <f t="shared" si="10"/>
        <v>376.08300000000003</v>
      </c>
      <c r="K94" s="3">
        <f>+ROUND(VLOOKUP(E94,'[1]Cuadrillas SSEE y Lineas'!$D$28:$U$41,14)*G94,3)</f>
        <v>6.7679999999999998</v>
      </c>
      <c r="L94" s="3">
        <f>+ROUND(VLOOKUP(E94,'[1]Cuadrillas SSEE y Lineas'!$D$28:$U$41,16)*G94,3)</f>
        <v>4.1760000000000002</v>
      </c>
      <c r="M94" s="3">
        <f t="shared" si="11"/>
        <v>387.02699999999999</v>
      </c>
      <c r="N94" s="3"/>
      <c r="O94" t="s">
        <v>90</v>
      </c>
      <c r="P94">
        <f>ROUND(VLOOKUP(O94,[1]Parametros!$B$12:$E$52,4),3)</f>
        <v>56.4</v>
      </c>
      <c r="Q94">
        <v>0.15</v>
      </c>
      <c r="R94" s="28">
        <f t="shared" si="12"/>
        <v>15.228</v>
      </c>
      <c r="W94" s="28">
        <f t="shared" si="13"/>
        <v>15.228</v>
      </c>
      <c r="X94" s="28">
        <f t="shared" si="14"/>
        <v>402.255</v>
      </c>
      <c r="Z94" s="3">
        <f t="shared" si="15"/>
        <v>8.1</v>
      </c>
      <c r="AA94" s="3">
        <f t="shared" si="16"/>
        <v>49.661000000000001</v>
      </c>
      <c r="AB94">
        <f t="shared" si="17"/>
        <v>119.73257999999998</v>
      </c>
      <c r="AC94" s="3"/>
      <c r="AD94" s="3"/>
      <c r="AF94">
        <v>9201700001</v>
      </c>
      <c r="AG94">
        <v>951141</v>
      </c>
      <c r="AH94">
        <v>1004.93</v>
      </c>
      <c r="AI94">
        <v>6.48</v>
      </c>
      <c r="AJ94">
        <v>43.598999999999997</v>
      </c>
      <c r="AK94">
        <v>282.52152000000001</v>
      </c>
    </row>
    <row r="95" spans="1:37" x14ac:dyDescent="0.3">
      <c r="A95" s="13">
        <v>951143</v>
      </c>
      <c r="B95" s="18" t="s">
        <v>169</v>
      </c>
      <c r="C95" s="13">
        <v>13.2</v>
      </c>
      <c r="D95" s="13" t="s">
        <v>49</v>
      </c>
      <c r="E95" s="13" t="s">
        <v>89</v>
      </c>
      <c r="F95" s="27">
        <v>0.2</v>
      </c>
      <c r="G95" s="27">
        <f t="shared" si="9"/>
        <v>1.8</v>
      </c>
      <c r="H95" s="3">
        <f>+ROUND(VLOOKUP(E95,'[1]Cuadrillas SSEE y Lineas'!$D$28:$U$41,17)*G95,3)</f>
        <v>8.1</v>
      </c>
      <c r="I95">
        <f>+ROUND(VLOOKUP(E95,'[1]Cuadrillas SSEE y Lineas'!$D$28:$U$41,18),3)</f>
        <v>46.43</v>
      </c>
      <c r="J95" s="3">
        <f t="shared" si="10"/>
        <v>376.08300000000003</v>
      </c>
      <c r="K95" s="3">
        <f>+ROUND(VLOOKUP(E95,'[1]Cuadrillas SSEE y Lineas'!$D$28:$U$41,14)*G95,3)</f>
        <v>6.7679999999999998</v>
      </c>
      <c r="L95" s="3">
        <f>+ROUND(VLOOKUP(E95,'[1]Cuadrillas SSEE y Lineas'!$D$28:$U$41,16)*G95,3)</f>
        <v>4.1760000000000002</v>
      </c>
      <c r="M95" s="3">
        <f t="shared" si="11"/>
        <v>387.02699999999999</v>
      </c>
      <c r="N95" s="3"/>
      <c r="O95" t="s">
        <v>90</v>
      </c>
      <c r="P95">
        <f>ROUND(VLOOKUP(O95,[1]Parametros!$B$12:$E$52,4),3)</f>
        <v>56.4</v>
      </c>
      <c r="Q95">
        <v>0.15</v>
      </c>
      <c r="R95" s="28">
        <f t="shared" si="12"/>
        <v>15.228</v>
      </c>
      <c r="W95" s="28">
        <f t="shared" si="13"/>
        <v>15.228</v>
      </c>
      <c r="X95" s="28">
        <f t="shared" si="14"/>
        <v>402.255</v>
      </c>
      <c r="Z95" s="3">
        <f t="shared" si="15"/>
        <v>8.1</v>
      </c>
      <c r="AA95" s="3">
        <f t="shared" si="16"/>
        <v>49.661000000000001</v>
      </c>
      <c r="AB95">
        <f t="shared" si="17"/>
        <v>119.73257999999998</v>
      </c>
      <c r="AC95" s="3"/>
      <c r="AD95" s="3"/>
      <c r="AF95">
        <v>9201700001</v>
      </c>
      <c r="AG95">
        <v>951143</v>
      </c>
      <c r="AH95">
        <v>1004.93</v>
      </c>
      <c r="AI95">
        <v>6.48</v>
      </c>
      <c r="AJ95">
        <v>43.598999999999997</v>
      </c>
      <c r="AK95">
        <v>282.52152000000001</v>
      </c>
    </row>
    <row r="96" spans="1:37" x14ac:dyDescent="0.3">
      <c r="A96" s="13">
        <v>951144</v>
      </c>
      <c r="B96" s="18" t="s">
        <v>170</v>
      </c>
      <c r="C96" s="13">
        <v>13.8</v>
      </c>
      <c r="D96" s="13" t="s">
        <v>49</v>
      </c>
      <c r="E96" s="13" t="s">
        <v>89</v>
      </c>
      <c r="F96" s="27">
        <v>0.2</v>
      </c>
      <c r="G96" s="27">
        <f t="shared" si="9"/>
        <v>1.8</v>
      </c>
      <c r="H96" s="3">
        <f>+ROUND(VLOOKUP(E96,'[1]Cuadrillas SSEE y Lineas'!$D$28:$U$41,17)*G96,3)</f>
        <v>8.1</v>
      </c>
      <c r="I96">
        <f>+ROUND(VLOOKUP(E96,'[1]Cuadrillas SSEE y Lineas'!$D$28:$U$41,18),3)</f>
        <v>46.43</v>
      </c>
      <c r="J96" s="3">
        <f t="shared" si="10"/>
        <v>376.08300000000003</v>
      </c>
      <c r="K96" s="3">
        <f>+ROUND(VLOOKUP(E96,'[1]Cuadrillas SSEE y Lineas'!$D$28:$U$41,14)*G96,3)</f>
        <v>6.7679999999999998</v>
      </c>
      <c r="L96" s="3">
        <f>+ROUND(VLOOKUP(E96,'[1]Cuadrillas SSEE y Lineas'!$D$28:$U$41,16)*G96,3)</f>
        <v>4.1760000000000002</v>
      </c>
      <c r="M96" s="3">
        <f t="shared" si="11"/>
        <v>387.02699999999999</v>
      </c>
      <c r="N96" s="3"/>
      <c r="O96" t="s">
        <v>90</v>
      </c>
      <c r="P96">
        <f>ROUND(VLOOKUP(O96,[1]Parametros!$B$12:$E$52,4),3)</f>
        <v>56.4</v>
      </c>
      <c r="Q96">
        <v>0.15</v>
      </c>
      <c r="R96" s="28">
        <f t="shared" si="12"/>
        <v>15.228</v>
      </c>
      <c r="W96" s="28">
        <f t="shared" si="13"/>
        <v>15.228</v>
      </c>
      <c r="X96" s="28">
        <f t="shared" si="14"/>
        <v>402.255</v>
      </c>
      <c r="Z96" s="3">
        <f t="shared" si="15"/>
        <v>8.1</v>
      </c>
      <c r="AA96" s="3">
        <f t="shared" si="16"/>
        <v>49.661000000000001</v>
      </c>
      <c r="AB96">
        <f t="shared" si="17"/>
        <v>119.73257999999998</v>
      </c>
      <c r="AC96" s="3"/>
      <c r="AD96" s="3"/>
      <c r="AF96">
        <v>9201700001</v>
      </c>
      <c r="AG96">
        <v>951144</v>
      </c>
      <c r="AH96">
        <v>1004.93</v>
      </c>
      <c r="AI96">
        <v>6.48</v>
      </c>
      <c r="AJ96">
        <v>43.598999999999997</v>
      </c>
      <c r="AK96">
        <v>282.52152000000001</v>
      </c>
    </row>
    <row r="97" spans="1:37" x14ac:dyDescent="0.3">
      <c r="A97" s="13">
        <v>951146</v>
      </c>
      <c r="B97" s="18" t="s">
        <v>171</v>
      </c>
      <c r="C97" s="13">
        <v>220</v>
      </c>
      <c r="D97" s="13" t="s">
        <v>49</v>
      </c>
      <c r="E97" s="13" t="s">
        <v>89</v>
      </c>
      <c r="F97" s="27">
        <v>0.8</v>
      </c>
      <c r="G97" s="27">
        <f t="shared" si="9"/>
        <v>7.2</v>
      </c>
      <c r="H97" s="3">
        <f>+ROUND(VLOOKUP(E97,'[1]Cuadrillas SSEE y Lineas'!$D$28:$U$41,17)*G97,3)</f>
        <v>32.4</v>
      </c>
      <c r="I97">
        <f>+ROUND(VLOOKUP(E97,'[1]Cuadrillas SSEE y Lineas'!$D$28:$U$41,18),3)</f>
        <v>46.43</v>
      </c>
      <c r="J97" s="3">
        <f t="shared" si="10"/>
        <v>1504.3320000000001</v>
      </c>
      <c r="K97" s="3">
        <f>+ROUND(VLOOKUP(E97,'[1]Cuadrillas SSEE y Lineas'!$D$28:$U$41,14)*G97,3)</f>
        <v>27.071999999999999</v>
      </c>
      <c r="L97" s="3">
        <f>+ROUND(VLOOKUP(E97,'[1]Cuadrillas SSEE y Lineas'!$D$28:$U$41,16)*G97,3)</f>
        <v>16.704000000000001</v>
      </c>
      <c r="M97" s="3">
        <f t="shared" si="11"/>
        <v>1548.1079999999999</v>
      </c>
      <c r="N97" s="3"/>
      <c r="O97" t="s">
        <v>90</v>
      </c>
      <c r="P97">
        <f>ROUND(VLOOKUP(O97,[1]Parametros!$B$12:$E$52,4),3)</f>
        <v>56.4</v>
      </c>
      <c r="Q97">
        <v>0.15</v>
      </c>
      <c r="R97" s="28">
        <f t="shared" si="12"/>
        <v>60.911999999999999</v>
      </c>
      <c r="W97" s="28">
        <f t="shared" si="13"/>
        <v>60.911999999999999</v>
      </c>
      <c r="X97" s="28">
        <f t="shared" si="14"/>
        <v>1609.02</v>
      </c>
      <c r="Z97" s="3">
        <f t="shared" si="15"/>
        <v>32.4</v>
      </c>
      <c r="AA97" s="3">
        <f t="shared" si="16"/>
        <v>49.661000000000001</v>
      </c>
      <c r="AB97">
        <f t="shared" si="17"/>
        <v>478.93031999999994</v>
      </c>
      <c r="AC97" s="3"/>
      <c r="AD97" s="3"/>
      <c r="AF97">
        <v>9201700001</v>
      </c>
      <c r="AG97">
        <v>951146</v>
      </c>
      <c r="AH97">
        <v>5832.39</v>
      </c>
      <c r="AI97">
        <v>25.92</v>
      </c>
      <c r="AJ97">
        <v>43.598999999999997</v>
      </c>
      <c r="AK97">
        <v>1130.08608</v>
      </c>
    </row>
    <row r="98" spans="1:37" x14ac:dyDescent="0.3">
      <c r="A98" s="13">
        <v>951148</v>
      </c>
      <c r="B98" s="18" t="s">
        <v>172</v>
      </c>
      <c r="C98" s="13">
        <v>500</v>
      </c>
      <c r="D98" s="13" t="s">
        <v>49</v>
      </c>
      <c r="E98" s="13" t="s">
        <v>89</v>
      </c>
      <c r="F98" s="27">
        <v>1.5</v>
      </c>
      <c r="G98" s="27">
        <f t="shared" si="9"/>
        <v>13.5</v>
      </c>
      <c r="H98" s="3">
        <f>+ROUND(VLOOKUP(E98,'[1]Cuadrillas SSEE y Lineas'!$D$28:$U$41,17)*G98,3)</f>
        <v>60.75</v>
      </c>
      <c r="I98">
        <f>+ROUND(VLOOKUP(E98,'[1]Cuadrillas SSEE y Lineas'!$D$28:$U$41,18),3)</f>
        <v>46.43</v>
      </c>
      <c r="J98" s="3">
        <f t="shared" si="10"/>
        <v>2820.623</v>
      </c>
      <c r="K98" s="3">
        <f>+ROUND(VLOOKUP(E98,'[1]Cuadrillas SSEE y Lineas'!$D$28:$U$41,14)*G98,3)</f>
        <v>50.76</v>
      </c>
      <c r="L98" s="3">
        <f>+ROUND(VLOOKUP(E98,'[1]Cuadrillas SSEE y Lineas'!$D$28:$U$41,16)*G98,3)</f>
        <v>31.32</v>
      </c>
      <c r="M98" s="3">
        <f t="shared" si="11"/>
        <v>2902.7030000000004</v>
      </c>
      <c r="N98" s="3"/>
      <c r="O98" t="s">
        <v>90</v>
      </c>
      <c r="P98">
        <f>ROUND(VLOOKUP(O98,[1]Parametros!$B$12:$E$52,4),3)</f>
        <v>56.4</v>
      </c>
      <c r="Q98">
        <v>0.15</v>
      </c>
      <c r="R98" s="28">
        <f t="shared" si="12"/>
        <v>114.21</v>
      </c>
      <c r="W98" s="28">
        <f t="shared" si="13"/>
        <v>114.21</v>
      </c>
      <c r="X98" s="28">
        <f t="shared" si="14"/>
        <v>3016.9130000000005</v>
      </c>
      <c r="Z98" s="3">
        <f t="shared" si="15"/>
        <v>60.75</v>
      </c>
      <c r="AA98" s="3">
        <f t="shared" si="16"/>
        <v>49.661000000000001</v>
      </c>
      <c r="AB98">
        <f t="shared" si="17"/>
        <v>897.99434999999994</v>
      </c>
      <c r="AC98" s="3"/>
      <c r="AD98" s="3"/>
      <c r="AF98">
        <v>9201700001</v>
      </c>
      <c r="AG98">
        <v>951148</v>
      </c>
      <c r="AH98">
        <v>16796.88</v>
      </c>
      <c r="AI98">
        <v>48.6</v>
      </c>
      <c r="AJ98">
        <v>43.598999999999997</v>
      </c>
      <c r="AK98">
        <v>2118.9114</v>
      </c>
    </row>
    <row r="99" spans="1:37" x14ac:dyDescent="0.3">
      <c r="A99" s="13">
        <v>951152</v>
      </c>
      <c r="B99" s="18" t="s">
        <v>173</v>
      </c>
      <c r="C99" s="13">
        <v>220</v>
      </c>
      <c r="D99" s="13" t="s">
        <v>49</v>
      </c>
      <c r="E99" s="13" t="s">
        <v>89</v>
      </c>
      <c r="F99" s="27">
        <v>0.8</v>
      </c>
      <c r="G99" s="27">
        <f t="shared" si="9"/>
        <v>7.2</v>
      </c>
      <c r="H99" s="3">
        <f>+ROUND(VLOOKUP(E99,'[1]Cuadrillas SSEE y Lineas'!$D$28:$U$41,17)*G99,3)</f>
        <v>32.4</v>
      </c>
      <c r="I99">
        <f>+ROUND(VLOOKUP(E99,'[1]Cuadrillas SSEE y Lineas'!$D$28:$U$41,18),3)</f>
        <v>46.43</v>
      </c>
      <c r="J99" s="3">
        <f t="shared" si="10"/>
        <v>1504.3320000000001</v>
      </c>
      <c r="K99" s="3">
        <f>+ROUND(VLOOKUP(E99,'[1]Cuadrillas SSEE y Lineas'!$D$28:$U$41,14)*G99,3)</f>
        <v>27.071999999999999</v>
      </c>
      <c r="L99" s="3">
        <f>+ROUND(VLOOKUP(E99,'[1]Cuadrillas SSEE y Lineas'!$D$28:$U$41,16)*G99,3)</f>
        <v>16.704000000000001</v>
      </c>
      <c r="M99" s="3">
        <f t="shared" si="11"/>
        <v>1548.1079999999999</v>
      </c>
      <c r="N99" s="3"/>
      <c r="O99" t="s">
        <v>90</v>
      </c>
      <c r="P99">
        <f>ROUND(VLOOKUP(O99,[1]Parametros!$B$12:$E$52,4),3)</f>
        <v>56.4</v>
      </c>
      <c r="Q99">
        <v>0.15</v>
      </c>
      <c r="R99" s="28">
        <f t="shared" si="12"/>
        <v>60.911999999999999</v>
      </c>
      <c r="W99" s="28">
        <f t="shared" si="13"/>
        <v>60.911999999999999</v>
      </c>
      <c r="X99" s="28">
        <f t="shared" si="14"/>
        <v>1609.02</v>
      </c>
      <c r="Z99" s="3">
        <f t="shared" si="15"/>
        <v>32.4</v>
      </c>
      <c r="AA99" s="3">
        <f t="shared" si="16"/>
        <v>49.661000000000001</v>
      </c>
      <c r="AB99">
        <f t="shared" si="17"/>
        <v>478.93031999999994</v>
      </c>
      <c r="AC99" s="3"/>
      <c r="AD99" s="3"/>
      <c r="AF99">
        <v>9201700001</v>
      </c>
      <c r="AG99">
        <v>951152</v>
      </c>
      <c r="AH99">
        <v>5832.39</v>
      </c>
      <c r="AI99">
        <v>25.92</v>
      </c>
      <c r="AJ99">
        <v>43.598999999999997</v>
      </c>
      <c r="AK99">
        <v>1130.08608</v>
      </c>
    </row>
    <row r="100" spans="1:37" x14ac:dyDescent="0.3">
      <c r="A100" s="13">
        <v>951153</v>
      </c>
      <c r="B100" s="18" t="s">
        <v>174</v>
      </c>
      <c r="C100" s="13">
        <v>220</v>
      </c>
      <c r="D100" s="13" t="s">
        <v>49</v>
      </c>
      <c r="E100" s="13" t="s">
        <v>89</v>
      </c>
      <c r="F100" s="27">
        <v>0.8</v>
      </c>
      <c r="G100" s="27">
        <f t="shared" si="9"/>
        <v>7.2</v>
      </c>
      <c r="H100" s="3">
        <f>+ROUND(VLOOKUP(E100,'[1]Cuadrillas SSEE y Lineas'!$D$28:$U$41,17)*G100,3)</f>
        <v>32.4</v>
      </c>
      <c r="I100">
        <f>+ROUND(VLOOKUP(E100,'[1]Cuadrillas SSEE y Lineas'!$D$28:$U$41,18),3)</f>
        <v>46.43</v>
      </c>
      <c r="J100" s="3">
        <f t="shared" si="10"/>
        <v>1504.3320000000001</v>
      </c>
      <c r="K100" s="3">
        <f>+ROUND(VLOOKUP(E100,'[1]Cuadrillas SSEE y Lineas'!$D$28:$U$41,14)*G100,3)</f>
        <v>27.071999999999999</v>
      </c>
      <c r="L100" s="3">
        <f>+ROUND(VLOOKUP(E100,'[1]Cuadrillas SSEE y Lineas'!$D$28:$U$41,16)*G100,3)</f>
        <v>16.704000000000001</v>
      </c>
      <c r="M100" s="3">
        <f t="shared" si="11"/>
        <v>1548.1079999999999</v>
      </c>
      <c r="N100" s="3"/>
      <c r="O100" t="s">
        <v>90</v>
      </c>
      <c r="P100">
        <f>ROUND(VLOOKUP(O100,[1]Parametros!$B$12:$E$52,4),3)</f>
        <v>56.4</v>
      </c>
      <c r="Q100">
        <v>0.15</v>
      </c>
      <c r="R100" s="28">
        <f t="shared" si="12"/>
        <v>60.911999999999999</v>
      </c>
      <c r="W100" s="28">
        <f t="shared" si="13"/>
        <v>60.911999999999999</v>
      </c>
      <c r="X100" s="28">
        <f t="shared" si="14"/>
        <v>1609.02</v>
      </c>
      <c r="Z100" s="3">
        <f t="shared" si="15"/>
        <v>32.4</v>
      </c>
      <c r="AA100" s="3">
        <f t="shared" si="16"/>
        <v>49.661000000000001</v>
      </c>
      <c r="AB100">
        <f t="shared" si="17"/>
        <v>478.93031999999994</v>
      </c>
      <c r="AC100" s="3"/>
      <c r="AD100" s="3"/>
      <c r="AF100">
        <v>9201700001</v>
      </c>
      <c r="AG100">
        <v>951153</v>
      </c>
      <c r="AH100">
        <v>5832.39</v>
      </c>
      <c r="AI100">
        <v>25.92</v>
      </c>
      <c r="AJ100">
        <v>43.598999999999997</v>
      </c>
      <c r="AK100">
        <v>1130.08608</v>
      </c>
    </row>
    <row r="101" spans="1:37" x14ac:dyDescent="0.3">
      <c r="A101" s="13">
        <v>951160</v>
      </c>
      <c r="B101" s="18" t="s">
        <v>156</v>
      </c>
      <c r="C101" s="13">
        <v>220</v>
      </c>
      <c r="D101" s="13" t="s">
        <v>49</v>
      </c>
      <c r="E101" s="13" t="s">
        <v>89</v>
      </c>
      <c r="F101" s="27">
        <v>0.8</v>
      </c>
      <c r="G101" s="27">
        <f t="shared" si="9"/>
        <v>7.2</v>
      </c>
      <c r="H101" s="3">
        <f>+ROUND(VLOOKUP(E101,'[1]Cuadrillas SSEE y Lineas'!$D$28:$U$41,17)*G101,3)</f>
        <v>32.4</v>
      </c>
      <c r="I101">
        <f>+ROUND(VLOOKUP(E101,'[1]Cuadrillas SSEE y Lineas'!$D$28:$U$41,18),3)</f>
        <v>46.43</v>
      </c>
      <c r="J101" s="3">
        <f t="shared" si="10"/>
        <v>1504.3320000000001</v>
      </c>
      <c r="K101" s="3">
        <f>+ROUND(VLOOKUP(E101,'[1]Cuadrillas SSEE y Lineas'!$D$28:$U$41,14)*G101,3)</f>
        <v>27.071999999999999</v>
      </c>
      <c r="L101" s="3">
        <f>+ROUND(VLOOKUP(E101,'[1]Cuadrillas SSEE y Lineas'!$D$28:$U$41,16)*G101,3)</f>
        <v>16.704000000000001</v>
      </c>
      <c r="M101" s="3">
        <f t="shared" si="11"/>
        <v>1548.1079999999999</v>
      </c>
      <c r="N101" s="3"/>
      <c r="O101" t="s">
        <v>90</v>
      </c>
      <c r="P101">
        <f>ROUND(VLOOKUP(O101,[1]Parametros!$B$12:$E$52,4),3)</f>
        <v>56.4</v>
      </c>
      <c r="Q101">
        <v>0.15</v>
      </c>
      <c r="R101" s="28">
        <f t="shared" si="12"/>
        <v>60.911999999999999</v>
      </c>
      <c r="W101" s="28">
        <f t="shared" si="13"/>
        <v>60.911999999999999</v>
      </c>
      <c r="X101" s="28">
        <f t="shared" si="14"/>
        <v>1609.02</v>
      </c>
      <c r="Z101" s="3">
        <f t="shared" si="15"/>
        <v>32.4</v>
      </c>
      <c r="AA101" s="3">
        <f t="shared" si="16"/>
        <v>49.661000000000001</v>
      </c>
      <c r="AB101">
        <f t="shared" si="17"/>
        <v>478.93031999999994</v>
      </c>
      <c r="AC101" s="3"/>
      <c r="AD101" s="3"/>
      <c r="AF101">
        <v>9201700001</v>
      </c>
      <c r="AG101">
        <v>951160</v>
      </c>
      <c r="AH101">
        <v>5832.39</v>
      </c>
      <c r="AI101">
        <v>25.92</v>
      </c>
      <c r="AJ101">
        <v>43.598999999999997</v>
      </c>
      <c r="AK101">
        <v>1130.08608</v>
      </c>
    </row>
    <row r="102" spans="1:37" x14ac:dyDescent="0.3">
      <c r="A102" s="13">
        <v>951161</v>
      </c>
      <c r="B102" s="18" t="s">
        <v>175</v>
      </c>
      <c r="C102" s="13">
        <v>154</v>
      </c>
      <c r="D102" s="13" t="s">
        <v>49</v>
      </c>
      <c r="E102" s="13" t="s">
        <v>89</v>
      </c>
      <c r="F102" s="27">
        <v>0.6</v>
      </c>
      <c r="G102" s="27">
        <f t="shared" si="9"/>
        <v>5.4</v>
      </c>
      <c r="H102" s="3">
        <f>+ROUND(VLOOKUP(E102,'[1]Cuadrillas SSEE y Lineas'!$D$28:$U$41,17)*G102,3)</f>
        <v>24.3</v>
      </c>
      <c r="I102">
        <f>+ROUND(VLOOKUP(E102,'[1]Cuadrillas SSEE y Lineas'!$D$28:$U$41,18),3)</f>
        <v>46.43</v>
      </c>
      <c r="J102" s="3">
        <f t="shared" si="10"/>
        <v>1128.249</v>
      </c>
      <c r="K102" s="3">
        <f>+ROUND(VLOOKUP(E102,'[1]Cuadrillas SSEE y Lineas'!$D$28:$U$41,14)*G102,3)</f>
        <v>20.303999999999998</v>
      </c>
      <c r="L102" s="3">
        <f>+ROUND(VLOOKUP(E102,'[1]Cuadrillas SSEE y Lineas'!$D$28:$U$41,16)*G102,3)</f>
        <v>12.528</v>
      </c>
      <c r="M102" s="3">
        <f t="shared" si="11"/>
        <v>1161.0810000000001</v>
      </c>
      <c r="N102" s="3"/>
      <c r="O102" t="s">
        <v>90</v>
      </c>
      <c r="P102">
        <f>ROUND(VLOOKUP(O102,[1]Parametros!$B$12:$E$52,4),3)</f>
        <v>56.4</v>
      </c>
      <c r="Q102">
        <v>0.15</v>
      </c>
      <c r="R102" s="28">
        <f t="shared" si="12"/>
        <v>45.683999999999997</v>
      </c>
      <c r="W102" s="28">
        <f t="shared" si="13"/>
        <v>45.683999999999997</v>
      </c>
      <c r="X102" s="28">
        <f t="shared" si="14"/>
        <v>1206.7650000000001</v>
      </c>
      <c r="Z102" s="3">
        <f t="shared" si="15"/>
        <v>24.3</v>
      </c>
      <c r="AA102" s="3">
        <f t="shared" si="16"/>
        <v>49.661000000000001</v>
      </c>
      <c r="AB102">
        <f t="shared" si="17"/>
        <v>359.19774000000007</v>
      </c>
      <c r="AC102" s="3"/>
      <c r="AD102" s="3"/>
      <c r="AF102">
        <v>9201700001</v>
      </c>
      <c r="AG102">
        <v>951161</v>
      </c>
      <c r="AH102">
        <v>6854.68</v>
      </c>
      <c r="AI102">
        <v>19.440000000000001</v>
      </c>
      <c r="AJ102">
        <v>43.598999999999997</v>
      </c>
      <c r="AK102">
        <v>847.56456000000003</v>
      </c>
    </row>
    <row r="103" spans="1:37" x14ac:dyDescent="0.3">
      <c r="A103" s="13">
        <v>951168</v>
      </c>
      <c r="B103" s="18" t="s">
        <v>154</v>
      </c>
      <c r="C103" s="13">
        <v>220</v>
      </c>
      <c r="D103" s="13" t="s">
        <v>49</v>
      </c>
      <c r="E103" s="13" t="s">
        <v>89</v>
      </c>
      <c r="F103" s="27">
        <v>0.8</v>
      </c>
      <c r="G103" s="27">
        <f t="shared" si="9"/>
        <v>7.2</v>
      </c>
      <c r="H103" s="3">
        <f>+ROUND(VLOOKUP(E103,'[1]Cuadrillas SSEE y Lineas'!$D$28:$U$41,17)*G103,3)</f>
        <v>32.4</v>
      </c>
      <c r="I103">
        <f>+ROUND(VLOOKUP(E103,'[1]Cuadrillas SSEE y Lineas'!$D$28:$U$41,18),3)</f>
        <v>46.43</v>
      </c>
      <c r="J103" s="3">
        <f t="shared" si="10"/>
        <v>1504.3320000000001</v>
      </c>
      <c r="K103" s="3">
        <f>+ROUND(VLOOKUP(E103,'[1]Cuadrillas SSEE y Lineas'!$D$28:$U$41,14)*G103,3)</f>
        <v>27.071999999999999</v>
      </c>
      <c r="L103" s="3">
        <f>+ROUND(VLOOKUP(E103,'[1]Cuadrillas SSEE y Lineas'!$D$28:$U$41,16)*G103,3)</f>
        <v>16.704000000000001</v>
      </c>
      <c r="M103" s="3">
        <f t="shared" si="11"/>
        <v>1548.1079999999999</v>
      </c>
      <c r="N103" s="3"/>
      <c r="O103" t="s">
        <v>90</v>
      </c>
      <c r="P103">
        <f>ROUND(VLOOKUP(O103,[1]Parametros!$B$12:$E$52,4),3)</f>
        <v>56.4</v>
      </c>
      <c r="Q103">
        <v>0.15</v>
      </c>
      <c r="R103" s="28">
        <f t="shared" si="12"/>
        <v>60.911999999999999</v>
      </c>
      <c r="W103" s="28">
        <f t="shared" si="13"/>
        <v>60.911999999999999</v>
      </c>
      <c r="X103" s="28">
        <f t="shared" si="14"/>
        <v>1609.02</v>
      </c>
      <c r="Z103" s="3">
        <f t="shared" si="15"/>
        <v>32.4</v>
      </c>
      <c r="AA103" s="3">
        <f t="shared" si="16"/>
        <v>49.661000000000001</v>
      </c>
      <c r="AB103">
        <f t="shared" si="17"/>
        <v>478.93031999999994</v>
      </c>
      <c r="AC103" s="3"/>
      <c r="AD103" s="3"/>
      <c r="AF103">
        <v>9201700001</v>
      </c>
      <c r="AG103">
        <v>951168</v>
      </c>
      <c r="AH103">
        <v>5832.39</v>
      </c>
      <c r="AI103">
        <v>25.92</v>
      </c>
      <c r="AJ103">
        <v>43.598999999999997</v>
      </c>
      <c r="AK103">
        <v>1130.08608</v>
      </c>
    </row>
    <row r="104" spans="1:37" x14ac:dyDescent="0.3">
      <c r="A104" s="13">
        <v>951170</v>
      </c>
      <c r="B104" s="18" t="s">
        <v>176</v>
      </c>
      <c r="C104" s="13">
        <v>220</v>
      </c>
      <c r="D104" s="13" t="s">
        <v>49</v>
      </c>
      <c r="E104" s="13" t="s">
        <v>89</v>
      </c>
      <c r="F104" s="27">
        <v>0.8</v>
      </c>
      <c r="G104" s="27">
        <f t="shared" si="9"/>
        <v>7.2</v>
      </c>
      <c r="H104" s="3">
        <f>+ROUND(VLOOKUP(E104,'[1]Cuadrillas SSEE y Lineas'!$D$28:$U$41,17)*G104,3)</f>
        <v>32.4</v>
      </c>
      <c r="I104">
        <f>+ROUND(VLOOKUP(E104,'[1]Cuadrillas SSEE y Lineas'!$D$28:$U$41,18),3)</f>
        <v>46.43</v>
      </c>
      <c r="J104" s="3">
        <f t="shared" si="10"/>
        <v>1504.3320000000001</v>
      </c>
      <c r="K104" s="3">
        <f>+ROUND(VLOOKUP(E104,'[1]Cuadrillas SSEE y Lineas'!$D$28:$U$41,14)*G104,3)</f>
        <v>27.071999999999999</v>
      </c>
      <c r="L104" s="3">
        <f>+ROUND(VLOOKUP(E104,'[1]Cuadrillas SSEE y Lineas'!$D$28:$U$41,16)*G104,3)</f>
        <v>16.704000000000001</v>
      </c>
      <c r="M104" s="3">
        <f t="shared" si="11"/>
        <v>1548.1079999999999</v>
      </c>
      <c r="N104" s="3"/>
      <c r="O104" t="s">
        <v>90</v>
      </c>
      <c r="P104">
        <f>ROUND(VLOOKUP(O104,[1]Parametros!$B$12:$E$52,4),3)</f>
        <v>56.4</v>
      </c>
      <c r="Q104">
        <v>0.15</v>
      </c>
      <c r="R104" s="28">
        <f t="shared" si="12"/>
        <v>60.911999999999999</v>
      </c>
      <c r="W104" s="28">
        <f t="shared" si="13"/>
        <v>60.911999999999999</v>
      </c>
      <c r="X104" s="28">
        <f t="shared" si="14"/>
        <v>1609.02</v>
      </c>
      <c r="Z104" s="3">
        <f t="shared" si="15"/>
        <v>32.4</v>
      </c>
      <c r="AA104" s="3">
        <f t="shared" si="16"/>
        <v>49.661000000000001</v>
      </c>
      <c r="AB104">
        <f t="shared" si="17"/>
        <v>478.93031999999994</v>
      </c>
      <c r="AC104" s="3"/>
      <c r="AD104" s="3"/>
      <c r="AF104">
        <v>9201700001</v>
      </c>
      <c r="AG104">
        <v>951170</v>
      </c>
      <c r="AH104">
        <v>5832.39</v>
      </c>
      <c r="AI104">
        <v>25.92</v>
      </c>
      <c r="AJ104">
        <v>43.598999999999997</v>
      </c>
      <c r="AK104">
        <v>1130.08608</v>
      </c>
    </row>
    <row r="105" spans="1:37" x14ac:dyDescent="0.3">
      <c r="A105" s="13">
        <v>951171</v>
      </c>
      <c r="B105" s="18" t="s">
        <v>177</v>
      </c>
      <c r="C105" s="13">
        <v>220</v>
      </c>
      <c r="D105" s="13" t="s">
        <v>49</v>
      </c>
      <c r="E105" s="13" t="s">
        <v>89</v>
      </c>
      <c r="F105" s="27">
        <v>0.8</v>
      </c>
      <c r="G105" s="27">
        <f t="shared" si="9"/>
        <v>7.2</v>
      </c>
      <c r="H105" s="3">
        <f>+ROUND(VLOOKUP(E105,'[1]Cuadrillas SSEE y Lineas'!$D$28:$U$41,17)*G105,3)</f>
        <v>32.4</v>
      </c>
      <c r="I105">
        <f>+ROUND(VLOOKUP(E105,'[1]Cuadrillas SSEE y Lineas'!$D$28:$U$41,18),3)</f>
        <v>46.43</v>
      </c>
      <c r="J105" s="3">
        <f t="shared" si="10"/>
        <v>1504.3320000000001</v>
      </c>
      <c r="K105" s="3">
        <f>+ROUND(VLOOKUP(E105,'[1]Cuadrillas SSEE y Lineas'!$D$28:$U$41,14)*G105,3)</f>
        <v>27.071999999999999</v>
      </c>
      <c r="L105" s="3">
        <f>+ROUND(VLOOKUP(E105,'[1]Cuadrillas SSEE y Lineas'!$D$28:$U$41,16)*G105,3)</f>
        <v>16.704000000000001</v>
      </c>
      <c r="M105" s="3">
        <f t="shared" si="11"/>
        <v>1548.1079999999999</v>
      </c>
      <c r="N105" s="3"/>
      <c r="O105" t="s">
        <v>90</v>
      </c>
      <c r="P105">
        <f>ROUND(VLOOKUP(O105,[1]Parametros!$B$12:$E$52,4),3)</f>
        <v>56.4</v>
      </c>
      <c r="Q105">
        <v>0.15</v>
      </c>
      <c r="R105" s="28">
        <f t="shared" si="12"/>
        <v>60.911999999999999</v>
      </c>
      <c r="W105" s="28">
        <f t="shared" si="13"/>
        <v>60.911999999999999</v>
      </c>
      <c r="X105" s="28">
        <f t="shared" si="14"/>
        <v>1609.02</v>
      </c>
      <c r="Z105" s="3">
        <f t="shared" si="15"/>
        <v>32.4</v>
      </c>
      <c r="AA105" s="3">
        <f t="shared" si="16"/>
        <v>49.661000000000001</v>
      </c>
      <c r="AB105">
        <f t="shared" si="17"/>
        <v>478.93031999999994</v>
      </c>
      <c r="AC105" s="3"/>
      <c r="AD105" s="3"/>
      <c r="AF105">
        <v>9201700001</v>
      </c>
      <c r="AG105">
        <v>951171</v>
      </c>
      <c r="AH105">
        <v>5832.39</v>
      </c>
      <c r="AI105">
        <v>25.92</v>
      </c>
      <c r="AJ105">
        <v>43.598999999999997</v>
      </c>
      <c r="AK105">
        <v>1130.08608</v>
      </c>
    </row>
    <row r="106" spans="1:37" x14ac:dyDescent="0.3">
      <c r="A106" s="13">
        <v>951175</v>
      </c>
      <c r="B106" s="18" t="s">
        <v>178</v>
      </c>
      <c r="C106" s="13">
        <v>66</v>
      </c>
      <c r="D106" s="13" t="s">
        <v>49</v>
      </c>
      <c r="E106" s="13" t="s">
        <v>89</v>
      </c>
      <c r="F106" s="12">
        <v>0.3</v>
      </c>
      <c r="G106" s="12">
        <f t="shared" si="9"/>
        <v>2.7</v>
      </c>
      <c r="H106" s="3">
        <f>+ROUND(VLOOKUP(E106,'[1]Cuadrillas SSEE y Lineas'!$D$28:$U$41,17)*G106,3)</f>
        <v>12.15</v>
      </c>
      <c r="I106">
        <f>+ROUND(VLOOKUP(E106,'[1]Cuadrillas SSEE y Lineas'!$D$28:$U$41,18),3)</f>
        <v>46.43</v>
      </c>
      <c r="J106" s="3">
        <f t="shared" si="10"/>
        <v>564.125</v>
      </c>
      <c r="K106" s="3">
        <f>+ROUND(VLOOKUP(E106,'[1]Cuadrillas SSEE y Lineas'!$D$28:$U$41,14)*G106,3)</f>
        <v>10.151999999999999</v>
      </c>
      <c r="L106" s="3">
        <f>+ROUND(VLOOKUP(E106,'[1]Cuadrillas SSEE y Lineas'!$D$28:$U$41,16)*G106,3)</f>
        <v>6.2640000000000002</v>
      </c>
      <c r="M106" s="3">
        <f t="shared" si="11"/>
        <v>580.54100000000005</v>
      </c>
      <c r="N106" s="3"/>
      <c r="O106" t="s">
        <v>90</v>
      </c>
      <c r="P106">
        <f>ROUND(VLOOKUP(O106,[1]Parametros!$B$12:$E$52,4),3)</f>
        <v>56.4</v>
      </c>
      <c r="Q106">
        <v>0.1</v>
      </c>
      <c r="R106" s="28">
        <f t="shared" si="12"/>
        <v>15.228</v>
      </c>
      <c r="W106" s="28">
        <f t="shared" si="13"/>
        <v>15.228</v>
      </c>
      <c r="X106" s="28">
        <f t="shared" si="14"/>
        <v>595.76900000000001</v>
      </c>
      <c r="Z106" s="3">
        <f t="shared" si="15"/>
        <v>12.15</v>
      </c>
      <c r="AA106" s="3">
        <f t="shared" si="16"/>
        <v>49.033999999999999</v>
      </c>
      <c r="AB106">
        <f t="shared" si="17"/>
        <v>179.59158000000002</v>
      </c>
      <c r="AC106" s="3"/>
      <c r="AD106" s="3"/>
      <c r="AF106">
        <v>9201700001</v>
      </c>
      <c r="AG106">
        <v>951175</v>
      </c>
      <c r="AH106">
        <v>6854.68</v>
      </c>
      <c r="AI106">
        <v>9.7200000000000006</v>
      </c>
      <c r="AJ106">
        <v>42.816000000000003</v>
      </c>
      <c r="AK106">
        <v>416.17151999999999</v>
      </c>
    </row>
    <row r="107" spans="1:37" x14ac:dyDescent="0.3">
      <c r="A107" s="13">
        <v>951177</v>
      </c>
      <c r="B107" s="18" t="s">
        <v>179</v>
      </c>
      <c r="C107" s="13">
        <v>13.8</v>
      </c>
      <c r="D107" s="13" t="s">
        <v>49</v>
      </c>
      <c r="E107" s="13" t="s">
        <v>89</v>
      </c>
      <c r="F107" s="27">
        <v>0.2</v>
      </c>
      <c r="G107" s="27">
        <f t="shared" si="9"/>
        <v>1.8</v>
      </c>
      <c r="H107" s="3">
        <f>+ROUND(VLOOKUP(E107,'[1]Cuadrillas SSEE y Lineas'!$D$28:$U$41,17)*G107,3)</f>
        <v>8.1</v>
      </c>
      <c r="I107">
        <f>+ROUND(VLOOKUP(E107,'[1]Cuadrillas SSEE y Lineas'!$D$28:$U$41,18),3)</f>
        <v>46.43</v>
      </c>
      <c r="J107" s="3">
        <f t="shared" si="10"/>
        <v>376.08300000000003</v>
      </c>
      <c r="K107" s="3">
        <f>+ROUND(VLOOKUP(E107,'[1]Cuadrillas SSEE y Lineas'!$D$28:$U$41,14)*G107,3)</f>
        <v>6.7679999999999998</v>
      </c>
      <c r="L107" s="3">
        <f>+ROUND(VLOOKUP(E107,'[1]Cuadrillas SSEE y Lineas'!$D$28:$U$41,16)*G107,3)</f>
        <v>4.1760000000000002</v>
      </c>
      <c r="M107" s="3">
        <f t="shared" si="11"/>
        <v>387.02699999999999</v>
      </c>
      <c r="N107" s="3"/>
      <c r="O107" t="s">
        <v>90</v>
      </c>
      <c r="P107">
        <f>ROUND(VLOOKUP(O107,[1]Parametros!$B$12:$E$52,4),3)</f>
        <v>56.4</v>
      </c>
      <c r="Q107">
        <v>0.15</v>
      </c>
      <c r="R107" s="28">
        <f t="shared" si="12"/>
        <v>15.228</v>
      </c>
      <c r="W107" s="28">
        <f t="shared" si="13"/>
        <v>15.228</v>
      </c>
      <c r="X107" s="28">
        <f t="shared" si="14"/>
        <v>402.255</v>
      </c>
      <c r="Z107" s="3">
        <f t="shared" si="15"/>
        <v>8.1</v>
      </c>
      <c r="AA107" s="3">
        <f t="shared" si="16"/>
        <v>49.661000000000001</v>
      </c>
      <c r="AB107">
        <f t="shared" si="17"/>
        <v>119.73257999999998</v>
      </c>
      <c r="AC107" s="3"/>
      <c r="AD107" s="3"/>
      <c r="AF107">
        <v>9201700001</v>
      </c>
      <c r="AG107">
        <v>951177</v>
      </c>
      <c r="AH107">
        <v>1004.93</v>
      </c>
      <c r="AI107">
        <v>6.48</v>
      </c>
      <c r="AJ107">
        <v>43.598999999999997</v>
      </c>
      <c r="AK107">
        <v>282.52152000000001</v>
      </c>
    </row>
    <row r="108" spans="1:37" x14ac:dyDescent="0.3">
      <c r="A108" s="13">
        <v>951180</v>
      </c>
      <c r="B108" s="18" t="s">
        <v>155</v>
      </c>
      <c r="C108" s="13">
        <v>220</v>
      </c>
      <c r="D108" s="13" t="s">
        <v>49</v>
      </c>
      <c r="E108" s="13" t="s">
        <v>89</v>
      </c>
      <c r="F108" s="27">
        <v>0.8</v>
      </c>
      <c r="G108" s="27">
        <f t="shared" si="9"/>
        <v>7.2</v>
      </c>
      <c r="H108" s="3">
        <f>+ROUND(VLOOKUP(E108,'[1]Cuadrillas SSEE y Lineas'!$D$28:$U$41,17)*G108,3)</f>
        <v>32.4</v>
      </c>
      <c r="I108">
        <f>+ROUND(VLOOKUP(E108,'[1]Cuadrillas SSEE y Lineas'!$D$28:$U$41,18),3)</f>
        <v>46.43</v>
      </c>
      <c r="J108" s="3">
        <f t="shared" si="10"/>
        <v>1504.3320000000001</v>
      </c>
      <c r="K108" s="3">
        <f>+ROUND(VLOOKUP(E108,'[1]Cuadrillas SSEE y Lineas'!$D$28:$U$41,14)*G108,3)</f>
        <v>27.071999999999999</v>
      </c>
      <c r="L108" s="3">
        <f>+ROUND(VLOOKUP(E108,'[1]Cuadrillas SSEE y Lineas'!$D$28:$U$41,16)*G108,3)</f>
        <v>16.704000000000001</v>
      </c>
      <c r="M108" s="3">
        <f t="shared" si="11"/>
        <v>1548.1079999999999</v>
      </c>
      <c r="N108" s="3"/>
      <c r="O108" t="s">
        <v>90</v>
      </c>
      <c r="P108">
        <f>ROUND(VLOOKUP(O108,[1]Parametros!$B$12:$E$52,4),3)</f>
        <v>56.4</v>
      </c>
      <c r="Q108">
        <v>0.15</v>
      </c>
      <c r="R108" s="28">
        <f t="shared" si="12"/>
        <v>60.911999999999999</v>
      </c>
      <c r="W108" s="28">
        <f t="shared" si="13"/>
        <v>60.911999999999999</v>
      </c>
      <c r="X108" s="28">
        <f t="shared" si="14"/>
        <v>1609.02</v>
      </c>
      <c r="Z108" s="3">
        <f t="shared" si="15"/>
        <v>32.4</v>
      </c>
      <c r="AA108" s="3">
        <f t="shared" si="16"/>
        <v>49.661000000000001</v>
      </c>
      <c r="AB108">
        <f t="shared" si="17"/>
        <v>478.93031999999994</v>
      </c>
      <c r="AC108" s="3"/>
      <c r="AD108" s="3"/>
      <c r="AF108">
        <v>9201700001</v>
      </c>
      <c r="AG108">
        <v>951180</v>
      </c>
      <c r="AH108">
        <v>5832.39</v>
      </c>
      <c r="AI108">
        <v>25.92</v>
      </c>
      <c r="AJ108">
        <v>43.598999999999997</v>
      </c>
      <c r="AK108">
        <v>1130.08608</v>
      </c>
    </row>
    <row r="109" spans="1:37" x14ac:dyDescent="0.3">
      <c r="A109" s="13">
        <v>951181</v>
      </c>
      <c r="B109" s="18" t="s">
        <v>180</v>
      </c>
      <c r="C109" s="13">
        <v>220</v>
      </c>
      <c r="D109" s="13" t="s">
        <v>49</v>
      </c>
      <c r="E109" s="13" t="s">
        <v>89</v>
      </c>
      <c r="F109" s="27">
        <v>0.8</v>
      </c>
      <c r="G109" s="27">
        <f t="shared" si="9"/>
        <v>7.2</v>
      </c>
      <c r="H109" s="3">
        <f>+ROUND(VLOOKUP(E109,'[1]Cuadrillas SSEE y Lineas'!$D$28:$U$41,17)*G109,3)</f>
        <v>32.4</v>
      </c>
      <c r="I109">
        <f>+ROUND(VLOOKUP(E109,'[1]Cuadrillas SSEE y Lineas'!$D$28:$U$41,18),3)</f>
        <v>46.43</v>
      </c>
      <c r="J109" s="3">
        <f t="shared" si="10"/>
        <v>1504.3320000000001</v>
      </c>
      <c r="K109" s="3">
        <f>+ROUND(VLOOKUP(E109,'[1]Cuadrillas SSEE y Lineas'!$D$28:$U$41,14)*G109,3)</f>
        <v>27.071999999999999</v>
      </c>
      <c r="L109" s="3">
        <f>+ROUND(VLOOKUP(E109,'[1]Cuadrillas SSEE y Lineas'!$D$28:$U$41,16)*G109,3)</f>
        <v>16.704000000000001</v>
      </c>
      <c r="M109" s="3">
        <f t="shared" si="11"/>
        <v>1548.1079999999999</v>
      </c>
      <c r="N109" s="3"/>
      <c r="O109" t="s">
        <v>90</v>
      </c>
      <c r="P109">
        <f>ROUND(VLOOKUP(O109,[1]Parametros!$B$12:$E$52,4),3)</f>
        <v>56.4</v>
      </c>
      <c r="Q109">
        <v>0.15</v>
      </c>
      <c r="R109" s="28">
        <f t="shared" si="12"/>
        <v>60.911999999999999</v>
      </c>
      <c r="W109" s="28">
        <f t="shared" si="13"/>
        <v>60.911999999999999</v>
      </c>
      <c r="X109" s="28">
        <f t="shared" si="14"/>
        <v>1609.02</v>
      </c>
      <c r="Z109" s="3">
        <f t="shared" si="15"/>
        <v>32.4</v>
      </c>
      <c r="AA109" s="3">
        <f t="shared" si="16"/>
        <v>49.661000000000001</v>
      </c>
      <c r="AB109">
        <f t="shared" si="17"/>
        <v>478.93031999999994</v>
      </c>
      <c r="AC109" s="3"/>
      <c r="AD109" s="3"/>
      <c r="AF109">
        <v>9201700001</v>
      </c>
      <c r="AG109">
        <v>951181</v>
      </c>
      <c r="AH109">
        <v>5832.39</v>
      </c>
      <c r="AI109">
        <v>25.92</v>
      </c>
      <c r="AJ109">
        <v>43.598999999999997</v>
      </c>
      <c r="AK109">
        <v>1130.08608</v>
      </c>
    </row>
    <row r="110" spans="1:37" x14ac:dyDescent="0.3">
      <c r="A110" s="13">
        <v>951183</v>
      </c>
      <c r="B110" s="18" t="s">
        <v>181</v>
      </c>
      <c r="C110" s="13">
        <v>500</v>
      </c>
      <c r="D110" s="13" t="s">
        <v>49</v>
      </c>
      <c r="E110" s="13" t="s">
        <v>89</v>
      </c>
      <c r="F110" s="27">
        <v>1.5</v>
      </c>
      <c r="G110" s="27">
        <f t="shared" si="9"/>
        <v>13.5</v>
      </c>
      <c r="H110" s="3">
        <f>+ROUND(VLOOKUP(E110,'[1]Cuadrillas SSEE y Lineas'!$D$28:$U$41,17)*G110,3)</f>
        <v>60.75</v>
      </c>
      <c r="I110">
        <f>+ROUND(VLOOKUP(E110,'[1]Cuadrillas SSEE y Lineas'!$D$28:$U$41,18),3)</f>
        <v>46.43</v>
      </c>
      <c r="J110" s="3">
        <f t="shared" si="10"/>
        <v>2820.623</v>
      </c>
      <c r="K110" s="3">
        <f>+ROUND(VLOOKUP(E110,'[1]Cuadrillas SSEE y Lineas'!$D$28:$U$41,14)*G110,3)</f>
        <v>50.76</v>
      </c>
      <c r="L110" s="3">
        <f>+ROUND(VLOOKUP(E110,'[1]Cuadrillas SSEE y Lineas'!$D$28:$U$41,16)*G110,3)</f>
        <v>31.32</v>
      </c>
      <c r="M110" s="3">
        <f t="shared" si="11"/>
        <v>2902.7030000000004</v>
      </c>
      <c r="N110" s="3"/>
      <c r="O110" t="s">
        <v>90</v>
      </c>
      <c r="P110">
        <f>ROUND(VLOOKUP(O110,[1]Parametros!$B$12:$E$52,4),3)</f>
        <v>56.4</v>
      </c>
      <c r="Q110">
        <v>0.15</v>
      </c>
      <c r="R110" s="28">
        <f t="shared" si="12"/>
        <v>114.21</v>
      </c>
      <c r="W110" s="28">
        <f t="shared" si="13"/>
        <v>114.21</v>
      </c>
      <c r="X110" s="28">
        <f t="shared" si="14"/>
        <v>3016.9130000000005</v>
      </c>
      <c r="Z110" s="3">
        <f t="shared" si="15"/>
        <v>60.75</v>
      </c>
      <c r="AA110" s="3">
        <f t="shared" si="16"/>
        <v>49.661000000000001</v>
      </c>
      <c r="AB110">
        <f t="shared" si="17"/>
        <v>897.99434999999994</v>
      </c>
      <c r="AC110" s="3"/>
      <c r="AD110" s="3"/>
      <c r="AF110">
        <v>9201700001</v>
      </c>
      <c r="AG110">
        <v>951183</v>
      </c>
      <c r="AH110">
        <v>16796.88</v>
      </c>
      <c r="AI110">
        <v>48.6</v>
      </c>
      <c r="AJ110">
        <v>43.598999999999997</v>
      </c>
      <c r="AK110">
        <v>2118.9114</v>
      </c>
    </row>
    <row r="111" spans="1:37" x14ac:dyDescent="0.3">
      <c r="A111" s="13">
        <v>951184</v>
      </c>
      <c r="B111" s="18" t="s">
        <v>165</v>
      </c>
      <c r="C111" s="13">
        <v>220</v>
      </c>
      <c r="D111" s="13" t="s">
        <v>49</v>
      </c>
      <c r="E111" s="13" t="s">
        <v>89</v>
      </c>
      <c r="F111" s="13">
        <v>0.8</v>
      </c>
      <c r="G111" s="13">
        <f t="shared" si="9"/>
        <v>7.2</v>
      </c>
      <c r="H111" s="3">
        <f>+ROUND(VLOOKUP(E111,'[1]Cuadrillas SSEE y Lineas'!$D$28:$U$41,17)*G111,3)</f>
        <v>32.4</v>
      </c>
      <c r="I111">
        <f>+ROUND(VLOOKUP(E111,'[1]Cuadrillas SSEE y Lineas'!$D$28:$U$41,18),3)</f>
        <v>46.43</v>
      </c>
      <c r="J111" s="3">
        <f t="shared" si="10"/>
        <v>1504.3320000000001</v>
      </c>
      <c r="K111" s="3">
        <f>+ROUND(VLOOKUP(E111,'[1]Cuadrillas SSEE y Lineas'!$D$28:$U$41,14)*G111,3)</f>
        <v>27.071999999999999</v>
      </c>
      <c r="L111" s="3">
        <f>+ROUND(VLOOKUP(E111,'[1]Cuadrillas SSEE y Lineas'!$D$28:$U$41,16)*G111,3)</f>
        <v>16.704000000000001</v>
      </c>
      <c r="M111" s="3">
        <f t="shared" si="11"/>
        <v>1548.1079999999999</v>
      </c>
      <c r="N111" s="3"/>
      <c r="O111" t="s">
        <v>90</v>
      </c>
      <c r="P111">
        <f>ROUND(VLOOKUP(O111,[1]Parametros!$B$12:$E$52,4),3)</f>
        <v>56.4</v>
      </c>
      <c r="Q111">
        <v>0.15</v>
      </c>
      <c r="R111" s="28">
        <f t="shared" si="12"/>
        <v>60.911999999999999</v>
      </c>
      <c r="W111" s="28">
        <f t="shared" si="13"/>
        <v>60.911999999999999</v>
      </c>
      <c r="X111" s="28">
        <f t="shared" si="14"/>
        <v>1609.02</v>
      </c>
      <c r="Z111" s="3">
        <f t="shared" si="15"/>
        <v>32.4</v>
      </c>
      <c r="AA111" s="3">
        <f t="shared" si="16"/>
        <v>49.661000000000001</v>
      </c>
      <c r="AB111">
        <f t="shared" si="17"/>
        <v>478.93031999999994</v>
      </c>
      <c r="AC111" s="3"/>
      <c r="AD111" s="3"/>
      <c r="AF111">
        <v>9201700001</v>
      </c>
      <c r="AG111">
        <v>951184</v>
      </c>
      <c r="AH111">
        <v>5832.39</v>
      </c>
      <c r="AI111">
        <v>25.92</v>
      </c>
      <c r="AJ111">
        <v>43.598999999999997</v>
      </c>
      <c r="AK111">
        <v>1130.08608</v>
      </c>
    </row>
    <row r="112" spans="1:37" x14ac:dyDescent="0.3">
      <c r="A112" s="13">
        <v>951185</v>
      </c>
      <c r="B112" s="18" t="s">
        <v>156</v>
      </c>
      <c r="C112" s="13">
        <v>220</v>
      </c>
      <c r="D112" s="13" t="s">
        <v>49</v>
      </c>
      <c r="E112" s="13" t="s">
        <v>89</v>
      </c>
      <c r="F112" s="13">
        <v>0.8</v>
      </c>
      <c r="G112" s="13">
        <f t="shared" si="9"/>
        <v>7.2</v>
      </c>
      <c r="H112" s="3">
        <f>+ROUND(VLOOKUP(E112,'[1]Cuadrillas SSEE y Lineas'!$D$28:$U$41,17)*G112,3)</f>
        <v>32.4</v>
      </c>
      <c r="I112">
        <f>+ROUND(VLOOKUP(E112,'[1]Cuadrillas SSEE y Lineas'!$D$28:$U$41,18),3)</f>
        <v>46.43</v>
      </c>
      <c r="J112" s="3">
        <f t="shared" si="10"/>
        <v>1504.3320000000001</v>
      </c>
      <c r="K112" s="3">
        <f>+ROUND(VLOOKUP(E112,'[1]Cuadrillas SSEE y Lineas'!$D$28:$U$41,14)*G112,3)</f>
        <v>27.071999999999999</v>
      </c>
      <c r="L112" s="3">
        <f>+ROUND(VLOOKUP(E112,'[1]Cuadrillas SSEE y Lineas'!$D$28:$U$41,16)*G112,3)</f>
        <v>16.704000000000001</v>
      </c>
      <c r="M112" s="3">
        <f t="shared" si="11"/>
        <v>1548.1079999999999</v>
      </c>
      <c r="N112" s="3"/>
      <c r="O112" t="s">
        <v>90</v>
      </c>
      <c r="P112">
        <f>ROUND(VLOOKUP(O112,[1]Parametros!$B$12:$E$52,4),3)</f>
        <v>56.4</v>
      </c>
      <c r="Q112">
        <v>0.15</v>
      </c>
      <c r="R112" s="28">
        <f t="shared" si="12"/>
        <v>60.911999999999999</v>
      </c>
      <c r="W112" s="28">
        <f t="shared" si="13"/>
        <v>60.911999999999999</v>
      </c>
      <c r="X112" s="28">
        <f t="shared" si="14"/>
        <v>1609.02</v>
      </c>
      <c r="Z112" s="3">
        <f t="shared" si="15"/>
        <v>32.4</v>
      </c>
      <c r="AA112" s="3">
        <f t="shared" si="16"/>
        <v>49.661000000000001</v>
      </c>
      <c r="AB112">
        <f t="shared" si="17"/>
        <v>478.93031999999994</v>
      </c>
      <c r="AC112" s="3"/>
      <c r="AD112" s="3"/>
      <c r="AF112">
        <v>9201700001</v>
      </c>
      <c r="AG112">
        <v>951185</v>
      </c>
      <c r="AH112">
        <v>5832.39</v>
      </c>
      <c r="AI112">
        <v>25.92</v>
      </c>
      <c r="AJ112">
        <v>43.598999999999997</v>
      </c>
      <c r="AK112">
        <v>1130.08608</v>
      </c>
    </row>
    <row r="113" spans="1:37" x14ac:dyDescent="0.3">
      <c r="A113" s="13">
        <v>951187</v>
      </c>
      <c r="B113" s="18" t="s">
        <v>182</v>
      </c>
      <c r="C113" s="13">
        <v>66</v>
      </c>
      <c r="D113" s="13" t="s">
        <v>49</v>
      </c>
      <c r="E113" s="13" t="s">
        <v>89</v>
      </c>
      <c r="F113" s="12">
        <v>0.3</v>
      </c>
      <c r="G113" s="12">
        <f t="shared" si="9"/>
        <v>2.7</v>
      </c>
      <c r="H113" s="3">
        <f>+ROUND(VLOOKUP(E113,'[1]Cuadrillas SSEE y Lineas'!$D$28:$U$41,17)*G113,3)</f>
        <v>12.15</v>
      </c>
      <c r="I113">
        <f>+ROUND(VLOOKUP(E113,'[1]Cuadrillas SSEE y Lineas'!$D$28:$U$41,18),3)</f>
        <v>46.43</v>
      </c>
      <c r="J113" s="3">
        <f t="shared" si="10"/>
        <v>564.125</v>
      </c>
      <c r="K113" s="3">
        <f>+ROUND(VLOOKUP(E113,'[1]Cuadrillas SSEE y Lineas'!$D$28:$U$41,14)*G113,3)</f>
        <v>10.151999999999999</v>
      </c>
      <c r="L113" s="3">
        <f>+ROUND(VLOOKUP(E113,'[1]Cuadrillas SSEE y Lineas'!$D$28:$U$41,16)*G113,3)</f>
        <v>6.2640000000000002</v>
      </c>
      <c r="M113" s="3">
        <f t="shared" si="11"/>
        <v>580.54100000000005</v>
      </c>
      <c r="N113" s="3"/>
      <c r="O113" t="s">
        <v>90</v>
      </c>
      <c r="P113">
        <f>ROUND(VLOOKUP(O113,[1]Parametros!$B$12:$E$52,4),3)</f>
        <v>56.4</v>
      </c>
      <c r="Q113">
        <v>0.1</v>
      </c>
      <c r="R113" s="28">
        <f t="shared" si="12"/>
        <v>15.228</v>
      </c>
      <c r="W113" s="28">
        <f t="shared" si="13"/>
        <v>15.228</v>
      </c>
      <c r="X113" s="28">
        <f t="shared" si="14"/>
        <v>595.76900000000001</v>
      </c>
      <c r="Z113" s="3">
        <f t="shared" si="15"/>
        <v>12.15</v>
      </c>
      <c r="AA113" s="3">
        <f t="shared" si="16"/>
        <v>49.033999999999999</v>
      </c>
      <c r="AB113">
        <f t="shared" si="17"/>
        <v>179.59158000000002</v>
      </c>
      <c r="AC113" s="3"/>
      <c r="AD113" s="3"/>
      <c r="AF113">
        <v>9201700001</v>
      </c>
      <c r="AG113">
        <v>951187</v>
      </c>
      <c r="AH113">
        <v>6854.68</v>
      </c>
      <c r="AI113">
        <v>9.7200000000000006</v>
      </c>
      <c r="AJ113">
        <v>42.816000000000003</v>
      </c>
      <c r="AK113">
        <v>416.17151999999999</v>
      </c>
    </row>
    <row r="114" spans="1:37" x14ac:dyDescent="0.3">
      <c r="A114" s="13">
        <v>951189</v>
      </c>
      <c r="B114" s="18" t="s">
        <v>183</v>
      </c>
      <c r="C114" s="13">
        <v>154</v>
      </c>
      <c r="D114" s="13" t="s">
        <v>49</v>
      </c>
      <c r="E114" s="13" t="s">
        <v>89</v>
      </c>
      <c r="F114" s="27">
        <v>0.6</v>
      </c>
      <c r="G114" s="27">
        <f t="shared" si="9"/>
        <v>5.4</v>
      </c>
      <c r="H114" s="3">
        <f>+ROUND(VLOOKUP(E114,'[1]Cuadrillas SSEE y Lineas'!$D$28:$U$41,17)*G114,3)</f>
        <v>24.3</v>
      </c>
      <c r="I114">
        <f>+ROUND(VLOOKUP(E114,'[1]Cuadrillas SSEE y Lineas'!$D$28:$U$41,18),3)</f>
        <v>46.43</v>
      </c>
      <c r="J114" s="3">
        <f t="shared" si="10"/>
        <v>1128.249</v>
      </c>
      <c r="K114" s="3">
        <f>+ROUND(VLOOKUP(E114,'[1]Cuadrillas SSEE y Lineas'!$D$28:$U$41,14)*G114,3)</f>
        <v>20.303999999999998</v>
      </c>
      <c r="L114" s="3">
        <f>+ROUND(VLOOKUP(E114,'[1]Cuadrillas SSEE y Lineas'!$D$28:$U$41,16)*G114,3)</f>
        <v>12.528</v>
      </c>
      <c r="M114" s="3">
        <f t="shared" si="11"/>
        <v>1161.0810000000001</v>
      </c>
      <c r="N114" s="3"/>
      <c r="O114" t="s">
        <v>90</v>
      </c>
      <c r="P114">
        <f>ROUND(VLOOKUP(O114,[1]Parametros!$B$12:$E$52,4),3)</f>
        <v>56.4</v>
      </c>
      <c r="Q114">
        <v>0.15</v>
      </c>
      <c r="R114" s="28">
        <f t="shared" si="12"/>
        <v>45.683999999999997</v>
      </c>
      <c r="W114" s="28">
        <f t="shared" si="13"/>
        <v>45.683999999999997</v>
      </c>
      <c r="X114" s="28">
        <f t="shared" si="14"/>
        <v>1206.7650000000001</v>
      </c>
      <c r="Z114" s="3">
        <f t="shared" si="15"/>
        <v>24.3</v>
      </c>
      <c r="AA114" s="3">
        <f t="shared" si="16"/>
        <v>49.661000000000001</v>
      </c>
      <c r="AB114">
        <f t="shared" si="17"/>
        <v>359.19774000000007</v>
      </c>
      <c r="AC114" s="3"/>
      <c r="AD114" s="3"/>
      <c r="AF114">
        <v>9201700001</v>
      </c>
      <c r="AG114">
        <v>951189</v>
      </c>
      <c r="AH114">
        <v>6854.68</v>
      </c>
      <c r="AI114">
        <v>19.440000000000001</v>
      </c>
      <c r="AJ114">
        <v>43.598999999999997</v>
      </c>
      <c r="AK114">
        <v>847.56456000000003</v>
      </c>
    </row>
    <row r="115" spans="1:37" x14ac:dyDescent="0.3">
      <c r="A115" s="13">
        <v>951190</v>
      </c>
      <c r="B115" s="18" t="s">
        <v>174</v>
      </c>
      <c r="C115" s="13">
        <v>220</v>
      </c>
      <c r="D115" s="13" t="s">
        <v>49</v>
      </c>
      <c r="E115" s="13" t="s">
        <v>89</v>
      </c>
      <c r="F115" s="27">
        <v>0.8</v>
      </c>
      <c r="G115" s="27">
        <f t="shared" si="9"/>
        <v>7.2</v>
      </c>
      <c r="H115" s="3">
        <f>+ROUND(VLOOKUP(E115,'[1]Cuadrillas SSEE y Lineas'!$D$28:$U$41,17)*G115,3)</f>
        <v>32.4</v>
      </c>
      <c r="I115">
        <f>+ROUND(VLOOKUP(E115,'[1]Cuadrillas SSEE y Lineas'!$D$28:$U$41,18),3)</f>
        <v>46.43</v>
      </c>
      <c r="J115" s="3">
        <f t="shared" si="10"/>
        <v>1504.3320000000001</v>
      </c>
      <c r="K115" s="3">
        <f>+ROUND(VLOOKUP(E115,'[1]Cuadrillas SSEE y Lineas'!$D$28:$U$41,14)*G115,3)</f>
        <v>27.071999999999999</v>
      </c>
      <c r="L115" s="3">
        <f>+ROUND(VLOOKUP(E115,'[1]Cuadrillas SSEE y Lineas'!$D$28:$U$41,16)*G115,3)</f>
        <v>16.704000000000001</v>
      </c>
      <c r="M115" s="3">
        <f t="shared" si="11"/>
        <v>1548.1079999999999</v>
      </c>
      <c r="N115" s="3"/>
      <c r="O115" t="s">
        <v>90</v>
      </c>
      <c r="P115">
        <f>ROUND(VLOOKUP(O115,[1]Parametros!$B$12:$E$52,4),3)</f>
        <v>56.4</v>
      </c>
      <c r="Q115">
        <v>0.15</v>
      </c>
      <c r="R115" s="28">
        <f t="shared" si="12"/>
        <v>60.911999999999999</v>
      </c>
      <c r="W115" s="28">
        <f t="shared" si="13"/>
        <v>60.911999999999999</v>
      </c>
      <c r="X115" s="28">
        <f t="shared" si="14"/>
        <v>1609.02</v>
      </c>
      <c r="Z115" s="3">
        <f t="shared" si="15"/>
        <v>32.4</v>
      </c>
      <c r="AA115" s="3">
        <f t="shared" si="16"/>
        <v>49.661000000000001</v>
      </c>
      <c r="AB115">
        <f t="shared" si="17"/>
        <v>478.93031999999994</v>
      </c>
      <c r="AC115" s="3"/>
      <c r="AD115" s="3"/>
      <c r="AF115">
        <v>9201700001</v>
      </c>
      <c r="AG115">
        <v>951190</v>
      </c>
      <c r="AH115">
        <v>5832.39</v>
      </c>
      <c r="AI115">
        <v>25.92</v>
      </c>
      <c r="AJ115">
        <v>43.598999999999997</v>
      </c>
      <c r="AK115">
        <v>1130.08608</v>
      </c>
    </row>
    <row r="116" spans="1:37" x14ac:dyDescent="0.3">
      <c r="A116" s="13">
        <v>951191</v>
      </c>
      <c r="B116" s="18" t="s">
        <v>165</v>
      </c>
      <c r="C116" s="13">
        <v>220</v>
      </c>
      <c r="D116" s="13" t="s">
        <v>49</v>
      </c>
      <c r="E116" s="13" t="s">
        <v>89</v>
      </c>
      <c r="F116" s="27">
        <v>0.8</v>
      </c>
      <c r="G116" s="27">
        <f t="shared" si="9"/>
        <v>7.2</v>
      </c>
      <c r="H116" s="3">
        <f>+ROUND(VLOOKUP(E116,'[1]Cuadrillas SSEE y Lineas'!$D$28:$U$41,17)*G116,3)</f>
        <v>32.4</v>
      </c>
      <c r="I116">
        <f>+ROUND(VLOOKUP(E116,'[1]Cuadrillas SSEE y Lineas'!$D$28:$U$41,18),3)</f>
        <v>46.43</v>
      </c>
      <c r="J116" s="3">
        <f t="shared" si="10"/>
        <v>1504.3320000000001</v>
      </c>
      <c r="K116" s="3">
        <f>+ROUND(VLOOKUP(E116,'[1]Cuadrillas SSEE y Lineas'!$D$28:$U$41,14)*G116,3)</f>
        <v>27.071999999999999</v>
      </c>
      <c r="L116" s="3">
        <f>+ROUND(VLOOKUP(E116,'[1]Cuadrillas SSEE y Lineas'!$D$28:$U$41,16)*G116,3)</f>
        <v>16.704000000000001</v>
      </c>
      <c r="M116" s="3">
        <f t="shared" si="11"/>
        <v>1548.1079999999999</v>
      </c>
      <c r="N116" s="3"/>
      <c r="O116" t="s">
        <v>90</v>
      </c>
      <c r="P116">
        <f>ROUND(VLOOKUP(O116,[1]Parametros!$B$12:$E$52,4),3)</f>
        <v>56.4</v>
      </c>
      <c r="Q116">
        <v>0.15</v>
      </c>
      <c r="R116" s="28">
        <f t="shared" si="12"/>
        <v>60.911999999999999</v>
      </c>
      <c r="W116" s="28">
        <f t="shared" si="13"/>
        <v>60.911999999999999</v>
      </c>
      <c r="X116" s="28">
        <f t="shared" si="14"/>
        <v>1609.02</v>
      </c>
      <c r="Z116" s="3">
        <f t="shared" si="15"/>
        <v>32.4</v>
      </c>
      <c r="AA116" s="3">
        <f t="shared" si="16"/>
        <v>49.661000000000001</v>
      </c>
      <c r="AB116">
        <f t="shared" si="17"/>
        <v>478.93031999999994</v>
      </c>
      <c r="AC116" s="3"/>
      <c r="AD116" s="3"/>
      <c r="AF116">
        <v>9201700001</v>
      </c>
      <c r="AG116">
        <v>951191</v>
      </c>
      <c r="AH116">
        <v>5832.39</v>
      </c>
      <c r="AI116">
        <v>25.92</v>
      </c>
      <c r="AJ116">
        <v>43.598999999999997</v>
      </c>
      <c r="AK116">
        <v>1130.08608</v>
      </c>
    </row>
    <row r="117" spans="1:37" x14ac:dyDescent="0.3">
      <c r="A117" s="13">
        <v>951193</v>
      </c>
      <c r="B117" s="18" t="s">
        <v>184</v>
      </c>
      <c r="C117" s="13">
        <v>34</v>
      </c>
      <c r="D117" s="13" t="s">
        <v>49</v>
      </c>
      <c r="E117" s="13" t="s">
        <v>89</v>
      </c>
      <c r="F117" s="12">
        <v>0.25</v>
      </c>
      <c r="G117" s="12">
        <f t="shared" si="9"/>
        <v>2.25</v>
      </c>
      <c r="H117" s="3">
        <f>+ROUND(VLOOKUP(E117,'[1]Cuadrillas SSEE y Lineas'!$D$28:$U$41,17)*G117,3)</f>
        <v>10.125</v>
      </c>
      <c r="I117">
        <f>+ROUND(VLOOKUP(E117,'[1]Cuadrillas SSEE y Lineas'!$D$28:$U$41,18),3)</f>
        <v>46.43</v>
      </c>
      <c r="J117" s="3">
        <f t="shared" si="10"/>
        <v>470.10399999999998</v>
      </c>
      <c r="K117" s="3">
        <f>+ROUND(VLOOKUP(E117,'[1]Cuadrillas SSEE y Lineas'!$D$28:$U$41,14)*G117,3)</f>
        <v>8.4600000000000009</v>
      </c>
      <c r="L117" s="3">
        <f>+ROUND(VLOOKUP(E117,'[1]Cuadrillas SSEE y Lineas'!$D$28:$U$41,16)*G117,3)</f>
        <v>5.22</v>
      </c>
      <c r="M117" s="3">
        <f t="shared" si="11"/>
        <v>483.78399999999999</v>
      </c>
      <c r="N117" s="3"/>
      <c r="O117" t="s">
        <v>90</v>
      </c>
      <c r="P117">
        <f>ROUND(VLOOKUP(O117,[1]Parametros!$B$12:$E$52,4),3)</f>
        <v>56.4</v>
      </c>
      <c r="Q117">
        <v>0.15</v>
      </c>
      <c r="R117" s="28">
        <f t="shared" si="12"/>
        <v>19.035</v>
      </c>
      <c r="W117" s="28">
        <f t="shared" si="13"/>
        <v>19.035</v>
      </c>
      <c r="X117" s="28">
        <f t="shared" si="14"/>
        <v>502.81900000000002</v>
      </c>
      <c r="Z117" s="3">
        <f t="shared" si="15"/>
        <v>10.125</v>
      </c>
      <c r="AA117" s="3">
        <f t="shared" si="16"/>
        <v>49.661000000000001</v>
      </c>
      <c r="AB117">
        <f t="shared" si="17"/>
        <v>149.66572500000001</v>
      </c>
      <c r="AC117" s="3"/>
      <c r="AD117" s="3"/>
      <c r="AF117">
        <v>9201700001</v>
      </c>
      <c r="AG117">
        <v>951193</v>
      </c>
      <c r="AH117">
        <v>2837.11</v>
      </c>
      <c r="AI117">
        <v>8.1</v>
      </c>
      <c r="AJ117">
        <v>43.598999999999997</v>
      </c>
      <c r="AK117">
        <v>353.15190000000001</v>
      </c>
    </row>
    <row r="118" spans="1:37" x14ac:dyDescent="0.3">
      <c r="A118" s="13">
        <v>951196</v>
      </c>
      <c r="B118" s="18" t="s">
        <v>165</v>
      </c>
      <c r="C118" s="13">
        <v>220</v>
      </c>
      <c r="D118" s="13" t="s">
        <v>49</v>
      </c>
      <c r="E118" s="13" t="s">
        <v>89</v>
      </c>
      <c r="F118" s="27">
        <v>0.8</v>
      </c>
      <c r="G118" s="27">
        <f t="shared" si="9"/>
        <v>7.2</v>
      </c>
      <c r="H118" s="3">
        <f>+ROUND(VLOOKUP(E118,'[1]Cuadrillas SSEE y Lineas'!$D$28:$U$41,17)*G118,3)</f>
        <v>32.4</v>
      </c>
      <c r="I118">
        <f>+ROUND(VLOOKUP(E118,'[1]Cuadrillas SSEE y Lineas'!$D$28:$U$41,18),3)</f>
        <v>46.43</v>
      </c>
      <c r="J118" s="3">
        <f t="shared" si="10"/>
        <v>1504.3320000000001</v>
      </c>
      <c r="K118" s="3">
        <f>+ROUND(VLOOKUP(E118,'[1]Cuadrillas SSEE y Lineas'!$D$28:$U$41,14)*G118,3)</f>
        <v>27.071999999999999</v>
      </c>
      <c r="L118" s="3">
        <f>+ROUND(VLOOKUP(E118,'[1]Cuadrillas SSEE y Lineas'!$D$28:$U$41,16)*G118,3)</f>
        <v>16.704000000000001</v>
      </c>
      <c r="M118" s="3">
        <f t="shared" si="11"/>
        <v>1548.1079999999999</v>
      </c>
      <c r="N118" s="3"/>
      <c r="O118" t="s">
        <v>90</v>
      </c>
      <c r="P118">
        <f>ROUND(VLOOKUP(O118,[1]Parametros!$B$12:$E$52,4),3)</f>
        <v>56.4</v>
      </c>
      <c r="Q118">
        <v>0.15</v>
      </c>
      <c r="R118" s="28">
        <f t="shared" si="12"/>
        <v>60.911999999999999</v>
      </c>
      <c r="W118" s="28">
        <f t="shared" si="13"/>
        <v>60.911999999999999</v>
      </c>
      <c r="X118" s="28">
        <f t="shared" si="14"/>
        <v>1609.02</v>
      </c>
      <c r="Z118" s="3">
        <f t="shared" si="15"/>
        <v>32.4</v>
      </c>
      <c r="AA118" s="3">
        <f t="shared" si="16"/>
        <v>49.661000000000001</v>
      </c>
      <c r="AB118">
        <f t="shared" si="17"/>
        <v>478.93031999999994</v>
      </c>
      <c r="AC118" s="3"/>
      <c r="AD118" s="3"/>
      <c r="AF118">
        <v>9201700001</v>
      </c>
      <c r="AG118">
        <v>951196</v>
      </c>
      <c r="AH118">
        <v>5832.39</v>
      </c>
      <c r="AI118">
        <v>25.92</v>
      </c>
      <c r="AJ118">
        <v>43.598999999999997</v>
      </c>
      <c r="AK118">
        <v>1130.08608</v>
      </c>
    </row>
    <row r="119" spans="1:37" x14ac:dyDescent="0.3">
      <c r="A119" s="13">
        <v>951198</v>
      </c>
      <c r="B119" s="18" t="s">
        <v>185</v>
      </c>
      <c r="C119" s="13">
        <v>154</v>
      </c>
      <c r="D119" s="13" t="s">
        <v>49</v>
      </c>
      <c r="E119" s="13" t="s">
        <v>89</v>
      </c>
      <c r="F119" s="27">
        <v>0.6</v>
      </c>
      <c r="G119" s="27">
        <f t="shared" si="9"/>
        <v>5.4</v>
      </c>
      <c r="H119" s="3">
        <f>+ROUND(VLOOKUP(E119,'[1]Cuadrillas SSEE y Lineas'!$D$28:$U$41,17)*G119,3)</f>
        <v>24.3</v>
      </c>
      <c r="I119">
        <f>+ROUND(VLOOKUP(E119,'[1]Cuadrillas SSEE y Lineas'!$D$28:$U$41,18),3)</f>
        <v>46.43</v>
      </c>
      <c r="J119" s="3">
        <f t="shared" si="10"/>
        <v>1128.249</v>
      </c>
      <c r="K119" s="3">
        <f>+ROUND(VLOOKUP(E119,'[1]Cuadrillas SSEE y Lineas'!$D$28:$U$41,14)*G119,3)</f>
        <v>20.303999999999998</v>
      </c>
      <c r="L119" s="3">
        <f>+ROUND(VLOOKUP(E119,'[1]Cuadrillas SSEE y Lineas'!$D$28:$U$41,16)*G119,3)</f>
        <v>12.528</v>
      </c>
      <c r="M119" s="3">
        <f t="shared" si="11"/>
        <v>1161.0810000000001</v>
      </c>
      <c r="N119" s="3"/>
      <c r="O119" t="s">
        <v>90</v>
      </c>
      <c r="P119">
        <f>ROUND(VLOOKUP(O119,[1]Parametros!$B$12:$E$52,4),3)</f>
        <v>56.4</v>
      </c>
      <c r="Q119">
        <v>0.15</v>
      </c>
      <c r="R119" s="28">
        <f t="shared" si="12"/>
        <v>45.683999999999997</v>
      </c>
      <c r="W119" s="28">
        <f t="shared" si="13"/>
        <v>45.683999999999997</v>
      </c>
      <c r="X119" s="28">
        <f t="shared" si="14"/>
        <v>1206.7650000000001</v>
      </c>
      <c r="Z119" s="3">
        <f t="shared" si="15"/>
        <v>24.3</v>
      </c>
      <c r="AA119" s="3">
        <f t="shared" si="16"/>
        <v>49.661000000000001</v>
      </c>
      <c r="AB119">
        <f t="shared" si="17"/>
        <v>359.19774000000007</v>
      </c>
      <c r="AC119" s="3"/>
      <c r="AD119" s="3"/>
      <c r="AF119">
        <v>9201700001</v>
      </c>
      <c r="AG119">
        <v>951198</v>
      </c>
      <c r="AH119">
        <v>6854.68</v>
      </c>
      <c r="AI119">
        <v>19.440000000000001</v>
      </c>
      <c r="AJ119">
        <v>43.598999999999997</v>
      </c>
      <c r="AK119">
        <v>847.56456000000003</v>
      </c>
    </row>
    <row r="120" spans="1:37" x14ac:dyDescent="0.3">
      <c r="A120" s="13">
        <v>951201</v>
      </c>
      <c r="B120" s="18" t="s">
        <v>165</v>
      </c>
      <c r="C120" s="13">
        <v>220</v>
      </c>
      <c r="D120" s="13" t="s">
        <v>49</v>
      </c>
      <c r="E120" s="13" t="s">
        <v>89</v>
      </c>
      <c r="F120" s="27">
        <v>0.8</v>
      </c>
      <c r="G120" s="27">
        <f t="shared" si="9"/>
        <v>7.2</v>
      </c>
      <c r="H120" s="3">
        <f>+ROUND(VLOOKUP(E120,'[1]Cuadrillas SSEE y Lineas'!$D$28:$U$41,17)*G120,3)</f>
        <v>32.4</v>
      </c>
      <c r="I120">
        <f>+ROUND(VLOOKUP(E120,'[1]Cuadrillas SSEE y Lineas'!$D$28:$U$41,18),3)</f>
        <v>46.43</v>
      </c>
      <c r="J120" s="3">
        <f t="shared" si="10"/>
        <v>1504.3320000000001</v>
      </c>
      <c r="K120" s="3">
        <f>+ROUND(VLOOKUP(E120,'[1]Cuadrillas SSEE y Lineas'!$D$28:$U$41,14)*G120,3)</f>
        <v>27.071999999999999</v>
      </c>
      <c r="L120" s="3">
        <f>+ROUND(VLOOKUP(E120,'[1]Cuadrillas SSEE y Lineas'!$D$28:$U$41,16)*G120,3)</f>
        <v>16.704000000000001</v>
      </c>
      <c r="M120" s="3">
        <f t="shared" si="11"/>
        <v>1548.1079999999999</v>
      </c>
      <c r="N120" s="3"/>
      <c r="O120" t="s">
        <v>90</v>
      </c>
      <c r="P120">
        <f>ROUND(VLOOKUP(O120,[1]Parametros!$B$12:$E$52,4),3)</f>
        <v>56.4</v>
      </c>
      <c r="Q120">
        <v>0.15</v>
      </c>
      <c r="R120" s="28">
        <f t="shared" si="12"/>
        <v>60.911999999999999</v>
      </c>
      <c r="W120" s="28">
        <f t="shared" si="13"/>
        <v>60.911999999999999</v>
      </c>
      <c r="X120" s="28">
        <f t="shared" si="14"/>
        <v>1609.02</v>
      </c>
      <c r="Z120" s="3">
        <f t="shared" si="15"/>
        <v>32.4</v>
      </c>
      <c r="AA120" s="3">
        <f t="shared" si="16"/>
        <v>49.661000000000001</v>
      </c>
      <c r="AB120">
        <f t="shared" si="17"/>
        <v>478.93031999999994</v>
      </c>
      <c r="AC120" s="3"/>
      <c r="AD120" s="3"/>
      <c r="AF120">
        <v>9201700001</v>
      </c>
      <c r="AG120">
        <v>951201</v>
      </c>
      <c r="AH120">
        <v>5832.39</v>
      </c>
      <c r="AI120">
        <v>25.92</v>
      </c>
      <c r="AJ120">
        <v>43.598999999999997</v>
      </c>
      <c r="AK120">
        <v>1130.08608</v>
      </c>
    </row>
    <row r="121" spans="1:37" x14ac:dyDescent="0.3">
      <c r="A121" s="13">
        <v>951202</v>
      </c>
      <c r="B121" s="18" t="s">
        <v>156</v>
      </c>
      <c r="C121" s="13">
        <v>220</v>
      </c>
      <c r="D121" s="13" t="s">
        <v>49</v>
      </c>
      <c r="E121" s="13" t="s">
        <v>89</v>
      </c>
      <c r="F121" s="13">
        <v>0.8</v>
      </c>
      <c r="G121" s="13">
        <f t="shared" si="9"/>
        <v>7.2</v>
      </c>
      <c r="H121" s="3">
        <f>+ROUND(VLOOKUP(E121,'[1]Cuadrillas SSEE y Lineas'!$D$28:$U$41,17)*G121,3)</f>
        <v>32.4</v>
      </c>
      <c r="I121">
        <f>+ROUND(VLOOKUP(E121,'[1]Cuadrillas SSEE y Lineas'!$D$28:$U$41,18),3)</f>
        <v>46.43</v>
      </c>
      <c r="J121" s="3">
        <f t="shared" si="10"/>
        <v>1504.3320000000001</v>
      </c>
      <c r="K121" s="3">
        <f>+ROUND(VLOOKUP(E121,'[1]Cuadrillas SSEE y Lineas'!$D$28:$U$41,14)*G121,3)</f>
        <v>27.071999999999999</v>
      </c>
      <c r="L121" s="3">
        <f>+ROUND(VLOOKUP(E121,'[1]Cuadrillas SSEE y Lineas'!$D$28:$U$41,16)*G121,3)</f>
        <v>16.704000000000001</v>
      </c>
      <c r="M121" s="3">
        <f t="shared" si="11"/>
        <v>1548.1079999999999</v>
      </c>
      <c r="N121" s="3"/>
      <c r="O121" t="s">
        <v>90</v>
      </c>
      <c r="P121">
        <f>ROUND(VLOOKUP(O121,[1]Parametros!$B$12:$E$52,4),3)</f>
        <v>56.4</v>
      </c>
      <c r="Q121">
        <v>0.15</v>
      </c>
      <c r="R121" s="28">
        <f t="shared" si="12"/>
        <v>60.911999999999999</v>
      </c>
      <c r="W121" s="28">
        <f t="shared" si="13"/>
        <v>60.911999999999999</v>
      </c>
      <c r="X121" s="28">
        <f t="shared" si="14"/>
        <v>1609.02</v>
      </c>
      <c r="Z121" s="3">
        <f t="shared" si="15"/>
        <v>32.4</v>
      </c>
      <c r="AA121" s="3">
        <f t="shared" si="16"/>
        <v>49.661000000000001</v>
      </c>
      <c r="AB121">
        <f t="shared" si="17"/>
        <v>478.93031999999994</v>
      </c>
      <c r="AC121" s="3"/>
      <c r="AD121" s="3"/>
      <c r="AF121">
        <v>9201700001</v>
      </c>
      <c r="AG121">
        <v>951202</v>
      </c>
      <c r="AH121">
        <v>5832.39</v>
      </c>
      <c r="AI121">
        <v>25.92</v>
      </c>
      <c r="AJ121">
        <v>43.598999999999997</v>
      </c>
      <c r="AK121">
        <v>1130.08608</v>
      </c>
    </row>
    <row r="122" spans="1:37" x14ac:dyDescent="0.3">
      <c r="A122" s="13">
        <v>951203</v>
      </c>
      <c r="B122" s="18" t="s">
        <v>154</v>
      </c>
      <c r="C122" s="13">
        <v>220</v>
      </c>
      <c r="D122" s="13" t="s">
        <v>49</v>
      </c>
      <c r="E122" s="13" t="s">
        <v>89</v>
      </c>
      <c r="F122" s="13">
        <v>0.8</v>
      </c>
      <c r="G122" s="13">
        <f t="shared" si="9"/>
        <v>7.2</v>
      </c>
      <c r="H122" s="3">
        <f>+ROUND(VLOOKUP(E122,'[1]Cuadrillas SSEE y Lineas'!$D$28:$U$41,17)*G122,3)</f>
        <v>32.4</v>
      </c>
      <c r="I122">
        <f>+ROUND(VLOOKUP(E122,'[1]Cuadrillas SSEE y Lineas'!$D$28:$U$41,18),3)</f>
        <v>46.43</v>
      </c>
      <c r="J122" s="3">
        <f t="shared" si="10"/>
        <v>1504.3320000000001</v>
      </c>
      <c r="K122" s="3">
        <f>+ROUND(VLOOKUP(E122,'[1]Cuadrillas SSEE y Lineas'!$D$28:$U$41,14)*G122,3)</f>
        <v>27.071999999999999</v>
      </c>
      <c r="L122" s="3">
        <f>+ROUND(VLOOKUP(E122,'[1]Cuadrillas SSEE y Lineas'!$D$28:$U$41,16)*G122,3)</f>
        <v>16.704000000000001</v>
      </c>
      <c r="M122" s="3">
        <f t="shared" si="11"/>
        <v>1548.1079999999999</v>
      </c>
      <c r="N122" s="3"/>
      <c r="O122" t="s">
        <v>90</v>
      </c>
      <c r="P122">
        <f>ROUND(VLOOKUP(O122,[1]Parametros!$B$12:$E$52,4),3)</f>
        <v>56.4</v>
      </c>
      <c r="Q122">
        <v>0.15</v>
      </c>
      <c r="R122" s="28">
        <f t="shared" si="12"/>
        <v>60.911999999999999</v>
      </c>
      <c r="W122" s="28">
        <f t="shared" si="13"/>
        <v>60.911999999999999</v>
      </c>
      <c r="X122" s="28">
        <f t="shared" si="14"/>
        <v>1609.02</v>
      </c>
      <c r="Z122" s="3">
        <f t="shared" si="15"/>
        <v>32.4</v>
      </c>
      <c r="AA122" s="3">
        <f t="shared" si="16"/>
        <v>49.661000000000001</v>
      </c>
      <c r="AB122">
        <f t="shared" si="17"/>
        <v>478.93031999999994</v>
      </c>
      <c r="AC122" s="3"/>
      <c r="AD122" s="3"/>
      <c r="AF122">
        <v>9201700001</v>
      </c>
      <c r="AG122">
        <v>951203</v>
      </c>
      <c r="AH122">
        <v>5832.39</v>
      </c>
      <c r="AI122">
        <v>25.92</v>
      </c>
      <c r="AJ122">
        <v>43.598999999999997</v>
      </c>
      <c r="AK122">
        <v>1130.08608</v>
      </c>
    </row>
    <row r="123" spans="1:37" x14ac:dyDescent="0.3">
      <c r="A123" s="13">
        <v>951204</v>
      </c>
      <c r="B123" s="18" t="s">
        <v>186</v>
      </c>
      <c r="C123" s="13">
        <v>220</v>
      </c>
      <c r="D123" s="13" t="s">
        <v>49</v>
      </c>
      <c r="E123" s="13" t="s">
        <v>89</v>
      </c>
      <c r="F123" s="13">
        <v>0.8</v>
      </c>
      <c r="G123" s="13">
        <f t="shared" si="9"/>
        <v>7.2</v>
      </c>
      <c r="H123" s="3">
        <f>+ROUND(VLOOKUP(E123,'[1]Cuadrillas SSEE y Lineas'!$D$28:$U$41,17)*G123,3)</f>
        <v>32.4</v>
      </c>
      <c r="I123">
        <f>+ROUND(VLOOKUP(E123,'[1]Cuadrillas SSEE y Lineas'!$D$28:$U$41,18),3)</f>
        <v>46.43</v>
      </c>
      <c r="J123" s="3">
        <f t="shared" si="10"/>
        <v>1504.3320000000001</v>
      </c>
      <c r="K123" s="3">
        <f>+ROUND(VLOOKUP(E123,'[1]Cuadrillas SSEE y Lineas'!$D$28:$U$41,14)*G123,3)</f>
        <v>27.071999999999999</v>
      </c>
      <c r="L123" s="3">
        <f>+ROUND(VLOOKUP(E123,'[1]Cuadrillas SSEE y Lineas'!$D$28:$U$41,16)*G123,3)</f>
        <v>16.704000000000001</v>
      </c>
      <c r="M123" s="3">
        <f t="shared" si="11"/>
        <v>1548.1079999999999</v>
      </c>
      <c r="N123" s="3"/>
      <c r="O123" t="s">
        <v>90</v>
      </c>
      <c r="P123">
        <f>ROUND(VLOOKUP(O123,[1]Parametros!$B$12:$E$52,4),3)</f>
        <v>56.4</v>
      </c>
      <c r="Q123">
        <v>0.15</v>
      </c>
      <c r="R123" s="28">
        <f t="shared" si="12"/>
        <v>60.911999999999999</v>
      </c>
      <c r="W123" s="28">
        <f t="shared" si="13"/>
        <v>60.911999999999999</v>
      </c>
      <c r="X123" s="28">
        <f t="shared" si="14"/>
        <v>1609.02</v>
      </c>
      <c r="Z123" s="3">
        <f t="shared" si="15"/>
        <v>32.4</v>
      </c>
      <c r="AA123" s="3">
        <f t="shared" si="16"/>
        <v>49.661000000000001</v>
      </c>
      <c r="AB123">
        <f t="shared" si="17"/>
        <v>478.93031999999994</v>
      </c>
      <c r="AC123" s="3"/>
      <c r="AD123" s="3"/>
      <c r="AF123">
        <v>9201700001</v>
      </c>
      <c r="AG123">
        <v>951204</v>
      </c>
      <c r="AH123">
        <v>5832.39</v>
      </c>
      <c r="AI123">
        <v>25.92</v>
      </c>
      <c r="AJ123">
        <v>43.598999999999997</v>
      </c>
      <c r="AK123">
        <v>1130.08608</v>
      </c>
    </row>
    <row r="124" spans="1:37" x14ac:dyDescent="0.3">
      <c r="A124" s="13">
        <v>951207</v>
      </c>
      <c r="B124" s="18" t="s">
        <v>171</v>
      </c>
      <c r="C124" s="13">
        <v>220</v>
      </c>
      <c r="D124" s="13" t="s">
        <v>49</v>
      </c>
      <c r="E124" s="13" t="s">
        <v>89</v>
      </c>
      <c r="F124" s="13">
        <v>0.8</v>
      </c>
      <c r="G124" s="13">
        <f t="shared" si="9"/>
        <v>7.2</v>
      </c>
      <c r="H124" s="3">
        <f>+ROUND(VLOOKUP(E124,'[1]Cuadrillas SSEE y Lineas'!$D$28:$U$41,17)*G124,3)</f>
        <v>32.4</v>
      </c>
      <c r="I124">
        <f>+ROUND(VLOOKUP(E124,'[1]Cuadrillas SSEE y Lineas'!$D$28:$U$41,18),3)</f>
        <v>46.43</v>
      </c>
      <c r="J124" s="3">
        <f t="shared" si="10"/>
        <v>1504.3320000000001</v>
      </c>
      <c r="K124" s="3">
        <f>+ROUND(VLOOKUP(E124,'[1]Cuadrillas SSEE y Lineas'!$D$28:$U$41,14)*G124,3)</f>
        <v>27.071999999999999</v>
      </c>
      <c r="L124" s="3">
        <f>+ROUND(VLOOKUP(E124,'[1]Cuadrillas SSEE y Lineas'!$D$28:$U$41,16)*G124,3)</f>
        <v>16.704000000000001</v>
      </c>
      <c r="M124" s="3">
        <f t="shared" si="11"/>
        <v>1548.1079999999999</v>
      </c>
      <c r="N124" s="3"/>
      <c r="O124" t="s">
        <v>90</v>
      </c>
      <c r="P124">
        <f>ROUND(VLOOKUP(O124,[1]Parametros!$B$12:$E$52,4),3)</f>
        <v>56.4</v>
      </c>
      <c r="Q124">
        <v>0.15</v>
      </c>
      <c r="R124" s="28">
        <f t="shared" si="12"/>
        <v>60.911999999999999</v>
      </c>
      <c r="W124" s="28">
        <f t="shared" si="13"/>
        <v>60.911999999999999</v>
      </c>
      <c r="X124" s="28">
        <f t="shared" si="14"/>
        <v>1609.02</v>
      </c>
      <c r="Z124" s="3">
        <f t="shared" si="15"/>
        <v>32.4</v>
      </c>
      <c r="AA124" s="3">
        <f t="shared" si="16"/>
        <v>49.661000000000001</v>
      </c>
      <c r="AB124">
        <f t="shared" si="17"/>
        <v>478.93031999999994</v>
      </c>
      <c r="AC124" s="3"/>
      <c r="AD124" s="3"/>
      <c r="AF124">
        <v>9201700001</v>
      </c>
      <c r="AG124">
        <v>951207</v>
      </c>
      <c r="AH124">
        <v>5832.39</v>
      </c>
      <c r="AI124">
        <v>25.92</v>
      </c>
      <c r="AJ124">
        <v>43.598999999999997</v>
      </c>
      <c r="AK124">
        <v>1130.08608</v>
      </c>
    </row>
    <row r="125" spans="1:37" x14ac:dyDescent="0.3">
      <c r="A125" s="13">
        <v>951209</v>
      </c>
      <c r="B125" s="18" t="s">
        <v>166</v>
      </c>
      <c r="C125" s="13">
        <v>13.8</v>
      </c>
      <c r="D125" s="13" t="s">
        <v>49</v>
      </c>
      <c r="E125" s="13" t="s">
        <v>89</v>
      </c>
      <c r="F125" s="27">
        <v>0.2</v>
      </c>
      <c r="G125" s="27">
        <f t="shared" si="9"/>
        <v>1.8</v>
      </c>
      <c r="H125" s="3">
        <f>+ROUND(VLOOKUP(E125,'[1]Cuadrillas SSEE y Lineas'!$D$28:$U$41,17)*G125,3)</f>
        <v>8.1</v>
      </c>
      <c r="I125">
        <f>+ROUND(VLOOKUP(E125,'[1]Cuadrillas SSEE y Lineas'!$D$28:$U$41,18),3)</f>
        <v>46.43</v>
      </c>
      <c r="J125" s="3">
        <f t="shared" si="10"/>
        <v>376.08300000000003</v>
      </c>
      <c r="K125" s="3">
        <f>+ROUND(VLOOKUP(E125,'[1]Cuadrillas SSEE y Lineas'!$D$28:$U$41,14)*G125,3)</f>
        <v>6.7679999999999998</v>
      </c>
      <c r="L125" s="3">
        <f>+ROUND(VLOOKUP(E125,'[1]Cuadrillas SSEE y Lineas'!$D$28:$U$41,16)*G125,3)</f>
        <v>4.1760000000000002</v>
      </c>
      <c r="M125" s="3">
        <f t="shared" si="11"/>
        <v>387.02699999999999</v>
      </c>
      <c r="N125" s="3"/>
      <c r="O125" t="s">
        <v>90</v>
      </c>
      <c r="P125">
        <f>ROUND(VLOOKUP(O125,[1]Parametros!$B$12:$E$52,4),3)</f>
        <v>56.4</v>
      </c>
      <c r="Q125">
        <v>0.15</v>
      </c>
      <c r="R125" s="28">
        <f t="shared" si="12"/>
        <v>15.228</v>
      </c>
      <c r="W125" s="28">
        <f t="shared" si="13"/>
        <v>15.228</v>
      </c>
      <c r="X125" s="28">
        <f t="shared" si="14"/>
        <v>402.255</v>
      </c>
      <c r="Z125" s="3">
        <f t="shared" si="15"/>
        <v>8.1</v>
      </c>
      <c r="AA125" s="3">
        <f t="shared" si="16"/>
        <v>49.661000000000001</v>
      </c>
      <c r="AB125">
        <f t="shared" si="17"/>
        <v>119.73257999999998</v>
      </c>
      <c r="AC125" s="3"/>
      <c r="AD125" s="3"/>
      <c r="AF125">
        <v>9201700001</v>
      </c>
      <c r="AG125">
        <v>951209</v>
      </c>
      <c r="AH125">
        <v>1004.93</v>
      </c>
      <c r="AI125">
        <v>6.48</v>
      </c>
      <c r="AJ125">
        <v>43.598999999999997</v>
      </c>
      <c r="AK125">
        <v>282.52152000000001</v>
      </c>
    </row>
    <row r="126" spans="1:37" x14ac:dyDescent="0.3">
      <c r="A126" s="13">
        <v>951213</v>
      </c>
      <c r="B126" s="18" t="s">
        <v>154</v>
      </c>
      <c r="C126" s="13">
        <v>220</v>
      </c>
      <c r="D126" s="13" t="s">
        <v>49</v>
      </c>
      <c r="E126" s="13" t="s">
        <v>89</v>
      </c>
      <c r="F126" s="13">
        <v>0.8</v>
      </c>
      <c r="G126" s="13">
        <f t="shared" si="9"/>
        <v>7.2</v>
      </c>
      <c r="H126" s="3">
        <f>+ROUND(VLOOKUP(E126,'[1]Cuadrillas SSEE y Lineas'!$D$28:$U$41,17)*G126,3)</f>
        <v>32.4</v>
      </c>
      <c r="I126">
        <f>+ROUND(VLOOKUP(E126,'[1]Cuadrillas SSEE y Lineas'!$D$28:$U$41,18),3)</f>
        <v>46.43</v>
      </c>
      <c r="J126" s="3">
        <f t="shared" si="10"/>
        <v>1504.3320000000001</v>
      </c>
      <c r="K126" s="3">
        <f>+ROUND(VLOOKUP(E126,'[1]Cuadrillas SSEE y Lineas'!$D$28:$U$41,14)*G126,3)</f>
        <v>27.071999999999999</v>
      </c>
      <c r="L126" s="3">
        <f>+ROUND(VLOOKUP(E126,'[1]Cuadrillas SSEE y Lineas'!$D$28:$U$41,16)*G126,3)</f>
        <v>16.704000000000001</v>
      </c>
      <c r="M126" s="3">
        <f t="shared" si="11"/>
        <v>1548.1079999999999</v>
      </c>
      <c r="N126" s="3"/>
      <c r="O126" t="s">
        <v>90</v>
      </c>
      <c r="P126">
        <f>ROUND(VLOOKUP(O126,[1]Parametros!$B$12:$E$52,4),3)</f>
        <v>56.4</v>
      </c>
      <c r="Q126">
        <v>0.15</v>
      </c>
      <c r="R126" s="28">
        <f t="shared" si="12"/>
        <v>60.911999999999999</v>
      </c>
      <c r="W126" s="28">
        <f t="shared" si="13"/>
        <v>60.911999999999999</v>
      </c>
      <c r="X126" s="28">
        <f t="shared" si="14"/>
        <v>1609.02</v>
      </c>
      <c r="Z126" s="3">
        <f t="shared" si="15"/>
        <v>32.4</v>
      </c>
      <c r="AA126" s="3">
        <f t="shared" si="16"/>
        <v>49.661000000000001</v>
      </c>
      <c r="AB126">
        <f t="shared" si="17"/>
        <v>478.93031999999994</v>
      </c>
      <c r="AC126" s="3"/>
      <c r="AD126" s="3"/>
      <c r="AF126">
        <v>9201700001</v>
      </c>
      <c r="AG126">
        <v>951213</v>
      </c>
      <c r="AH126">
        <v>5832.39</v>
      </c>
      <c r="AI126">
        <v>25.92</v>
      </c>
      <c r="AJ126">
        <v>43.598999999999997</v>
      </c>
      <c r="AK126">
        <v>1130.08608</v>
      </c>
    </row>
    <row r="127" spans="1:37" x14ac:dyDescent="0.3">
      <c r="A127" s="13">
        <v>951215</v>
      </c>
      <c r="B127" s="18" t="s">
        <v>162</v>
      </c>
      <c r="C127" s="13">
        <v>220</v>
      </c>
      <c r="D127" s="13" t="s">
        <v>49</v>
      </c>
      <c r="E127" s="13" t="s">
        <v>89</v>
      </c>
      <c r="F127" s="27">
        <v>0.8</v>
      </c>
      <c r="G127" s="27">
        <f t="shared" si="9"/>
        <v>7.2</v>
      </c>
      <c r="H127" s="3">
        <f>+ROUND(VLOOKUP(E127,'[1]Cuadrillas SSEE y Lineas'!$D$28:$U$41,17)*G127,3)</f>
        <v>32.4</v>
      </c>
      <c r="I127">
        <f>+ROUND(VLOOKUP(E127,'[1]Cuadrillas SSEE y Lineas'!$D$28:$U$41,18),3)</f>
        <v>46.43</v>
      </c>
      <c r="J127" s="3">
        <f t="shared" si="10"/>
        <v>1504.3320000000001</v>
      </c>
      <c r="K127" s="3">
        <f>+ROUND(VLOOKUP(E127,'[1]Cuadrillas SSEE y Lineas'!$D$28:$U$41,14)*G127,3)</f>
        <v>27.071999999999999</v>
      </c>
      <c r="L127" s="3">
        <f>+ROUND(VLOOKUP(E127,'[1]Cuadrillas SSEE y Lineas'!$D$28:$U$41,16)*G127,3)</f>
        <v>16.704000000000001</v>
      </c>
      <c r="M127" s="3">
        <f t="shared" si="11"/>
        <v>1548.1079999999999</v>
      </c>
      <c r="N127" s="3"/>
      <c r="O127" t="s">
        <v>90</v>
      </c>
      <c r="P127">
        <f>ROUND(VLOOKUP(O127,[1]Parametros!$B$12:$E$52,4),3)</f>
        <v>56.4</v>
      </c>
      <c r="Q127">
        <v>0.15</v>
      </c>
      <c r="R127" s="28">
        <f t="shared" si="12"/>
        <v>60.911999999999999</v>
      </c>
      <c r="W127" s="28">
        <f t="shared" si="13"/>
        <v>60.911999999999999</v>
      </c>
      <c r="X127" s="28">
        <f t="shared" si="14"/>
        <v>1609.02</v>
      </c>
      <c r="Z127" s="3">
        <f t="shared" si="15"/>
        <v>32.4</v>
      </c>
      <c r="AA127" s="3">
        <f t="shared" si="16"/>
        <v>49.661000000000001</v>
      </c>
      <c r="AB127">
        <f t="shared" si="17"/>
        <v>478.93031999999994</v>
      </c>
      <c r="AC127" s="3"/>
      <c r="AD127" s="3"/>
      <c r="AF127">
        <v>9201700001</v>
      </c>
      <c r="AG127">
        <v>951215</v>
      </c>
      <c r="AH127">
        <v>5832.39</v>
      </c>
      <c r="AI127">
        <v>25.92</v>
      </c>
      <c r="AJ127">
        <v>43.598999999999997</v>
      </c>
      <c r="AK127">
        <v>1130.08608</v>
      </c>
    </row>
    <row r="128" spans="1:37" x14ac:dyDescent="0.3">
      <c r="A128" s="13">
        <v>951216</v>
      </c>
      <c r="B128" s="18" t="s">
        <v>165</v>
      </c>
      <c r="C128" s="13">
        <v>220</v>
      </c>
      <c r="D128" s="13" t="s">
        <v>49</v>
      </c>
      <c r="E128" s="13" t="s">
        <v>89</v>
      </c>
      <c r="F128" s="27">
        <v>0.8</v>
      </c>
      <c r="G128" s="27">
        <f t="shared" si="9"/>
        <v>7.2</v>
      </c>
      <c r="H128" s="3">
        <f>+ROUND(VLOOKUP(E128,'[1]Cuadrillas SSEE y Lineas'!$D$28:$U$41,17)*G128,3)</f>
        <v>32.4</v>
      </c>
      <c r="I128">
        <f>+ROUND(VLOOKUP(E128,'[1]Cuadrillas SSEE y Lineas'!$D$28:$U$41,18),3)</f>
        <v>46.43</v>
      </c>
      <c r="J128" s="3">
        <f t="shared" si="10"/>
        <v>1504.3320000000001</v>
      </c>
      <c r="K128" s="3">
        <f>+ROUND(VLOOKUP(E128,'[1]Cuadrillas SSEE y Lineas'!$D$28:$U$41,14)*G128,3)</f>
        <v>27.071999999999999</v>
      </c>
      <c r="L128" s="3">
        <f>+ROUND(VLOOKUP(E128,'[1]Cuadrillas SSEE y Lineas'!$D$28:$U$41,16)*G128,3)</f>
        <v>16.704000000000001</v>
      </c>
      <c r="M128" s="3">
        <f t="shared" si="11"/>
        <v>1548.1079999999999</v>
      </c>
      <c r="N128" s="3"/>
      <c r="O128" t="s">
        <v>90</v>
      </c>
      <c r="P128">
        <f>ROUND(VLOOKUP(O128,[1]Parametros!$B$12:$E$52,4),3)</f>
        <v>56.4</v>
      </c>
      <c r="Q128">
        <v>0.15</v>
      </c>
      <c r="R128" s="28">
        <f t="shared" si="12"/>
        <v>60.911999999999999</v>
      </c>
      <c r="W128" s="28">
        <f t="shared" si="13"/>
        <v>60.911999999999999</v>
      </c>
      <c r="X128" s="28">
        <f t="shared" si="14"/>
        <v>1609.02</v>
      </c>
      <c r="Z128" s="3">
        <f t="shared" si="15"/>
        <v>32.4</v>
      </c>
      <c r="AA128" s="3">
        <f t="shared" si="16"/>
        <v>49.661000000000001</v>
      </c>
      <c r="AB128">
        <f t="shared" si="17"/>
        <v>478.93031999999994</v>
      </c>
      <c r="AC128" s="3"/>
      <c r="AD128" s="3"/>
      <c r="AF128">
        <v>9201700001</v>
      </c>
      <c r="AG128">
        <v>951216</v>
      </c>
      <c r="AH128">
        <v>5832.39</v>
      </c>
      <c r="AI128">
        <v>25.92</v>
      </c>
      <c r="AJ128">
        <v>43.598999999999997</v>
      </c>
      <c r="AK128">
        <v>1130.08608</v>
      </c>
    </row>
    <row r="129" spans="1:37" x14ac:dyDescent="0.3">
      <c r="A129" s="13">
        <v>951224</v>
      </c>
      <c r="B129" s="18" t="s">
        <v>187</v>
      </c>
      <c r="C129" s="13">
        <v>13.8</v>
      </c>
      <c r="D129" s="13" t="s">
        <v>49</v>
      </c>
      <c r="E129" s="13" t="s">
        <v>89</v>
      </c>
      <c r="F129" s="13">
        <v>0.2</v>
      </c>
      <c r="G129" s="13">
        <f t="shared" si="9"/>
        <v>1.8</v>
      </c>
      <c r="H129" s="3">
        <f>+ROUND(VLOOKUP(E129,'[1]Cuadrillas SSEE y Lineas'!$D$28:$U$41,17)*G129,3)</f>
        <v>8.1</v>
      </c>
      <c r="I129">
        <f>+ROUND(VLOOKUP(E129,'[1]Cuadrillas SSEE y Lineas'!$D$28:$U$41,18),3)</f>
        <v>46.43</v>
      </c>
      <c r="J129" s="3">
        <f t="shared" si="10"/>
        <v>376.08300000000003</v>
      </c>
      <c r="K129" s="3">
        <f>+ROUND(VLOOKUP(E129,'[1]Cuadrillas SSEE y Lineas'!$D$28:$U$41,14)*G129,3)</f>
        <v>6.7679999999999998</v>
      </c>
      <c r="L129" s="3">
        <f>+ROUND(VLOOKUP(E129,'[1]Cuadrillas SSEE y Lineas'!$D$28:$U$41,16)*G129,3)</f>
        <v>4.1760000000000002</v>
      </c>
      <c r="M129" s="3">
        <f t="shared" si="11"/>
        <v>387.02699999999999</v>
      </c>
      <c r="N129" s="3"/>
      <c r="O129" t="s">
        <v>90</v>
      </c>
      <c r="P129">
        <f>ROUND(VLOOKUP(O129,[1]Parametros!$B$12:$E$52,4),3)</f>
        <v>56.4</v>
      </c>
      <c r="Q129">
        <v>0.15</v>
      </c>
      <c r="R129" s="28">
        <f t="shared" si="12"/>
        <v>15.228</v>
      </c>
      <c r="W129" s="28">
        <f t="shared" si="13"/>
        <v>15.228</v>
      </c>
      <c r="X129" s="28">
        <f t="shared" si="14"/>
        <v>402.255</v>
      </c>
      <c r="Z129" s="3">
        <f t="shared" si="15"/>
        <v>8.1</v>
      </c>
      <c r="AA129" s="3">
        <f t="shared" si="16"/>
        <v>49.661000000000001</v>
      </c>
      <c r="AB129">
        <f t="shared" si="17"/>
        <v>119.73257999999998</v>
      </c>
      <c r="AC129" s="3"/>
      <c r="AD129" s="3"/>
      <c r="AF129">
        <v>9201700001</v>
      </c>
      <c r="AG129">
        <v>951224</v>
      </c>
      <c r="AH129">
        <v>1004.93</v>
      </c>
      <c r="AI129">
        <v>6.48</v>
      </c>
      <c r="AJ129">
        <v>43.598999999999997</v>
      </c>
      <c r="AK129">
        <v>282.52152000000001</v>
      </c>
    </row>
    <row r="130" spans="1:37" x14ac:dyDescent="0.3">
      <c r="A130" s="13">
        <v>951225</v>
      </c>
      <c r="B130" s="18" t="s">
        <v>188</v>
      </c>
      <c r="C130" s="13">
        <v>110</v>
      </c>
      <c r="D130" s="13" t="s">
        <v>49</v>
      </c>
      <c r="E130" s="13" t="s">
        <v>89</v>
      </c>
      <c r="F130" s="27">
        <v>0.5</v>
      </c>
      <c r="G130" s="27">
        <f t="shared" si="9"/>
        <v>4.5</v>
      </c>
      <c r="H130" s="3">
        <f>+ROUND(VLOOKUP(E130,'[1]Cuadrillas SSEE y Lineas'!$D$28:$U$41,17)*G130,3)</f>
        <v>20.25</v>
      </c>
      <c r="I130">
        <f>+ROUND(VLOOKUP(E130,'[1]Cuadrillas SSEE y Lineas'!$D$28:$U$41,18),3)</f>
        <v>46.43</v>
      </c>
      <c r="J130" s="3">
        <f t="shared" si="10"/>
        <v>940.20799999999997</v>
      </c>
      <c r="K130" s="3">
        <f>+ROUND(VLOOKUP(E130,'[1]Cuadrillas SSEE y Lineas'!$D$28:$U$41,14)*G130,3)</f>
        <v>16.920000000000002</v>
      </c>
      <c r="L130" s="3">
        <f>+ROUND(VLOOKUP(E130,'[1]Cuadrillas SSEE y Lineas'!$D$28:$U$41,16)*G130,3)</f>
        <v>10.44</v>
      </c>
      <c r="M130" s="3">
        <f t="shared" si="11"/>
        <v>967.56799999999998</v>
      </c>
      <c r="N130" s="3"/>
      <c r="O130" t="s">
        <v>90</v>
      </c>
      <c r="P130">
        <f>ROUND(VLOOKUP(O130,[1]Parametros!$B$12:$E$52,4),3)</f>
        <v>56.4</v>
      </c>
      <c r="Q130">
        <v>0.15</v>
      </c>
      <c r="R130" s="28">
        <f t="shared" si="12"/>
        <v>38.07</v>
      </c>
      <c r="W130" s="28">
        <f t="shared" si="13"/>
        <v>38.07</v>
      </c>
      <c r="X130" s="28">
        <f t="shared" si="14"/>
        <v>1005.638</v>
      </c>
      <c r="Z130" s="3">
        <f t="shared" si="15"/>
        <v>20.25</v>
      </c>
      <c r="AA130" s="3">
        <f t="shared" si="16"/>
        <v>49.661000000000001</v>
      </c>
      <c r="AB130">
        <f t="shared" si="17"/>
        <v>299.33145000000002</v>
      </c>
      <c r="AC130" s="3"/>
      <c r="AD130" s="3"/>
      <c r="AF130">
        <v>9201700001</v>
      </c>
      <c r="AG130">
        <v>951225</v>
      </c>
      <c r="AH130">
        <v>13771.76</v>
      </c>
      <c r="AI130">
        <v>16.2</v>
      </c>
      <c r="AJ130">
        <v>43.598999999999997</v>
      </c>
      <c r="AK130">
        <v>706.30380000000002</v>
      </c>
    </row>
    <row r="131" spans="1:37" x14ac:dyDescent="0.3">
      <c r="A131" s="13">
        <v>951226</v>
      </c>
      <c r="B131" s="18" t="s">
        <v>165</v>
      </c>
      <c r="C131" s="13">
        <v>220</v>
      </c>
      <c r="D131" s="13" t="s">
        <v>49</v>
      </c>
      <c r="E131" s="13" t="s">
        <v>89</v>
      </c>
      <c r="F131" s="27">
        <v>0.8</v>
      </c>
      <c r="G131" s="27">
        <f t="shared" si="9"/>
        <v>7.2</v>
      </c>
      <c r="H131" s="3">
        <f>+ROUND(VLOOKUP(E131,'[1]Cuadrillas SSEE y Lineas'!$D$28:$U$41,17)*G131,3)</f>
        <v>32.4</v>
      </c>
      <c r="I131">
        <f>+ROUND(VLOOKUP(E131,'[1]Cuadrillas SSEE y Lineas'!$D$28:$U$41,18),3)</f>
        <v>46.43</v>
      </c>
      <c r="J131" s="3">
        <f t="shared" si="10"/>
        <v>1504.3320000000001</v>
      </c>
      <c r="K131" s="3">
        <f>+ROUND(VLOOKUP(E131,'[1]Cuadrillas SSEE y Lineas'!$D$28:$U$41,14)*G131,3)</f>
        <v>27.071999999999999</v>
      </c>
      <c r="L131" s="3">
        <f>+ROUND(VLOOKUP(E131,'[1]Cuadrillas SSEE y Lineas'!$D$28:$U$41,16)*G131,3)</f>
        <v>16.704000000000001</v>
      </c>
      <c r="M131" s="3">
        <f t="shared" si="11"/>
        <v>1548.1079999999999</v>
      </c>
      <c r="N131" s="3"/>
      <c r="O131" t="s">
        <v>90</v>
      </c>
      <c r="P131">
        <f>ROUND(VLOOKUP(O131,[1]Parametros!$B$12:$E$52,4),3)</f>
        <v>56.4</v>
      </c>
      <c r="Q131">
        <v>0.15</v>
      </c>
      <c r="R131" s="28">
        <f t="shared" si="12"/>
        <v>60.911999999999999</v>
      </c>
      <c r="W131" s="28">
        <f t="shared" si="13"/>
        <v>60.911999999999999</v>
      </c>
      <c r="X131" s="28">
        <f t="shared" si="14"/>
        <v>1609.02</v>
      </c>
      <c r="Z131" s="3">
        <f t="shared" si="15"/>
        <v>32.4</v>
      </c>
      <c r="AA131" s="3">
        <f t="shared" si="16"/>
        <v>49.661000000000001</v>
      </c>
      <c r="AB131">
        <f t="shared" si="17"/>
        <v>478.93031999999994</v>
      </c>
      <c r="AC131" s="3"/>
      <c r="AD131" s="3"/>
      <c r="AF131">
        <v>9201700001</v>
      </c>
      <c r="AG131">
        <v>951226</v>
      </c>
      <c r="AH131">
        <v>5832.39</v>
      </c>
      <c r="AI131">
        <v>25.92</v>
      </c>
      <c r="AJ131">
        <v>43.598999999999997</v>
      </c>
      <c r="AK131">
        <v>1130.08608</v>
      </c>
    </row>
    <row r="132" spans="1:37" x14ac:dyDescent="0.3">
      <c r="A132" s="13">
        <v>951228</v>
      </c>
      <c r="B132" s="18" t="s">
        <v>177</v>
      </c>
      <c r="C132" s="13">
        <v>220</v>
      </c>
      <c r="D132" s="13" t="s">
        <v>49</v>
      </c>
      <c r="E132" s="13" t="s">
        <v>89</v>
      </c>
      <c r="F132" s="27">
        <v>0.8</v>
      </c>
      <c r="G132" s="27">
        <f t="shared" si="9"/>
        <v>7.2</v>
      </c>
      <c r="H132" s="3">
        <f>+ROUND(VLOOKUP(E132,'[1]Cuadrillas SSEE y Lineas'!$D$28:$U$41,17)*G132,3)</f>
        <v>32.4</v>
      </c>
      <c r="I132">
        <f>+ROUND(VLOOKUP(E132,'[1]Cuadrillas SSEE y Lineas'!$D$28:$U$41,18),3)</f>
        <v>46.43</v>
      </c>
      <c r="J132" s="3">
        <f t="shared" si="10"/>
        <v>1504.3320000000001</v>
      </c>
      <c r="K132" s="3">
        <f>+ROUND(VLOOKUP(E132,'[1]Cuadrillas SSEE y Lineas'!$D$28:$U$41,14)*G132,3)</f>
        <v>27.071999999999999</v>
      </c>
      <c r="L132" s="3">
        <f>+ROUND(VLOOKUP(E132,'[1]Cuadrillas SSEE y Lineas'!$D$28:$U$41,16)*G132,3)</f>
        <v>16.704000000000001</v>
      </c>
      <c r="M132" s="3">
        <f t="shared" si="11"/>
        <v>1548.1079999999999</v>
      </c>
      <c r="N132" s="3"/>
      <c r="O132" t="s">
        <v>90</v>
      </c>
      <c r="P132">
        <f>ROUND(VLOOKUP(O132,[1]Parametros!$B$12:$E$52,4),3)</f>
        <v>56.4</v>
      </c>
      <c r="Q132">
        <v>0.15</v>
      </c>
      <c r="R132" s="28">
        <f t="shared" si="12"/>
        <v>60.911999999999999</v>
      </c>
      <c r="W132" s="28">
        <f t="shared" si="13"/>
        <v>60.911999999999999</v>
      </c>
      <c r="X132" s="28">
        <f t="shared" si="14"/>
        <v>1609.02</v>
      </c>
      <c r="Z132" s="3">
        <f t="shared" si="15"/>
        <v>32.4</v>
      </c>
      <c r="AA132" s="3">
        <f t="shared" si="16"/>
        <v>49.661000000000001</v>
      </c>
      <c r="AB132">
        <f t="shared" si="17"/>
        <v>478.93031999999994</v>
      </c>
      <c r="AC132" s="3"/>
      <c r="AD132" s="3"/>
      <c r="AF132">
        <v>9201700001</v>
      </c>
      <c r="AG132">
        <v>951228</v>
      </c>
      <c r="AH132">
        <v>5832.39</v>
      </c>
      <c r="AI132">
        <v>25.92</v>
      </c>
      <c r="AJ132">
        <v>43.598999999999997</v>
      </c>
      <c r="AK132">
        <v>1130.08608</v>
      </c>
    </row>
    <row r="133" spans="1:37" x14ac:dyDescent="0.3">
      <c r="A133" s="13">
        <v>951231</v>
      </c>
      <c r="B133" s="18" t="s">
        <v>163</v>
      </c>
      <c r="C133" s="13">
        <v>220</v>
      </c>
      <c r="D133" s="13" t="s">
        <v>49</v>
      </c>
      <c r="E133" s="13" t="s">
        <v>89</v>
      </c>
      <c r="F133" s="27">
        <v>0.8</v>
      </c>
      <c r="G133" s="27">
        <f t="shared" ref="G133:G196" si="18">+ROUND(F133*HHD,3)</f>
        <v>7.2</v>
      </c>
      <c r="H133" s="3">
        <f>+ROUND(VLOOKUP(E133,'[1]Cuadrillas SSEE y Lineas'!$D$28:$U$41,17)*G133,3)</f>
        <v>32.4</v>
      </c>
      <c r="I133">
        <f>+ROUND(VLOOKUP(E133,'[1]Cuadrillas SSEE y Lineas'!$D$28:$U$41,18),3)</f>
        <v>46.43</v>
      </c>
      <c r="J133" s="3">
        <f t="shared" ref="J133:J196" si="19">+ROUND(H133*I133,3)</f>
        <v>1504.3320000000001</v>
      </c>
      <c r="K133" s="3">
        <f>+ROUND(VLOOKUP(E133,'[1]Cuadrillas SSEE y Lineas'!$D$28:$U$41,14)*G133,3)</f>
        <v>27.071999999999999</v>
      </c>
      <c r="L133" s="3">
        <f>+ROUND(VLOOKUP(E133,'[1]Cuadrillas SSEE y Lineas'!$D$28:$U$41,16)*G133,3)</f>
        <v>16.704000000000001</v>
      </c>
      <c r="M133" s="3">
        <f t="shared" ref="M133:M196" si="20">SUM(J133:L133)</f>
        <v>1548.1079999999999</v>
      </c>
      <c r="N133" s="3"/>
      <c r="O133" t="s">
        <v>90</v>
      </c>
      <c r="P133">
        <f>ROUND(VLOOKUP(O133,[1]Parametros!$B$12:$E$52,4),3)</f>
        <v>56.4</v>
      </c>
      <c r="Q133">
        <v>0.15</v>
      </c>
      <c r="R133" s="28">
        <f t="shared" ref="R133:R196" si="21">+ROUND(G133*P133*Q133,3)</f>
        <v>60.911999999999999</v>
      </c>
      <c r="W133" s="28">
        <f t="shared" ref="W133:W196" si="22">+R133+V133</f>
        <v>60.911999999999999</v>
      </c>
      <c r="X133" s="28">
        <f t="shared" ref="X133:X196" si="23">+M133+W133</f>
        <v>1609.02</v>
      </c>
      <c r="Z133" s="3">
        <f t="shared" ref="Z133:Z196" si="24">+H133</f>
        <v>32.4</v>
      </c>
      <c r="AA133" s="3">
        <f t="shared" ref="AA133:AA196" si="25">+ROUND(X133/Z133,3)</f>
        <v>49.661000000000001</v>
      </c>
      <c r="AB133">
        <f t="shared" si="17"/>
        <v>478.93031999999994</v>
      </c>
      <c r="AC133" s="3"/>
      <c r="AD133" s="3"/>
      <c r="AF133">
        <v>9201700001</v>
      </c>
      <c r="AG133">
        <v>951231</v>
      </c>
      <c r="AH133">
        <v>5832.39</v>
      </c>
      <c r="AI133">
        <v>25.92</v>
      </c>
      <c r="AJ133">
        <v>43.598999999999997</v>
      </c>
      <c r="AK133">
        <v>1130.08608</v>
      </c>
    </row>
    <row r="134" spans="1:37" x14ac:dyDescent="0.3">
      <c r="A134" s="13">
        <v>951233</v>
      </c>
      <c r="B134" s="18" t="s">
        <v>171</v>
      </c>
      <c r="C134" s="13">
        <v>220</v>
      </c>
      <c r="D134" s="13" t="s">
        <v>49</v>
      </c>
      <c r="E134" s="13" t="s">
        <v>89</v>
      </c>
      <c r="F134" s="27">
        <v>0.8</v>
      </c>
      <c r="G134" s="27">
        <f t="shared" si="18"/>
        <v>7.2</v>
      </c>
      <c r="H134" s="3">
        <f>+ROUND(VLOOKUP(E134,'[1]Cuadrillas SSEE y Lineas'!$D$28:$U$41,17)*G134,3)</f>
        <v>32.4</v>
      </c>
      <c r="I134">
        <f>+ROUND(VLOOKUP(E134,'[1]Cuadrillas SSEE y Lineas'!$D$28:$U$41,18),3)</f>
        <v>46.43</v>
      </c>
      <c r="J134" s="3">
        <f t="shared" si="19"/>
        <v>1504.3320000000001</v>
      </c>
      <c r="K134" s="3">
        <f>+ROUND(VLOOKUP(E134,'[1]Cuadrillas SSEE y Lineas'!$D$28:$U$41,14)*G134,3)</f>
        <v>27.071999999999999</v>
      </c>
      <c r="L134" s="3">
        <f>+ROUND(VLOOKUP(E134,'[1]Cuadrillas SSEE y Lineas'!$D$28:$U$41,16)*G134,3)</f>
        <v>16.704000000000001</v>
      </c>
      <c r="M134" s="3">
        <f t="shared" si="20"/>
        <v>1548.1079999999999</v>
      </c>
      <c r="N134" s="3"/>
      <c r="O134" t="s">
        <v>90</v>
      </c>
      <c r="P134">
        <f>ROUND(VLOOKUP(O134,[1]Parametros!$B$12:$E$52,4),3)</f>
        <v>56.4</v>
      </c>
      <c r="Q134">
        <v>0.15</v>
      </c>
      <c r="R134" s="28">
        <f t="shared" si="21"/>
        <v>60.911999999999999</v>
      </c>
      <c r="W134" s="28">
        <f t="shared" si="22"/>
        <v>60.911999999999999</v>
      </c>
      <c r="X134" s="28">
        <f t="shared" si="23"/>
        <v>1609.02</v>
      </c>
      <c r="Z134" s="3">
        <f t="shared" si="24"/>
        <v>32.4</v>
      </c>
      <c r="AA134" s="3">
        <f t="shared" si="25"/>
        <v>49.661000000000001</v>
      </c>
      <c r="AB134">
        <f t="shared" ref="AB134:AB197" si="26">+(Z134*AA134)-VLOOKUP(A134,$AG$4:$AK$221,5,0)</f>
        <v>478.93031999999994</v>
      </c>
      <c r="AC134" s="3"/>
      <c r="AD134" s="3"/>
      <c r="AF134">
        <v>9201700001</v>
      </c>
      <c r="AG134">
        <v>951233</v>
      </c>
      <c r="AH134">
        <v>5832.39</v>
      </c>
      <c r="AI134">
        <v>25.92</v>
      </c>
      <c r="AJ134">
        <v>43.598999999999997</v>
      </c>
      <c r="AK134">
        <v>1130.08608</v>
      </c>
    </row>
    <row r="135" spans="1:37" x14ac:dyDescent="0.3">
      <c r="A135" s="13">
        <v>951236</v>
      </c>
      <c r="B135" s="18" t="s">
        <v>189</v>
      </c>
      <c r="C135" s="13">
        <v>220</v>
      </c>
      <c r="D135" s="13" t="s">
        <v>49</v>
      </c>
      <c r="E135" s="13" t="s">
        <v>89</v>
      </c>
      <c r="F135" s="27">
        <v>0.8</v>
      </c>
      <c r="G135" s="27">
        <f t="shared" si="18"/>
        <v>7.2</v>
      </c>
      <c r="H135" s="3">
        <f>+ROUND(VLOOKUP(E135,'[1]Cuadrillas SSEE y Lineas'!$D$28:$U$41,17)*G135,3)</f>
        <v>32.4</v>
      </c>
      <c r="I135">
        <f>+ROUND(VLOOKUP(E135,'[1]Cuadrillas SSEE y Lineas'!$D$28:$U$41,18),3)</f>
        <v>46.43</v>
      </c>
      <c r="J135" s="3">
        <f t="shared" si="19"/>
        <v>1504.3320000000001</v>
      </c>
      <c r="K135" s="3">
        <f>+ROUND(VLOOKUP(E135,'[1]Cuadrillas SSEE y Lineas'!$D$28:$U$41,14)*G135,3)</f>
        <v>27.071999999999999</v>
      </c>
      <c r="L135" s="3">
        <f>+ROUND(VLOOKUP(E135,'[1]Cuadrillas SSEE y Lineas'!$D$28:$U$41,16)*G135,3)</f>
        <v>16.704000000000001</v>
      </c>
      <c r="M135" s="3">
        <f t="shared" si="20"/>
        <v>1548.1079999999999</v>
      </c>
      <c r="N135" s="3"/>
      <c r="O135" t="s">
        <v>90</v>
      </c>
      <c r="P135">
        <f>ROUND(VLOOKUP(O135,[1]Parametros!$B$12:$E$52,4),3)</f>
        <v>56.4</v>
      </c>
      <c r="Q135">
        <v>0.15</v>
      </c>
      <c r="R135" s="28">
        <f t="shared" si="21"/>
        <v>60.911999999999999</v>
      </c>
      <c r="W135" s="28">
        <f t="shared" si="22"/>
        <v>60.911999999999999</v>
      </c>
      <c r="X135" s="28">
        <f t="shared" si="23"/>
        <v>1609.02</v>
      </c>
      <c r="Z135" s="3">
        <f t="shared" si="24"/>
        <v>32.4</v>
      </c>
      <c r="AA135" s="3">
        <f t="shared" si="25"/>
        <v>49.661000000000001</v>
      </c>
      <c r="AB135">
        <f t="shared" si="26"/>
        <v>478.93031999999994</v>
      </c>
      <c r="AC135" s="3"/>
      <c r="AD135" s="3"/>
      <c r="AF135">
        <v>9201700001</v>
      </c>
      <c r="AG135">
        <v>951236</v>
      </c>
      <c r="AH135">
        <v>5832.39</v>
      </c>
      <c r="AI135">
        <v>25.92</v>
      </c>
      <c r="AJ135">
        <v>43.598999999999997</v>
      </c>
      <c r="AK135">
        <v>1130.08608</v>
      </c>
    </row>
    <row r="136" spans="1:37" x14ac:dyDescent="0.3">
      <c r="A136" s="13">
        <v>951240</v>
      </c>
      <c r="B136" s="18" t="s">
        <v>190</v>
      </c>
      <c r="C136" s="13">
        <v>110</v>
      </c>
      <c r="D136" s="13" t="s">
        <v>49</v>
      </c>
      <c r="E136" s="13" t="s">
        <v>89</v>
      </c>
      <c r="F136" s="27">
        <v>0.5</v>
      </c>
      <c r="G136" s="27">
        <f t="shared" si="18"/>
        <v>4.5</v>
      </c>
      <c r="H136" s="3">
        <f>+ROUND(VLOOKUP(E136,'[1]Cuadrillas SSEE y Lineas'!$D$28:$U$41,17)*G136,3)</f>
        <v>20.25</v>
      </c>
      <c r="I136">
        <f>+ROUND(VLOOKUP(E136,'[1]Cuadrillas SSEE y Lineas'!$D$28:$U$41,18),3)</f>
        <v>46.43</v>
      </c>
      <c r="J136" s="3">
        <f t="shared" si="19"/>
        <v>940.20799999999997</v>
      </c>
      <c r="K136" s="3">
        <f>+ROUND(VLOOKUP(E136,'[1]Cuadrillas SSEE y Lineas'!$D$28:$U$41,14)*G136,3)</f>
        <v>16.920000000000002</v>
      </c>
      <c r="L136" s="3">
        <f>+ROUND(VLOOKUP(E136,'[1]Cuadrillas SSEE y Lineas'!$D$28:$U$41,16)*G136,3)</f>
        <v>10.44</v>
      </c>
      <c r="M136" s="3">
        <f t="shared" si="20"/>
        <v>967.56799999999998</v>
      </c>
      <c r="N136" s="3"/>
      <c r="O136" t="s">
        <v>90</v>
      </c>
      <c r="P136">
        <f>ROUND(VLOOKUP(O136,[1]Parametros!$B$12:$E$52,4),3)</f>
        <v>56.4</v>
      </c>
      <c r="Q136">
        <v>0.15</v>
      </c>
      <c r="R136" s="28">
        <f t="shared" si="21"/>
        <v>38.07</v>
      </c>
      <c r="W136" s="28">
        <f t="shared" si="22"/>
        <v>38.07</v>
      </c>
      <c r="X136" s="28">
        <f t="shared" si="23"/>
        <v>1005.638</v>
      </c>
      <c r="Z136" s="3">
        <f t="shared" si="24"/>
        <v>20.25</v>
      </c>
      <c r="AA136" s="3">
        <f t="shared" si="25"/>
        <v>49.661000000000001</v>
      </c>
      <c r="AB136">
        <f t="shared" si="26"/>
        <v>299.33145000000002</v>
      </c>
      <c r="AC136" s="3"/>
      <c r="AD136" s="3"/>
      <c r="AF136">
        <v>9201700001</v>
      </c>
      <c r="AG136">
        <v>951240</v>
      </c>
      <c r="AH136">
        <v>6854.68</v>
      </c>
      <c r="AI136">
        <v>16.2</v>
      </c>
      <c r="AJ136">
        <v>43.598999999999997</v>
      </c>
      <c r="AK136">
        <v>706.30380000000002</v>
      </c>
    </row>
    <row r="137" spans="1:37" x14ac:dyDescent="0.3">
      <c r="A137" s="13">
        <v>951242</v>
      </c>
      <c r="B137" s="18" t="s">
        <v>191</v>
      </c>
      <c r="C137" s="13">
        <v>110</v>
      </c>
      <c r="D137" s="13" t="s">
        <v>49</v>
      </c>
      <c r="E137" s="13" t="s">
        <v>89</v>
      </c>
      <c r="F137" s="27">
        <v>0.5</v>
      </c>
      <c r="G137" s="27">
        <f t="shared" si="18"/>
        <v>4.5</v>
      </c>
      <c r="H137" s="3">
        <f>+ROUND(VLOOKUP(E137,'[1]Cuadrillas SSEE y Lineas'!$D$28:$U$41,17)*G137,3)</f>
        <v>20.25</v>
      </c>
      <c r="I137">
        <f>+ROUND(VLOOKUP(E137,'[1]Cuadrillas SSEE y Lineas'!$D$28:$U$41,18),3)</f>
        <v>46.43</v>
      </c>
      <c r="J137" s="3">
        <f t="shared" si="19"/>
        <v>940.20799999999997</v>
      </c>
      <c r="K137" s="3">
        <f>+ROUND(VLOOKUP(E137,'[1]Cuadrillas SSEE y Lineas'!$D$28:$U$41,14)*G137,3)</f>
        <v>16.920000000000002</v>
      </c>
      <c r="L137" s="3">
        <f>+ROUND(VLOOKUP(E137,'[1]Cuadrillas SSEE y Lineas'!$D$28:$U$41,16)*G137,3)</f>
        <v>10.44</v>
      </c>
      <c r="M137" s="3">
        <f t="shared" si="20"/>
        <v>967.56799999999998</v>
      </c>
      <c r="N137" s="3"/>
      <c r="O137" t="s">
        <v>90</v>
      </c>
      <c r="P137">
        <f>ROUND(VLOOKUP(O137,[1]Parametros!$B$12:$E$52,4),3)</f>
        <v>56.4</v>
      </c>
      <c r="Q137">
        <v>0.15</v>
      </c>
      <c r="R137" s="28">
        <f t="shared" si="21"/>
        <v>38.07</v>
      </c>
      <c r="W137" s="28">
        <f t="shared" si="22"/>
        <v>38.07</v>
      </c>
      <c r="X137" s="28">
        <f t="shared" si="23"/>
        <v>1005.638</v>
      </c>
      <c r="Z137" s="3">
        <f t="shared" si="24"/>
        <v>20.25</v>
      </c>
      <c r="AA137" s="3">
        <f t="shared" si="25"/>
        <v>49.661000000000001</v>
      </c>
      <c r="AB137">
        <f t="shared" si="26"/>
        <v>299.33145000000002</v>
      </c>
      <c r="AC137" s="3"/>
      <c r="AD137" s="3"/>
      <c r="AF137">
        <v>9201700001</v>
      </c>
      <c r="AG137">
        <v>951242</v>
      </c>
      <c r="AH137">
        <v>14280.58</v>
      </c>
      <c r="AI137">
        <v>16.2</v>
      </c>
      <c r="AJ137">
        <v>43.598999999999997</v>
      </c>
      <c r="AK137">
        <v>706.30380000000002</v>
      </c>
    </row>
    <row r="138" spans="1:37" x14ac:dyDescent="0.3">
      <c r="A138" s="13">
        <v>951247</v>
      </c>
      <c r="B138" s="18" t="s">
        <v>192</v>
      </c>
      <c r="C138" s="13">
        <v>220</v>
      </c>
      <c r="D138" s="13" t="s">
        <v>49</v>
      </c>
      <c r="E138" s="13" t="s">
        <v>89</v>
      </c>
      <c r="F138" s="27">
        <v>0.8</v>
      </c>
      <c r="G138" s="27">
        <f t="shared" si="18"/>
        <v>7.2</v>
      </c>
      <c r="H138" s="3">
        <f>+ROUND(VLOOKUP(E138,'[1]Cuadrillas SSEE y Lineas'!$D$28:$U$41,17)*G138,3)</f>
        <v>32.4</v>
      </c>
      <c r="I138">
        <f>+ROUND(VLOOKUP(E138,'[1]Cuadrillas SSEE y Lineas'!$D$28:$U$41,18),3)</f>
        <v>46.43</v>
      </c>
      <c r="J138" s="3">
        <f t="shared" si="19"/>
        <v>1504.3320000000001</v>
      </c>
      <c r="K138" s="3">
        <f>+ROUND(VLOOKUP(E138,'[1]Cuadrillas SSEE y Lineas'!$D$28:$U$41,14)*G138,3)</f>
        <v>27.071999999999999</v>
      </c>
      <c r="L138" s="3">
        <f>+ROUND(VLOOKUP(E138,'[1]Cuadrillas SSEE y Lineas'!$D$28:$U$41,16)*G138,3)</f>
        <v>16.704000000000001</v>
      </c>
      <c r="M138" s="3">
        <f t="shared" si="20"/>
        <v>1548.1079999999999</v>
      </c>
      <c r="N138" s="3"/>
      <c r="O138" t="s">
        <v>90</v>
      </c>
      <c r="P138">
        <f>ROUND(VLOOKUP(O138,[1]Parametros!$B$12:$E$52,4),3)</f>
        <v>56.4</v>
      </c>
      <c r="Q138">
        <v>0.15</v>
      </c>
      <c r="R138" s="28">
        <f t="shared" si="21"/>
        <v>60.911999999999999</v>
      </c>
      <c r="W138" s="28">
        <f t="shared" si="22"/>
        <v>60.911999999999999</v>
      </c>
      <c r="X138" s="28">
        <f t="shared" si="23"/>
        <v>1609.02</v>
      </c>
      <c r="Z138" s="3">
        <f t="shared" si="24"/>
        <v>32.4</v>
      </c>
      <c r="AA138" s="3">
        <f t="shared" si="25"/>
        <v>49.661000000000001</v>
      </c>
      <c r="AB138">
        <f t="shared" si="26"/>
        <v>478.93031999999994</v>
      </c>
      <c r="AC138" s="3"/>
      <c r="AD138" s="3"/>
      <c r="AF138">
        <v>9201700001</v>
      </c>
      <c r="AG138">
        <v>951247</v>
      </c>
      <c r="AH138">
        <v>5832.39</v>
      </c>
      <c r="AI138">
        <v>25.92</v>
      </c>
      <c r="AJ138">
        <v>43.598999999999997</v>
      </c>
      <c r="AK138">
        <v>1130.08608</v>
      </c>
    </row>
    <row r="139" spans="1:37" x14ac:dyDescent="0.3">
      <c r="A139" s="13">
        <v>951248</v>
      </c>
      <c r="B139" s="18" t="s">
        <v>193</v>
      </c>
      <c r="C139" s="13">
        <v>220</v>
      </c>
      <c r="D139" s="13" t="s">
        <v>49</v>
      </c>
      <c r="E139" s="13" t="s">
        <v>89</v>
      </c>
      <c r="F139" s="13">
        <v>0.8</v>
      </c>
      <c r="G139" s="13">
        <f t="shared" si="18"/>
        <v>7.2</v>
      </c>
      <c r="H139" s="3">
        <f>+ROUND(VLOOKUP(E139,'[1]Cuadrillas SSEE y Lineas'!$D$28:$U$41,17)*G139,3)</f>
        <v>32.4</v>
      </c>
      <c r="I139">
        <f>+ROUND(VLOOKUP(E139,'[1]Cuadrillas SSEE y Lineas'!$D$28:$U$41,18),3)</f>
        <v>46.43</v>
      </c>
      <c r="J139" s="3">
        <f t="shared" si="19"/>
        <v>1504.3320000000001</v>
      </c>
      <c r="K139" s="3">
        <f>+ROUND(VLOOKUP(E139,'[1]Cuadrillas SSEE y Lineas'!$D$28:$U$41,14)*G139,3)</f>
        <v>27.071999999999999</v>
      </c>
      <c r="L139" s="3">
        <f>+ROUND(VLOOKUP(E139,'[1]Cuadrillas SSEE y Lineas'!$D$28:$U$41,16)*G139,3)</f>
        <v>16.704000000000001</v>
      </c>
      <c r="M139" s="3">
        <f t="shared" si="20"/>
        <v>1548.1079999999999</v>
      </c>
      <c r="N139" s="3"/>
      <c r="O139" t="s">
        <v>90</v>
      </c>
      <c r="P139">
        <f>ROUND(VLOOKUP(O139,[1]Parametros!$B$12:$E$52,4),3)</f>
        <v>56.4</v>
      </c>
      <c r="Q139">
        <v>0.15</v>
      </c>
      <c r="R139" s="28">
        <f t="shared" si="21"/>
        <v>60.911999999999999</v>
      </c>
      <c r="W139" s="28">
        <f t="shared" si="22"/>
        <v>60.911999999999999</v>
      </c>
      <c r="X139" s="28">
        <f t="shared" si="23"/>
        <v>1609.02</v>
      </c>
      <c r="Z139" s="3">
        <f t="shared" si="24"/>
        <v>32.4</v>
      </c>
      <c r="AA139" s="3">
        <f t="shared" si="25"/>
        <v>49.661000000000001</v>
      </c>
      <c r="AB139">
        <f t="shared" si="26"/>
        <v>478.93031999999994</v>
      </c>
      <c r="AC139" s="3"/>
      <c r="AD139" s="3"/>
      <c r="AF139">
        <v>9201700001</v>
      </c>
      <c r="AG139">
        <v>951248</v>
      </c>
      <c r="AH139">
        <v>5832.39</v>
      </c>
      <c r="AI139">
        <v>25.92</v>
      </c>
      <c r="AJ139">
        <v>43.598999999999997</v>
      </c>
      <c r="AK139">
        <v>1130.08608</v>
      </c>
    </row>
    <row r="140" spans="1:37" x14ac:dyDescent="0.3">
      <c r="A140" s="13">
        <v>951249</v>
      </c>
      <c r="B140" s="18" t="s">
        <v>174</v>
      </c>
      <c r="C140" s="13">
        <v>220</v>
      </c>
      <c r="D140" s="13" t="s">
        <v>49</v>
      </c>
      <c r="E140" s="13" t="s">
        <v>89</v>
      </c>
      <c r="F140" s="27">
        <v>0.8</v>
      </c>
      <c r="G140" s="27">
        <f t="shared" si="18"/>
        <v>7.2</v>
      </c>
      <c r="H140" s="3">
        <f>+ROUND(VLOOKUP(E140,'[1]Cuadrillas SSEE y Lineas'!$D$28:$U$41,17)*G140,3)</f>
        <v>32.4</v>
      </c>
      <c r="I140">
        <f>+ROUND(VLOOKUP(E140,'[1]Cuadrillas SSEE y Lineas'!$D$28:$U$41,18),3)</f>
        <v>46.43</v>
      </c>
      <c r="J140" s="3">
        <f t="shared" si="19"/>
        <v>1504.3320000000001</v>
      </c>
      <c r="K140" s="3">
        <f>+ROUND(VLOOKUP(E140,'[1]Cuadrillas SSEE y Lineas'!$D$28:$U$41,14)*G140,3)</f>
        <v>27.071999999999999</v>
      </c>
      <c r="L140" s="3">
        <f>+ROUND(VLOOKUP(E140,'[1]Cuadrillas SSEE y Lineas'!$D$28:$U$41,16)*G140,3)</f>
        <v>16.704000000000001</v>
      </c>
      <c r="M140" s="3">
        <f t="shared" si="20"/>
        <v>1548.1079999999999</v>
      </c>
      <c r="N140" s="3"/>
      <c r="O140" t="s">
        <v>90</v>
      </c>
      <c r="P140">
        <f>ROUND(VLOOKUP(O140,[1]Parametros!$B$12:$E$52,4),3)</f>
        <v>56.4</v>
      </c>
      <c r="Q140">
        <v>0.15</v>
      </c>
      <c r="R140" s="28">
        <f t="shared" si="21"/>
        <v>60.911999999999999</v>
      </c>
      <c r="W140" s="28">
        <f t="shared" si="22"/>
        <v>60.911999999999999</v>
      </c>
      <c r="X140" s="28">
        <f t="shared" si="23"/>
        <v>1609.02</v>
      </c>
      <c r="Z140" s="3">
        <f t="shared" si="24"/>
        <v>32.4</v>
      </c>
      <c r="AA140" s="3">
        <f t="shared" si="25"/>
        <v>49.661000000000001</v>
      </c>
      <c r="AB140">
        <f t="shared" si="26"/>
        <v>478.93031999999994</v>
      </c>
      <c r="AC140" s="3"/>
      <c r="AD140" s="3"/>
      <c r="AF140">
        <v>9201700001</v>
      </c>
      <c r="AG140">
        <v>951249</v>
      </c>
      <c r="AH140">
        <v>5832.39</v>
      </c>
      <c r="AI140">
        <v>25.92</v>
      </c>
      <c r="AJ140">
        <v>43.598999999999997</v>
      </c>
      <c r="AK140">
        <v>1130.08608</v>
      </c>
    </row>
    <row r="141" spans="1:37" x14ac:dyDescent="0.3">
      <c r="A141" s="13">
        <v>951250</v>
      </c>
      <c r="B141" s="18" t="s">
        <v>164</v>
      </c>
      <c r="C141" s="13">
        <v>13.8</v>
      </c>
      <c r="D141" s="13" t="s">
        <v>49</v>
      </c>
      <c r="E141" s="13" t="s">
        <v>89</v>
      </c>
      <c r="F141" s="27">
        <v>0.2</v>
      </c>
      <c r="G141" s="27">
        <f t="shared" si="18"/>
        <v>1.8</v>
      </c>
      <c r="H141" s="3">
        <f>+ROUND(VLOOKUP(E141,'[1]Cuadrillas SSEE y Lineas'!$D$28:$U$41,17)*G141,3)</f>
        <v>8.1</v>
      </c>
      <c r="I141">
        <f>+ROUND(VLOOKUP(E141,'[1]Cuadrillas SSEE y Lineas'!$D$28:$U$41,18),3)</f>
        <v>46.43</v>
      </c>
      <c r="J141" s="3">
        <f t="shared" si="19"/>
        <v>376.08300000000003</v>
      </c>
      <c r="K141" s="3">
        <f>+ROUND(VLOOKUP(E141,'[1]Cuadrillas SSEE y Lineas'!$D$28:$U$41,14)*G141,3)</f>
        <v>6.7679999999999998</v>
      </c>
      <c r="L141" s="3">
        <f>+ROUND(VLOOKUP(E141,'[1]Cuadrillas SSEE y Lineas'!$D$28:$U$41,16)*G141,3)</f>
        <v>4.1760000000000002</v>
      </c>
      <c r="M141" s="3">
        <f t="shared" si="20"/>
        <v>387.02699999999999</v>
      </c>
      <c r="N141" s="3"/>
      <c r="O141" t="s">
        <v>90</v>
      </c>
      <c r="P141">
        <f>ROUND(VLOOKUP(O141,[1]Parametros!$B$12:$E$52,4),3)</f>
        <v>56.4</v>
      </c>
      <c r="Q141">
        <v>0.15</v>
      </c>
      <c r="R141" s="28">
        <f t="shared" si="21"/>
        <v>15.228</v>
      </c>
      <c r="W141" s="28">
        <f t="shared" si="22"/>
        <v>15.228</v>
      </c>
      <c r="X141" s="28">
        <f t="shared" si="23"/>
        <v>402.255</v>
      </c>
      <c r="Z141" s="3">
        <f t="shared" si="24"/>
        <v>8.1</v>
      </c>
      <c r="AA141" s="3">
        <f t="shared" si="25"/>
        <v>49.661000000000001</v>
      </c>
      <c r="AB141">
        <f t="shared" si="26"/>
        <v>119.73257999999998</v>
      </c>
      <c r="AC141" s="3"/>
      <c r="AD141" s="3"/>
      <c r="AF141">
        <v>9201700001</v>
      </c>
      <c r="AG141">
        <v>951250</v>
      </c>
      <c r="AH141">
        <v>1004.93</v>
      </c>
      <c r="AI141">
        <v>6.48</v>
      </c>
      <c r="AJ141">
        <v>43.598999999999997</v>
      </c>
      <c r="AK141">
        <v>282.52152000000001</v>
      </c>
    </row>
    <row r="142" spans="1:37" x14ac:dyDescent="0.3">
      <c r="A142" s="13">
        <v>951254</v>
      </c>
      <c r="B142" s="18" t="s">
        <v>154</v>
      </c>
      <c r="C142" s="13">
        <v>220</v>
      </c>
      <c r="D142" s="13" t="s">
        <v>49</v>
      </c>
      <c r="E142" s="13" t="s">
        <v>89</v>
      </c>
      <c r="F142" s="27">
        <v>0.8</v>
      </c>
      <c r="G142" s="27">
        <f t="shared" si="18"/>
        <v>7.2</v>
      </c>
      <c r="H142" s="3">
        <f>+ROUND(VLOOKUP(E142,'[1]Cuadrillas SSEE y Lineas'!$D$28:$U$41,17)*G142,3)</f>
        <v>32.4</v>
      </c>
      <c r="I142">
        <f>+ROUND(VLOOKUP(E142,'[1]Cuadrillas SSEE y Lineas'!$D$28:$U$41,18),3)</f>
        <v>46.43</v>
      </c>
      <c r="J142" s="3">
        <f t="shared" si="19"/>
        <v>1504.3320000000001</v>
      </c>
      <c r="K142" s="3">
        <f>+ROUND(VLOOKUP(E142,'[1]Cuadrillas SSEE y Lineas'!$D$28:$U$41,14)*G142,3)</f>
        <v>27.071999999999999</v>
      </c>
      <c r="L142" s="3">
        <f>+ROUND(VLOOKUP(E142,'[1]Cuadrillas SSEE y Lineas'!$D$28:$U$41,16)*G142,3)</f>
        <v>16.704000000000001</v>
      </c>
      <c r="M142" s="3">
        <f t="shared" si="20"/>
        <v>1548.1079999999999</v>
      </c>
      <c r="N142" s="3"/>
      <c r="O142" t="s">
        <v>90</v>
      </c>
      <c r="P142">
        <f>ROUND(VLOOKUP(O142,[1]Parametros!$B$12:$E$52,4),3)</f>
        <v>56.4</v>
      </c>
      <c r="Q142">
        <v>0.15</v>
      </c>
      <c r="R142" s="28">
        <f t="shared" si="21"/>
        <v>60.911999999999999</v>
      </c>
      <c r="W142" s="28">
        <f t="shared" si="22"/>
        <v>60.911999999999999</v>
      </c>
      <c r="X142" s="28">
        <f t="shared" si="23"/>
        <v>1609.02</v>
      </c>
      <c r="Z142" s="3">
        <f t="shared" si="24"/>
        <v>32.4</v>
      </c>
      <c r="AA142" s="3">
        <f t="shared" si="25"/>
        <v>49.661000000000001</v>
      </c>
      <c r="AB142">
        <f t="shared" si="26"/>
        <v>478.93031999999994</v>
      </c>
      <c r="AC142" s="3"/>
      <c r="AD142" s="3"/>
      <c r="AF142">
        <v>9201700001</v>
      </c>
      <c r="AG142">
        <v>951254</v>
      </c>
      <c r="AH142">
        <v>5832.39</v>
      </c>
      <c r="AI142">
        <v>25.92</v>
      </c>
      <c r="AJ142">
        <v>43.598999999999997</v>
      </c>
      <c r="AK142">
        <v>1130.08608</v>
      </c>
    </row>
    <row r="143" spans="1:37" x14ac:dyDescent="0.3">
      <c r="A143" s="13">
        <v>951258</v>
      </c>
      <c r="B143" s="18" t="s">
        <v>166</v>
      </c>
      <c r="C143" s="13">
        <v>19</v>
      </c>
      <c r="D143" s="13" t="s">
        <v>49</v>
      </c>
      <c r="E143" s="13" t="s">
        <v>89</v>
      </c>
      <c r="F143" s="12">
        <v>0.25</v>
      </c>
      <c r="G143" s="12">
        <f t="shared" si="18"/>
        <v>2.25</v>
      </c>
      <c r="H143" s="3">
        <f>+ROUND(VLOOKUP(E143,'[1]Cuadrillas SSEE y Lineas'!$D$28:$U$41,17)*G143,3)</f>
        <v>10.125</v>
      </c>
      <c r="I143">
        <f>+ROUND(VLOOKUP(E143,'[1]Cuadrillas SSEE y Lineas'!$D$28:$U$41,18),3)</f>
        <v>46.43</v>
      </c>
      <c r="J143" s="3">
        <f t="shared" si="19"/>
        <v>470.10399999999998</v>
      </c>
      <c r="K143" s="3">
        <f>+ROUND(VLOOKUP(E143,'[1]Cuadrillas SSEE y Lineas'!$D$28:$U$41,14)*G143,3)</f>
        <v>8.4600000000000009</v>
      </c>
      <c r="L143" s="3">
        <f>+ROUND(VLOOKUP(E143,'[1]Cuadrillas SSEE y Lineas'!$D$28:$U$41,16)*G143,3)</f>
        <v>5.22</v>
      </c>
      <c r="M143" s="3">
        <f t="shared" si="20"/>
        <v>483.78399999999999</v>
      </c>
      <c r="N143" s="3"/>
      <c r="O143" t="s">
        <v>90</v>
      </c>
      <c r="P143">
        <f>ROUND(VLOOKUP(O143,[1]Parametros!$B$12:$E$52,4),3)</f>
        <v>56.4</v>
      </c>
      <c r="Q143">
        <v>0.15</v>
      </c>
      <c r="R143" s="28">
        <f t="shared" si="21"/>
        <v>19.035</v>
      </c>
      <c r="W143" s="28">
        <f t="shared" si="22"/>
        <v>19.035</v>
      </c>
      <c r="X143" s="28">
        <f t="shared" si="23"/>
        <v>502.81900000000002</v>
      </c>
      <c r="Z143" s="3">
        <f t="shared" si="24"/>
        <v>10.125</v>
      </c>
      <c r="AA143" s="3">
        <f t="shared" si="25"/>
        <v>49.661000000000001</v>
      </c>
      <c r="AB143">
        <f t="shared" si="26"/>
        <v>149.66572500000001</v>
      </c>
      <c r="AC143" s="3"/>
      <c r="AD143" s="3"/>
      <c r="AF143">
        <v>9201700001</v>
      </c>
      <c r="AG143">
        <v>951258</v>
      </c>
      <c r="AH143">
        <v>1004.93</v>
      </c>
      <c r="AI143">
        <v>8.1</v>
      </c>
      <c r="AJ143">
        <v>43.598999999999997</v>
      </c>
      <c r="AK143">
        <v>353.15190000000001</v>
      </c>
    </row>
    <row r="144" spans="1:37" x14ac:dyDescent="0.3">
      <c r="A144" s="13">
        <v>951264</v>
      </c>
      <c r="B144" s="18" t="s">
        <v>165</v>
      </c>
      <c r="C144" s="13">
        <v>220</v>
      </c>
      <c r="D144" s="13" t="s">
        <v>49</v>
      </c>
      <c r="E144" s="13" t="s">
        <v>89</v>
      </c>
      <c r="F144" s="13">
        <v>0.8</v>
      </c>
      <c r="G144" s="13">
        <f t="shared" si="18"/>
        <v>7.2</v>
      </c>
      <c r="H144" s="3">
        <f>+ROUND(VLOOKUP(E144,'[1]Cuadrillas SSEE y Lineas'!$D$28:$U$41,17)*G144,3)</f>
        <v>32.4</v>
      </c>
      <c r="I144">
        <f>+ROUND(VLOOKUP(E144,'[1]Cuadrillas SSEE y Lineas'!$D$28:$U$41,18),3)</f>
        <v>46.43</v>
      </c>
      <c r="J144" s="3">
        <f t="shared" si="19"/>
        <v>1504.3320000000001</v>
      </c>
      <c r="K144" s="3">
        <f>+ROUND(VLOOKUP(E144,'[1]Cuadrillas SSEE y Lineas'!$D$28:$U$41,14)*G144,3)</f>
        <v>27.071999999999999</v>
      </c>
      <c r="L144" s="3">
        <f>+ROUND(VLOOKUP(E144,'[1]Cuadrillas SSEE y Lineas'!$D$28:$U$41,16)*G144,3)</f>
        <v>16.704000000000001</v>
      </c>
      <c r="M144" s="3">
        <f t="shared" si="20"/>
        <v>1548.1079999999999</v>
      </c>
      <c r="N144" s="3"/>
      <c r="O144" t="s">
        <v>90</v>
      </c>
      <c r="P144">
        <f>ROUND(VLOOKUP(O144,[1]Parametros!$B$12:$E$52,4),3)</f>
        <v>56.4</v>
      </c>
      <c r="Q144">
        <v>0.15</v>
      </c>
      <c r="R144" s="28">
        <f t="shared" si="21"/>
        <v>60.911999999999999</v>
      </c>
      <c r="W144" s="28">
        <f t="shared" si="22"/>
        <v>60.911999999999999</v>
      </c>
      <c r="X144" s="28">
        <f t="shared" si="23"/>
        <v>1609.02</v>
      </c>
      <c r="Z144" s="3">
        <f t="shared" si="24"/>
        <v>32.4</v>
      </c>
      <c r="AA144" s="3">
        <f t="shared" si="25"/>
        <v>49.661000000000001</v>
      </c>
      <c r="AB144">
        <f t="shared" si="26"/>
        <v>478.93031999999994</v>
      </c>
      <c r="AC144" s="3"/>
      <c r="AD144" s="3"/>
      <c r="AF144">
        <v>9201700001</v>
      </c>
      <c r="AG144">
        <v>951264</v>
      </c>
      <c r="AH144">
        <v>5832.39</v>
      </c>
      <c r="AI144">
        <v>25.92</v>
      </c>
      <c r="AJ144">
        <v>43.598999999999997</v>
      </c>
      <c r="AK144">
        <v>1130.08608</v>
      </c>
    </row>
    <row r="145" spans="1:37" x14ac:dyDescent="0.3">
      <c r="A145" s="13">
        <v>951265</v>
      </c>
      <c r="B145" s="18" t="s">
        <v>194</v>
      </c>
      <c r="C145" s="13">
        <v>220</v>
      </c>
      <c r="D145" s="13" t="s">
        <v>49</v>
      </c>
      <c r="E145" s="13" t="s">
        <v>89</v>
      </c>
      <c r="F145" s="27">
        <v>0.8</v>
      </c>
      <c r="G145" s="27">
        <f t="shared" si="18"/>
        <v>7.2</v>
      </c>
      <c r="H145" s="3">
        <f>+ROUND(VLOOKUP(E145,'[1]Cuadrillas SSEE y Lineas'!$D$28:$U$41,17)*G145,3)</f>
        <v>32.4</v>
      </c>
      <c r="I145">
        <f>+ROUND(VLOOKUP(E145,'[1]Cuadrillas SSEE y Lineas'!$D$28:$U$41,18),3)</f>
        <v>46.43</v>
      </c>
      <c r="J145" s="3">
        <f t="shared" si="19"/>
        <v>1504.3320000000001</v>
      </c>
      <c r="K145" s="3">
        <f>+ROUND(VLOOKUP(E145,'[1]Cuadrillas SSEE y Lineas'!$D$28:$U$41,14)*G145,3)</f>
        <v>27.071999999999999</v>
      </c>
      <c r="L145" s="3">
        <f>+ROUND(VLOOKUP(E145,'[1]Cuadrillas SSEE y Lineas'!$D$28:$U$41,16)*G145,3)</f>
        <v>16.704000000000001</v>
      </c>
      <c r="M145" s="3">
        <f t="shared" si="20"/>
        <v>1548.1079999999999</v>
      </c>
      <c r="N145" s="3"/>
      <c r="O145" t="s">
        <v>90</v>
      </c>
      <c r="P145">
        <f>ROUND(VLOOKUP(O145,[1]Parametros!$B$12:$E$52,4),3)</f>
        <v>56.4</v>
      </c>
      <c r="Q145">
        <v>0.15</v>
      </c>
      <c r="R145" s="28">
        <f t="shared" si="21"/>
        <v>60.911999999999999</v>
      </c>
      <c r="W145" s="28">
        <f t="shared" si="22"/>
        <v>60.911999999999999</v>
      </c>
      <c r="X145" s="28">
        <f t="shared" si="23"/>
        <v>1609.02</v>
      </c>
      <c r="Z145" s="3">
        <f t="shared" si="24"/>
        <v>32.4</v>
      </c>
      <c r="AA145" s="3">
        <f t="shared" si="25"/>
        <v>49.661000000000001</v>
      </c>
      <c r="AB145">
        <f t="shared" si="26"/>
        <v>478.93031999999994</v>
      </c>
      <c r="AC145" s="3"/>
      <c r="AD145" s="3"/>
      <c r="AF145">
        <v>9201700001</v>
      </c>
      <c r="AG145">
        <v>951265</v>
      </c>
      <c r="AH145">
        <v>5832.39</v>
      </c>
      <c r="AI145">
        <v>25.92</v>
      </c>
      <c r="AJ145">
        <v>43.598999999999997</v>
      </c>
      <c r="AK145">
        <v>1130.08608</v>
      </c>
    </row>
    <row r="146" spans="1:37" x14ac:dyDescent="0.3">
      <c r="A146" s="13">
        <v>951268</v>
      </c>
      <c r="B146" s="18" t="s">
        <v>166</v>
      </c>
      <c r="C146" s="13">
        <v>13.8</v>
      </c>
      <c r="D146" s="13" t="s">
        <v>49</v>
      </c>
      <c r="E146" s="13" t="s">
        <v>89</v>
      </c>
      <c r="F146" s="13">
        <v>0.2</v>
      </c>
      <c r="G146" s="13">
        <f t="shared" si="18"/>
        <v>1.8</v>
      </c>
      <c r="H146" s="3">
        <f>+ROUND(VLOOKUP(E146,'[1]Cuadrillas SSEE y Lineas'!$D$28:$U$41,17)*G146,3)</f>
        <v>8.1</v>
      </c>
      <c r="I146">
        <f>+ROUND(VLOOKUP(E146,'[1]Cuadrillas SSEE y Lineas'!$D$28:$U$41,18),3)</f>
        <v>46.43</v>
      </c>
      <c r="J146" s="3">
        <f t="shared" si="19"/>
        <v>376.08300000000003</v>
      </c>
      <c r="K146" s="3">
        <f>+ROUND(VLOOKUP(E146,'[1]Cuadrillas SSEE y Lineas'!$D$28:$U$41,14)*G146,3)</f>
        <v>6.7679999999999998</v>
      </c>
      <c r="L146" s="3">
        <f>+ROUND(VLOOKUP(E146,'[1]Cuadrillas SSEE y Lineas'!$D$28:$U$41,16)*G146,3)</f>
        <v>4.1760000000000002</v>
      </c>
      <c r="M146" s="3">
        <f t="shared" si="20"/>
        <v>387.02699999999999</v>
      </c>
      <c r="N146" s="3"/>
      <c r="O146" t="s">
        <v>90</v>
      </c>
      <c r="P146">
        <f>ROUND(VLOOKUP(O146,[1]Parametros!$B$12:$E$52,4),3)</f>
        <v>56.4</v>
      </c>
      <c r="Q146">
        <v>0.15</v>
      </c>
      <c r="R146" s="28">
        <f t="shared" si="21"/>
        <v>15.228</v>
      </c>
      <c r="W146" s="28">
        <f t="shared" si="22"/>
        <v>15.228</v>
      </c>
      <c r="X146" s="28">
        <f t="shared" si="23"/>
        <v>402.255</v>
      </c>
      <c r="Z146" s="3">
        <f t="shared" si="24"/>
        <v>8.1</v>
      </c>
      <c r="AA146" s="3">
        <f t="shared" si="25"/>
        <v>49.661000000000001</v>
      </c>
      <c r="AB146">
        <f t="shared" si="26"/>
        <v>119.73257999999998</v>
      </c>
      <c r="AC146" s="3"/>
      <c r="AD146" s="3"/>
      <c r="AF146">
        <v>9201700001</v>
      </c>
      <c r="AG146">
        <v>951268</v>
      </c>
      <c r="AH146">
        <v>1004.93</v>
      </c>
      <c r="AI146">
        <v>6.48</v>
      </c>
      <c r="AJ146">
        <v>43.598999999999997</v>
      </c>
      <c r="AK146">
        <v>282.52152000000001</v>
      </c>
    </row>
    <row r="147" spans="1:37" x14ac:dyDescent="0.3">
      <c r="A147" s="13">
        <v>951269</v>
      </c>
      <c r="B147" s="18" t="s">
        <v>195</v>
      </c>
      <c r="C147" s="13">
        <v>66</v>
      </c>
      <c r="D147" s="13" t="s">
        <v>49</v>
      </c>
      <c r="E147" s="13" t="s">
        <v>89</v>
      </c>
      <c r="F147" s="12">
        <v>0.3</v>
      </c>
      <c r="G147" s="12">
        <f t="shared" si="18"/>
        <v>2.7</v>
      </c>
      <c r="H147" s="3">
        <f>+ROUND(VLOOKUP(E147,'[1]Cuadrillas SSEE y Lineas'!$D$28:$U$41,17)*G147,3)</f>
        <v>12.15</v>
      </c>
      <c r="I147">
        <f>+ROUND(VLOOKUP(E147,'[1]Cuadrillas SSEE y Lineas'!$D$28:$U$41,18),3)</f>
        <v>46.43</v>
      </c>
      <c r="J147" s="3">
        <f t="shared" si="19"/>
        <v>564.125</v>
      </c>
      <c r="K147" s="3">
        <f>+ROUND(VLOOKUP(E147,'[1]Cuadrillas SSEE y Lineas'!$D$28:$U$41,14)*G147,3)</f>
        <v>10.151999999999999</v>
      </c>
      <c r="L147" s="3">
        <f>+ROUND(VLOOKUP(E147,'[1]Cuadrillas SSEE y Lineas'!$D$28:$U$41,16)*G147,3)</f>
        <v>6.2640000000000002</v>
      </c>
      <c r="M147" s="3">
        <f t="shared" si="20"/>
        <v>580.54100000000005</v>
      </c>
      <c r="N147" s="3"/>
      <c r="O147" t="s">
        <v>90</v>
      </c>
      <c r="P147">
        <f>ROUND(VLOOKUP(O147,[1]Parametros!$B$12:$E$52,4),3)</f>
        <v>56.4</v>
      </c>
      <c r="Q147">
        <v>0.1</v>
      </c>
      <c r="R147" s="28">
        <f t="shared" si="21"/>
        <v>15.228</v>
      </c>
      <c r="W147" s="28">
        <f t="shared" si="22"/>
        <v>15.228</v>
      </c>
      <c r="X147" s="28">
        <f t="shared" si="23"/>
        <v>595.76900000000001</v>
      </c>
      <c r="Z147" s="3">
        <f t="shared" si="24"/>
        <v>12.15</v>
      </c>
      <c r="AA147" s="3">
        <f t="shared" si="25"/>
        <v>49.033999999999999</v>
      </c>
      <c r="AB147">
        <f t="shared" si="26"/>
        <v>179.59158000000002</v>
      </c>
      <c r="AC147" s="3"/>
      <c r="AD147" s="3"/>
      <c r="AF147">
        <v>9201700001</v>
      </c>
      <c r="AG147">
        <v>951269</v>
      </c>
      <c r="AH147">
        <v>6854.68</v>
      </c>
      <c r="AI147">
        <v>9.7200000000000006</v>
      </c>
      <c r="AJ147">
        <v>42.816000000000003</v>
      </c>
      <c r="AK147">
        <v>416.17151999999999</v>
      </c>
    </row>
    <row r="148" spans="1:37" x14ac:dyDescent="0.3">
      <c r="A148" s="13">
        <v>951272</v>
      </c>
      <c r="B148" s="18" t="s">
        <v>196</v>
      </c>
      <c r="C148" s="13">
        <v>220</v>
      </c>
      <c r="D148" s="13" t="s">
        <v>49</v>
      </c>
      <c r="E148" s="13" t="s">
        <v>89</v>
      </c>
      <c r="F148" s="27">
        <v>0.8</v>
      </c>
      <c r="G148" s="27">
        <f t="shared" si="18"/>
        <v>7.2</v>
      </c>
      <c r="H148" s="3">
        <f>+ROUND(VLOOKUP(E148,'[1]Cuadrillas SSEE y Lineas'!$D$28:$U$41,17)*G148,3)</f>
        <v>32.4</v>
      </c>
      <c r="I148">
        <f>+ROUND(VLOOKUP(E148,'[1]Cuadrillas SSEE y Lineas'!$D$28:$U$41,18),3)</f>
        <v>46.43</v>
      </c>
      <c r="J148" s="3">
        <f t="shared" si="19"/>
        <v>1504.3320000000001</v>
      </c>
      <c r="K148" s="3">
        <f>+ROUND(VLOOKUP(E148,'[1]Cuadrillas SSEE y Lineas'!$D$28:$U$41,14)*G148,3)</f>
        <v>27.071999999999999</v>
      </c>
      <c r="L148" s="3">
        <f>+ROUND(VLOOKUP(E148,'[1]Cuadrillas SSEE y Lineas'!$D$28:$U$41,16)*G148,3)</f>
        <v>16.704000000000001</v>
      </c>
      <c r="M148" s="3">
        <f t="shared" si="20"/>
        <v>1548.1079999999999</v>
      </c>
      <c r="N148" s="3"/>
      <c r="O148" t="s">
        <v>90</v>
      </c>
      <c r="P148">
        <f>ROUND(VLOOKUP(O148,[1]Parametros!$B$12:$E$52,4),3)</f>
        <v>56.4</v>
      </c>
      <c r="Q148">
        <v>0.15</v>
      </c>
      <c r="R148" s="28">
        <f t="shared" si="21"/>
        <v>60.911999999999999</v>
      </c>
      <c r="W148" s="28">
        <f t="shared" si="22"/>
        <v>60.911999999999999</v>
      </c>
      <c r="X148" s="28">
        <f t="shared" si="23"/>
        <v>1609.02</v>
      </c>
      <c r="Z148" s="3">
        <f t="shared" si="24"/>
        <v>32.4</v>
      </c>
      <c r="AA148" s="3">
        <f t="shared" si="25"/>
        <v>49.661000000000001</v>
      </c>
      <c r="AB148">
        <f t="shared" si="26"/>
        <v>478.93031999999994</v>
      </c>
      <c r="AC148" s="3"/>
      <c r="AD148" s="3"/>
      <c r="AF148">
        <v>9201700001</v>
      </c>
      <c r="AG148">
        <v>951272</v>
      </c>
      <c r="AH148">
        <v>5832.39</v>
      </c>
      <c r="AI148">
        <v>25.92</v>
      </c>
      <c r="AJ148">
        <v>43.598999999999997</v>
      </c>
      <c r="AK148">
        <v>1130.08608</v>
      </c>
    </row>
    <row r="149" spans="1:37" x14ac:dyDescent="0.3">
      <c r="A149" s="13">
        <v>951274</v>
      </c>
      <c r="B149" s="18" t="s">
        <v>197</v>
      </c>
      <c r="C149" s="13">
        <v>500</v>
      </c>
      <c r="D149" s="13" t="s">
        <v>49</v>
      </c>
      <c r="E149" s="13" t="s">
        <v>89</v>
      </c>
      <c r="F149" s="27">
        <v>1.5</v>
      </c>
      <c r="G149" s="27">
        <f t="shared" si="18"/>
        <v>13.5</v>
      </c>
      <c r="H149" s="3">
        <f>+ROUND(VLOOKUP(E149,'[1]Cuadrillas SSEE y Lineas'!$D$28:$U$41,17)*G149,3)</f>
        <v>60.75</v>
      </c>
      <c r="I149">
        <f>+ROUND(VLOOKUP(E149,'[1]Cuadrillas SSEE y Lineas'!$D$28:$U$41,18),3)</f>
        <v>46.43</v>
      </c>
      <c r="J149" s="3">
        <f t="shared" si="19"/>
        <v>2820.623</v>
      </c>
      <c r="K149" s="3">
        <f>+ROUND(VLOOKUP(E149,'[1]Cuadrillas SSEE y Lineas'!$D$28:$U$41,14)*G149,3)</f>
        <v>50.76</v>
      </c>
      <c r="L149" s="3">
        <f>+ROUND(VLOOKUP(E149,'[1]Cuadrillas SSEE y Lineas'!$D$28:$U$41,16)*G149,3)</f>
        <v>31.32</v>
      </c>
      <c r="M149" s="3">
        <f t="shared" si="20"/>
        <v>2902.7030000000004</v>
      </c>
      <c r="N149" s="3"/>
      <c r="O149" t="s">
        <v>90</v>
      </c>
      <c r="P149">
        <f>ROUND(VLOOKUP(O149,[1]Parametros!$B$12:$E$52,4),3)</f>
        <v>56.4</v>
      </c>
      <c r="Q149">
        <v>0.15</v>
      </c>
      <c r="R149" s="28">
        <f t="shared" si="21"/>
        <v>114.21</v>
      </c>
      <c r="W149" s="28">
        <f t="shared" si="22"/>
        <v>114.21</v>
      </c>
      <c r="X149" s="28">
        <f t="shared" si="23"/>
        <v>3016.9130000000005</v>
      </c>
      <c r="Z149" s="3">
        <f t="shared" si="24"/>
        <v>60.75</v>
      </c>
      <c r="AA149" s="3">
        <f t="shared" si="25"/>
        <v>49.661000000000001</v>
      </c>
      <c r="AB149">
        <f t="shared" si="26"/>
        <v>897.99434999999994</v>
      </c>
      <c r="AC149" s="3"/>
      <c r="AD149" s="3"/>
      <c r="AF149">
        <v>9201700001</v>
      </c>
      <c r="AG149">
        <v>951274</v>
      </c>
      <c r="AH149">
        <v>16796.88</v>
      </c>
      <c r="AI149">
        <v>48.6</v>
      </c>
      <c r="AJ149">
        <v>43.598999999999997</v>
      </c>
      <c r="AK149">
        <v>2118.9114</v>
      </c>
    </row>
    <row r="150" spans="1:37" x14ac:dyDescent="0.3">
      <c r="A150" s="13">
        <v>951275</v>
      </c>
      <c r="B150" s="18" t="s">
        <v>198</v>
      </c>
      <c r="C150" s="13">
        <v>13.2</v>
      </c>
      <c r="D150" s="13" t="s">
        <v>49</v>
      </c>
      <c r="E150" s="13" t="s">
        <v>89</v>
      </c>
      <c r="F150" s="27">
        <v>0.2</v>
      </c>
      <c r="G150" s="27">
        <f t="shared" si="18"/>
        <v>1.8</v>
      </c>
      <c r="H150" s="3">
        <f>+ROUND(VLOOKUP(E150,'[1]Cuadrillas SSEE y Lineas'!$D$28:$U$41,17)*G150,3)</f>
        <v>8.1</v>
      </c>
      <c r="I150">
        <f>+ROUND(VLOOKUP(E150,'[1]Cuadrillas SSEE y Lineas'!$D$28:$U$41,18),3)</f>
        <v>46.43</v>
      </c>
      <c r="J150" s="3">
        <f t="shared" si="19"/>
        <v>376.08300000000003</v>
      </c>
      <c r="K150" s="3">
        <f>+ROUND(VLOOKUP(E150,'[1]Cuadrillas SSEE y Lineas'!$D$28:$U$41,14)*G150,3)</f>
        <v>6.7679999999999998</v>
      </c>
      <c r="L150" s="3">
        <f>+ROUND(VLOOKUP(E150,'[1]Cuadrillas SSEE y Lineas'!$D$28:$U$41,16)*G150,3)</f>
        <v>4.1760000000000002</v>
      </c>
      <c r="M150" s="3">
        <f t="shared" si="20"/>
        <v>387.02699999999999</v>
      </c>
      <c r="N150" s="3"/>
      <c r="O150" t="s">
        <v>90</v>
      </c>
      <c r="P150">
        <f>ROUND(VLOOKUP(O150,[1]Parametros!$B$12:$E$52,4),3)</f>
        <v>56.4</v>
      </c>
      <c r="Q150">
        <v>0.15</v>
      </c>
      <c r="R150" s="28">
        <f t="shared" si="21"/>
        <v>15.228</v>
      </c>
      <c r="W150" s="28">
        <f t="shared" si="22"/>
        <v>15.228</v>
      </c>
      <c r="X150" s="28">
        <f t="shared" si="23"/>
        <v>402.255</v>
      </c>
      <c r="Z150" s="3">
        <f t="shared" si="24"/>
        <v>8.1</v>
      </c>
      <c r="AA150" s="3">
        <f t="shared" si="25"/>
        <v>49.661000000000001</v>
      </c>
      <c r="AB150">
        <f t="shared" si="26"/>
        <v>119.73257999999998</v>
      </c>
      <c r="AC150" s="3"/>
      <c r="AD150" s="3"/>
      <c r="AF150">
        <v>9201700001</v>
      </c>
      <c r="AG150">
        <v>951275</v>
      </c>
      <c r="AH150">
        <v>1004.93</v>
      </c>
      <c r="AI150">
        <v>6.48</v>
      </c>
      <c r="AJ150">
        <v>43.598999999999997</v>
      </c>
      <c r="AK150">
        <v>282.52152000000001</v>
      </c>
    </row>
    <row r="151" spans="1:37" x14ac:dyDescent="0.3">
      <c r="A151" s="13">
        <v>951276</v>
      </c>
      <c r="B151" s="18" t="s">
        <v>155</v>
      </c>
      <c r="C151" s="13">
        <v>220</v>
      </c>
      <c r="D151" s="13" t="s">
        <v>49</v>
      </c>
      <c r="E151" s="13" t="s">
        <v>89</v>
      </c>
      <c r="F151" s="13">
        <v>0.8</v>
      </c>
      <c r="G151" s="13">
        <f t="shared" si="18"/>
        <v>7.2</v>
      </c>
      <c r="H151" s="3">
        <f>+ROUND(VLOOKUP(E151,'[1]Cuadrillas SSEE y Lineas'!$D$28:$U$41,17)*G151,3)</f>
        <v>32.4</v>
      </c>
      <c r="I151">
        <f>+ROUND(VLOOKUP(E151,'[1]Cuadrillas SSEE y Lineas'!$D$28:$U$41,18),3)</f>
        <v>46.43</v>
      </c>
      <c r="J151" s="3">
        <f t="shared" si="19"/>
        <v>1504.3320000000001</v>
      </c>
      <c r="K151" s="3">
        <f>+ROUND(VLOOKUP(E151,'[1]Cuadrillas SSEE y Lineas'!$D$28:$U$41,14)*G151,3)</f>
        <v>27.071999999999999</v>
      </c>
      <c r="L151" s="3">
        <f>+ROUND(VLOOKUP(E151,'[1]Cuadrillas SSEE y Lineas'!$D$28:$U$41,16)*G151,3)</f>
        <v>16.704000000000001</v>
      </c>
      <c r="M151" s="3">
        <f t="shared" si="20"/>
        <v>1548.1079999999999</v>
      </c>
      <c r="N151" s="3"/>
      <c r="O151" t="s">
        <v>90</v>
      </c>
      <c r="P151">
        <f>ROUND(VLOOKUP(O151,[1]Parametros!$B$12:$E$52,4),3)</f>
        <v>56.4</v>
      </c>
      <c r="Q151">
        <v>0.15</v>
      </c>
      <c r="R151" s="28">
        <f t="shared" si="21"/>
        <v>60.911999999999999</v>
      </c>
      <c r="W151" s="28">
        <f t="shared" si="22"/>
        <v>60.911999999999999</v>
      </c>
      <c r="X151" s="28">
        <f t="shared" si="23"/>
        <v>1609.02</v>
      </c>
      <c r="Z151" s="3">
        <f t="shared" si="24"/>
        <v>32.4</v>
      </c>
      <c r="AA151" s="3">
        <f t="shared" si="25"/>
        <v>49.661000000000001</v>
      </c>
      <c r="AB151">
        <f t="shared" si="26"/>
        <v>478.93031999999994</v>
      </c>
      <c r="AC151" s="3"/>
      <c r="AD151" s="3"/>
      <c r="AF151">
        <v>9201700001</v>
      </c>
      <c r="AG151">
        <v>951276</v>
      </c>
      <c r="AH151">
        <v>5832.39</v>
      </c>
      <c r="AI151">
        <v>25.92</v>
      </c>
      <c r="AJ151">
        <v>43.598999999999997</v>
      </c>
      <c r="AK151">
        <v>1130.08608</v>
      </c>
    </row>
    <row r="152" spans="1:37" x14ac:dyDescent="0.3">
      <c r="A152" s="13">
        <v>951280</v>
      </c>
      <c r="B152" s="18" t="s">
        <v>165</v>
      </c>
      <c r="C152" s="13">
        <v>220</v>
      </c>
      <c r="D152" s="13" t="s">
        <v>49</v>
      </c>
      <c r="E152" s="13" t="s">
        <v>89</v>
      </c>
      <c r="F152" s="27">
        <v>0.8</v>
      </c>
      <c r="G152" s="27">
        <f t="shared" si="18"/>
        <v>7.2</v>
      </c>
      <c r="H152" s="3">
        <f>+ROUND(VLOOKUP(E152,'[1]Cuadrillas SSEE y Lineas'!$D$28:$U$41,17)*G152,3)</f>
        <v>32.4</v>
      </c>
      <c r="I152">
        <f>+ROUND(VLOOKUP(E152,'[1]Cuadrillas SSEE y Lineas'!$D$28:$U$41,18),3)</f>
        <v>46.43</v>
      </c>
      <c r="J152" s="3">
        <f t="shared" si="19"/>
        <v>1504.3320000000001</v>
      </c>
      <c r="K152" s="3">
        <f>+ROUND(VLOOKUP(E152,'[1]Cuadrillas SSEE y Lineas'!$D$28:$U$41,14)*G152,3)</f>
        <v>27.071999999999999</v>
      </c>
      <c r="L152" s="3">
        <f>+ROUND(VLOOKUP(E152,'[1]Cuadrillas SSEE y Lineas'!$D$28:$U$41,16)*G152,3)</f>
        <v>16.704000000000001</v>
      </c>
      <c r="M152" s="3">
        <f t="shared" si="20"/>
        <v>1548.1079999999999</v>
      </c>
      <c r="N152" s="3"/>
      <c r="O152" t="s">
        <v>90</v>
      </c>
      <c r="P152">
        <f>ROUND(VLOOKUP(O152,[1]Parametros!$B$12:$E$52,4),3)</f>
        <v>56.4</v>
      </c>
      <c r="Q152">
        <v>0.15</v>
      </c>
      <c r="R152" s="28">
        <f t="shared" si="21"/>
        <v>60.911999999999999</v>
      </c>
      <c r="W152" s="28">
        <f t="shared" si="22"/>
        <v>60.911999999999999</v>
      </c>
      <c r="X152" s="28">
        <f t="shared" si="23"/>
        <v>1609.02</v>
      </c>
      <c r="Z152" s="3">
        <f t="shared" si="24"/>
        <v>32.4</v>
      </c>
      <c r="AA152" s="3">
        <f t="shared" si="25"/>
        <v>49.661000000000001</v>
      </c>
      <c r="AB152">
        <f t="shared" si="26"/>
        <v>478.93031999999994</v>
      </c>
      <c r="AC152" s="3"/>
      <c r="AD152" s="3"/>
      <c r="AF152">
        <v>9201700001</v>
      </c>
      <c r="AG152">
        <v>951280</v>
      </c>
      <c r="AH152">
        <v>5832.39</v>
      </c>
      <c r="AI152">
        <v>25.92</v>
      </c>
      <c r="AJ152">
        <v>43.598999999999997</v>
      </c>
      <c r="AK152">
        <v>1130.08608</v>
      </c>
    </row>
    <row r="153" spans="1:37" x14ac:dyDescent="0.3">
      <c r="A153" s="13">
        <v>951281</v>
      </c>
      <c r="B153" s="18" t="s">
        <v>199</v>
      </c>
      <c r="C153" s="13">
        <v>154</v>
      </c>
      <c r="D153" s="13" t="s">
        <v>49</v>
      </c>
      <c r="E153" s="13" t="s">
        <v>89</v>
      </c>
      <c r="F153" s="13">
        <v>0.6</v>
      </c>
      <c r="G153" s="13">
        <f t="shared" si="18"/>
        <v>5.4</v>
      </c>
      <c r="H153" s="3">
        <f>+ROUND(VLOOKUP(E153,'[1]Cuadrillas SSEE y Lineas'!$D$28:$U$41,17)*G153,3)</f>
        <v>24.3</v>
      </c>
      <c r="I153">
        <f>+ROUND(VLOOKUP(E153,'[1]Cuadrillas SSEE y Lineas'!$D$28:$U$41,18),3)</f>
        <v>46.43</v>
      </c>
      <c r="J153" s="3">
        <f t="shared" si="19"/>
        <v>1128.249</v>
      </c>
      <c r="K153" s="3">
        <f>+ROUND(VLOOKUP(E153,'[1]Cuadrillas SSEE y Lineas'!$D$28:$U$41,14)*G153,3)</f>
        <v>20.303999999999998</v>
      </c>
      <c r="L153" s="3">
        <f>+ROUND(VLOOKUP(E153,'[1]Cuadrillas SSEE y Lineas'!$D$28:$U$41,16)*G153,3)</f>
        <v>12.528</v>
      </c>
      <c r="M153" s="3">
        <f t="shared" si="20"/>
        <v>1161.0810000000001</v>
      </c>
      <c r="N153" s="3"/>
      <c r="O153" t="s">
        <v>90</v>
      </c>
      <c r="P153">
        <f>ROUND(VLOOKUP(O153,[1]Parametros!$B$12:$E$52,4),3)</f>
        <v>56.4</v>
      </c>
      <c r="Q153">
        <v>0.15</v>
      </c>
      <c r="R153" s="28">
        <f t="shared" si="21"/>
        <v>45.683999999999997</v>
      </c>
      <c r="W153" s="28">
        <f t="shared" si="22"/>
        <v>45.683999999999997</v>
      </c>
      <c r="X153" s="28">
        <f t="shared" si="23"/>
        <v>1206.7650000000001</v>
      </c>
      <c r="Z153" s="3">
        <f t="shared" si="24"/>
        <v>24.3</v>
      </c>
      <c r="AA153" s="3">
        <f t="shared" si="25"/>
        <v>49.661000000000001</v>
      </c>
      <c r="AB153">
        <f t="shared" si="26"/>
        <v>359.19774000000007</v>
      </c>
      <c r="AC153" s="3"/>
      <c r="AD153" s="3"/>
      <c r="AF153">
        <v>9201700001</v>
      </c>
      <c r="AG153">
        <v>951281</v>
      </c>
      <c r="AH153">
        <v>6854.68</v>
      </c>
      <c r="AI153">
        <v>19.440000000000001</v>
      </c>
      <c r="AJ153">
        <v>43.598999999999997</v>
      </c>
      <c r="AK153">
        <v>847.56456000000003</v>
      </c>
    </row>
    <row r="154" spans="1:37" x14ac:dyDescent="0.3">
      <c r="A154" s="13">
        <v>951284</v>
      </c>
      <c r="B154" s="18" t="s">
        <v>154</v>
      </c>
      <c r="C154" s="13">
        <v>220</v>
      </c>
      <c r="D154" s="13" t="s">
        <v>49</v>
      </c>
      <c r="E154" s="13" t="s">
        <v>89</v>
      </c>
      <c r="F154" s="13">
        <v>0.8</v>
      </c>
      <c r="G154" s="13">
        <f t="shared" si="18"/>
        <v>7.2</v>
      </c>
      <c r="H154" s="3">
        <f>+ROUND(VLOOKUP(E154,'[1]Cuadrillas SSEE y Lineas'!$D$28:$U$41,17)*G154,3)</f>
        <v>32.4</v>
      </c>
      <c r="I154">
        <f>+ROUND(VLOOKUP(E154,'[1]Cuadrillas SSEE y Lineas'!$D$28:$U$41,18),3)</f>
        <v>46.43</v>
      </c>
      <c r="J154" s="3">
        <f t="shared" si="19"/>
        <v>1504.3320000000001</v>
      </c>
      <c r="K154" s="3">
        <f>+ROUND(VLOOKUP(E154,'[1]Cuadrillas SSEE y Lineas'!$D$28:$U$41,14)*G154,3)</f>
        <v>27.071999999999999</v>
      </c>
      <c r="L154" s="3">
        <f>+ROUND(VLOOKUP(E154,'[1]Cuadrillas SSEE y Lineas'!$D$28:$U$41,16)*G154,3)</f>
        <v>16.704000000000001</v>
      </c>
      <c r="M154" s="3">
        <f t="shared" si="20"/>
        <v>1548.1079999999999</v>
      </c>
      <c r="N154" s="3"/>
      <c r="O154" t="s">
        <v>90</v>
      </c>
      <c r="P154">
        <f>ROUND(VLOOKUP(O154,[1]Parametros!$B$12:$E$52,4),3)</f>
        <v>56.4</v>
      </c>
      <c r="Q154">
        <v>0.15</v>
      </c>
      <c r="R154" s="28">
        <f t="shared" si="21"/>
        <v>60.911999999999999</v>
      </c>
      <c r="W154" s="28">
        <f t="shared" si="22"/>
        <v>60.911999999999999</v>
      </c>
      <c r="X154" s="28">
        <f t="shared" si="23"/>
        <v>1609.02</v>
      </c>
      <c r="Z154" s="3">
        <f t="shared" si="24"/>
        <v>32.4</v>
      </c>
      <c r="AA154" s="3">
        <f t="shared" si="25"/>
        <v>49.661000000000001</v>
      </c>
      <c r="AB154">
        <f t="shared" si="26"/>
        <v>478.93031999999994</v>
      </c>
      <c r="AC154" s="3"/>
      <c r="AD154" s="3"/>
      <c r="AF154">
        <v>9201700001</v>
      </c>
      <c r="AG154">
        <v>951284</v>
      </c>
      <c r="AH154">
        <v>5832.39</v>
      </c>
      <c r="AI154">
        <v>25.92</v>
      </c>
      <c r="AJ154">
        <v>43.598999999999997</v>
      </c>
      <c r="AK154">
        <v>1130.08608</v>
      </c>
    </row>
    <row r="155" spans="1:37" x14ac:dyDescent="0.3">
      <c r="A155" s="13">
        <v>951285</v>
      </c>
      <c r="B155" s="18" t="s">
        <v>165</v>
      </c>
      <c r="C155" s="13">
        <v>220</v>
      </c>
      <c r="D155" s="13" t="s">
        <v>49</v>
      </c>
      <c r="E155" s="13" t="s">
        <v>89</v>
      </c>
      <c r="F155" s="27">
        <v>0.8</v>
      </c>
      <c r="G155" s="27">
        <f t="shared" si="18"/>
        <v>7.2</v>
      </c>
      <c r="H155" s="3">
        <f>+ROUND(VLOOKUP(E155,'[1]Cuadrillas SSEE y Lineas'!$D$28:$U$41,17)*G155,3)</f>
        <v>32.4</v>
      </c>
      <c r="I155">
        <f>+ROUND(VLOOKUP(E155,'[1]Cuadrillas SSEE y Lineas'!$D$28:$U$41,18),3)</f>
        <v>46.43</v>
      </c>
      <c r="J155" s="3">
        <f t="shared" si="19"/>
        <v>1504.3320000000001</v>
      </c>
      <c r="K155" s="3">
        <f>+ROUND(VLOOKUP(E155,'[1]Cuadrillas SSEE y Lineas'!$D$28:$U$41,14)*G155,3)</f>
        <v>27.071999999999999</v>
      </c>
      <c r="L155" s="3">
        <f>+ROUND(VLOOKUP(E155,'[1]Cuadrillas SSEE y Lineas'!$D$28:$U$41,16)*G155,3)</f>
        <v>16.704000000000001</v>
      </c>
      <c r="M155" s="3">
        <f t="shared" si="20"/>
        <v>1548.1079999999999</v>
      </c>
      <c r="N155" s="3"/>
      <c r="O155" t="s">
        <v>90</v>
      </c>
      <c r="P155">
        <f>ROUND(VLOOKUP(O155,[1]Parametros!$B$12:$E$52,4),3)</f>
        <v>56.4</v>
      </c>
      <c r="Q155">
        <v>0.15</v>
      </c>
      <c r="R155" s="28">
        <f t="shared" si="21"/>
        <v>60.911999999999999</v>
      </c>
      <c r="W155" s="28">
        <f t="shared" si="22"/>
        <v>60.911999999999999</v>
      </c>
      <c r="X155" s="28">
        <f t="shared" si="23"/>
        <v>1609.02</v>
      </c>
      <c r="Z155" s="3">
        <f t="shared" si="24"/>
        <v>32.4</v>
      </c>
      <c r="AA155" s="3">
        <f t="shared" si="25"/>
        <v>49.661000000000001</v>
      </c>
      <c r="AB155">
        <f t="shared" si="26"/>
        <v>478.93031999999994</v>
      </c>
      <c r="AC155" s="3"/>
      <c r="AD155" s="3"/>
      <c r="AF155">
        <v>9201700001</v>
      </c>
      <c r="AG155">
        <v>951285</v>
      </c>
      <c r="AH155">
        <v>5832.39</v>
      </c>
      <c r="AI155">
        <v>25.92</v>
      </c>
      <c r="AJ155">
        <v>43.598999999999997</v>
      </c>
      <c r="AK155">
        <v>1130.08608</v>
      </c>
    </row>
    <row r="156" spans="1:37" x14ac:dyDescent="0.3">
      <c r="A156" s="13">
        <v>951286</v>
      </c>
      <c r="B156" s="18" t="s">
        <v>200</v>
      </c>
      <c r="C156" s="13">
        <v>220</v>
      </c>
      <c r="D156" s="13" t="s">
        <v>49</v>
      </c>
      <c r="E156" s="13" t="s">
        <v>89</v>
      </c>
      <c r="F156" s="13">
        <v>0.8</v>
      </c>
      <c r="G156" s="13">
        <f t="shared" si="18"/>
        <v>7.2</v>
      </c>
      <c r="H156" s="3">
        <f>+ROUND(VLOOKUP(E156,'[1]Cuadrillas SSEE y Lineas'!$D$28:$U$41,17)*G156,3)</f>
        <v>32.4</v>
      </c>
      <c r="I156">
        <f>+ROUND(VLOOKUP(E156,'[1]Cuadrillas SSEE y Lineas'!$D$28:$U$41,18),3)</f>
        <v>46.43</v>
      </c>
      <c r="J156" s="3">
        <f t="shared" si="19"/>
        <v>1504.3320000000001</v>
      </c>
      <c r="K156" s="3">
        <f>+ROUND(VLOOKUP(E156,'[1]Cuadrillas SSEE y Lineas'!$D$28:$U$41,14)*G156,3)</f>
        <v>27.071999999999999</v>
      </c>
      <c r="L156" s="3">
        <f>+ROUND(VLOOKUP(E156,'[1]Cuadrillas SSEE y Lineas'!$D$28:$U$41,16)*G156,3)</f>
        <v>16.704000000000001</v>
      </c>
      <c r="M156" s="3">
        <f t="shared" si="20"/>
        <v>1548.1079999999999</v>
      </c>
      <c r="N156" s="3"/>
      <c r="O156" t="s">
        <v>90</v>
      </c>
      <c r="P156">
        <f>ROUND(VLOOKUP(O156,[1]Parametros!$B$12:$E$52,4),3)</f>
        <v>56.4</v>
      </c>
      <c r="Q156">
        <v>0.15</v>
      </c>
      <c r="R156" s="28">
        <f t="shared" si="21"/>
        <v>60.911999999999999</v>
      </c>
      <c r="W156" s="28">
        <f t="shared" si="22"/>
        <v>60.911999999999999</v>
      </c>
      <c r="X156" s="28">
        <f t="shared" si="23"/>
        <v>1609.02</v>
      </c>
      <c r="Z156" s="3">
        <f t="shared" si="24"/>
        <v>32.4</v>
      </c>
      <c r="AA156" s="3">
        <f t="shared" si="25"/>
        <v>49.661000000000001</v>
      </c>
      <c r="AB156">
        <f t="shared" si="26"/>
        <v>478.93031999999994</v>
      </c>
      <c r="AC156" s="3"/>
      <c r="AD156" s="3"/>
      <c r="AF156">
        <v>9201700001</v>
      </c>
      <c r="AG156">
        <v>951286</v>
      </c>
      <c r="AH156">
        <v>5832.39</v>
      </c>
      <c r="AI156">
        <v>25.92</v>
      </c>
      <c r="AJ156">
        <v>43.598999999999997</v>
      </c>
      <c r="AK156">
        <v>1130.08608</v>
      </c>
    </row>
    <row r="157" spans="1:37" x14ac:dyDescent="0.3">
      <c r="A157" s="13">
        <v>951288</v>
      </c>
      <c r="B157" s="18" t="s">
        <v>154</v>
      </c>
      <c r="C157" s="13">
        <v>220</v>
      </c>
      <c r="D157" s="13" t="s">
        <v>49</v>
      </c>
      <c r="E157" s="13" t="s">
        <v>89</v>
      </c>
      <c r="F157" s="27">
        <v>0.8</v>
      </c>
      <c r="G157" s="27">
        <f t="shared" si="18"/>
        <v>7.2</v>
      </c>
      <c r="H157" s="3">
        <f>+ROUND(VLOOKUP(E157,'[1]Cuadrillas SSEE y Lineas'!$D$28:$U$41,17)*G157,3)</f>
        <v>32.4</v>
      </c>
      <c r="I157">
        <f>+ROUND(VLOOKUP(E157,'[1]Cuadrillas SSEE y Lineas'!$D$28:$U$41,18),3)</f>
        <v>46.43</v>
      </c>
      <c r="J157" s="3">
        <f t="shared" si="19"/>
        <v>1504.3320000000001</v>
      </c>
      <c r="K157" s="3">
        <f>+ROUND(VLOOKUP(E157,'[1]Cuadrillas SSEE y Lineas'!$D$28:$U$41,14)*G157,3)</f>
        <v>27.071999999999999</v>
      </c>
      <c r="L157" s="3">
        <f>+ROUND(VLOOKUP(E157,'[1]Cuadrillas SSEE y Lineas'!$D$28:$U$41,16)*G157,3)</f>
        <v>16.704000000000001</v>
      </c>
      <c r="M157" s="3">
        <f t="shared" si="20"/>
        <v>1548.1079999999999</v>
      </c>
      <c r="N157" s="3"/>
      <c r="O157" t="s">
        <v>90</v>
      </c>
      <c r="P157">
        <f>ROUND(VLOOKUP(O157,[1]Parametros!$B$12:$E$52,4),3)</f>
        <v>56.4</v>
      </c>
      <c r="Q157">
        <v>0.15</v>
      </c>
      <c r="R157" s="28">
        <f t="shared" si="21"/>
        <v>60.911999999999999</v>
      </c>
      <c r="W157" s="28">
        <f t="shared" si="22"/>
        <v>60.911999999999999</v>
      </c>
      <c r="X157" s="28">
        <f t="shared" si="23"/>
        <v>1609.02</v>
      </c>
      <c r="Z157" s="3">
        <f t="shared" si="24"/>
        <v>32.4</v>
      </c>
      <c r="AA157" s="3">
        <f t="shared" si="25"/>
        <v>49.661000000000001</v>
      </c>
      <c r="AB157">
        <f t="shared" si="26"/>
        <v>478.93031999999994</v>
      </c>
      <c r="AC157" s="3"/>
      <c r="AD157" s="3"/>
      <c r="AF157">
        <v>9201700001</v>
      </c>
      <c r="AG157">
        <v>951288</v>
      </c>
      <c r="AH157">
        <v>5832.39</v>
      </c>
      <c r="AI157">
        <v>25.92</v>
      </c>
      <c r="AJ157">
        <v>43.598999999999997</v>
      </c>
      <c r="AK157">
        <v>1130.08608</v>
      </c>
    </row>
    <row r="158" spans="1:37" x14ac:dyDescent="0.3">
      <c r="A158" s="13">
        <v>951289</v>
      </c>
      <c r="B158" s="18" t="s">
        <v>180</v>
      </c>
      <c r="C158" s="13">
        <v>220</v>
      </c>
      <c r="D158" s="13" t="s">
        <v>49</v>
      </c>
      <c r="E158" s="13" t="s">
        <v>89</v>
      </c>
      <c r="F158" s="13">
        <v>0.8</v>
      </c>
      <c r="G158" s="13">
        <f t="shared" si="18"/>
        <v>7.2</v>
      </c>
      <c r="H158" s="3">
        <f>+ROUND(VLOOKUP(E158,'[1]Cuadrillas SSEE y Lineas'!$D$28:$U$41,17)*G158,3)</f>
        <v>32.4</v>
      </c>
      <c r="I158">
        <f>+ROUND(VLOOKUP(E158,'[1]Cuadrillas SSEE y Lineas'!$D$28:$U$41,18),3)</f>
        <v>46.43</v>
      </c>
      <c r="J158" s="3">
        <f t="shared" si="19"/>
        <v>1504.3320000000001</v>
      </c>
      <c r="K158" s="3">
        <f>+ROUND(VLOOKUP(E158,'[1]Cuadrillas SSEE y Lineas'!$D$28:$U$41,14)*G158,3)</f>
        <v>27.071999999999999</v>
      </c>
      <c r="L158" s="3">
        <f>+ROUND(VLOOKUP(E158,'[1]Cuadrillas SSEE y Lineas'!$D$28:$U$41,16)*G158,3)</f>
        <v>16.704000000000001</v>
      </c>
      <c r="M158" s="3">
        <f t="shared" si="20"/>
        <v>1548.1079999999999</v>
      </c>
      <c r="N158" s="3"/>
      <c r="O158" t="s">
        <v>90</v>
      </c>
      <c r="P158">
        <f>ROUND(VLOOKUP(O158,[1]Parametros!$B$12:$E$52,4),3)</f>
        <v>56.4</v>
      </c>
      <c r="Q158">
        <v>0.15</v>
      </c>
      <c r="R158" s="28">
        <f t="shared" si="21"/>
        <v>60.911999999999999</v>
      </c>
      <c r="W158" s="28">
        <f t="shared" si="22"/>
        <v>60.911999999999999</v>
      </c>
      <c r="X158" s="28">
        <f t="shared" si="23"/>
        <v>1609.02</v>
      </c>
      <c r="Z158" s="3">
        <f t="shared" si="24"/>
        <v>32.4</v>
      </c>
      <c r="AA158" s="3">
        <f t="shared" si="25"/>
        <v>49.661000000000001</v>
      </c>
      <c r="AB158">
        <f t="shared" si="26"/>
        <v>478.93031999999994</v>
      </c>
      <c r="AC158" s="3"/>
      <c r="AD158" s="3"/>
      <c r="AF158">
        <v>9201700001</v>
      </c>
      <c r="AG158">
        <v>951289</v>
      </c>
      <c r="AH158">
        <v>5832.39</v>
      </c>
      <c r="AI158">
        <v>25.92</v>
      </c>
      <c r="AJ158">
        <v>43.598999999999997</v>
      </c>
      <c r="AK158">
        <v>1130.08608</v>
      </c>
    </row>
    <row r="159" spans="1:37" x14ac:dyDescent="0.3">
      <c r="A159" s="13">
        <v>951291</v>
      </c>
      <c r="B159" s="18" t="s">
        <v>188</v>
      </c>
      <c r="C159" s="13">
        <v>110</v>
      </c>
      <c r="D159" s="13" t="s">
        <v>49</v>
      </c>
      <c r="E159" s="13" t="s">
        <v>89</v>
      </c>
      <c r="F159" s="13">
        <v>0.5</v>
      </c>
      <c r="G159" s="13">
        <f t="shared" si="18"/>
        <v>4.5</v>
      </c>
      <c r="H159" s="3">
        <f>+ROUND(VLOOKUP(E159,'[1]Cuadrillas SSEE y Lineas'!$D$28:$U$41,17)*G159,3)</f>
        <v>20.25</v>
      </c>
      <c r="I159">
        <f>+ROUND(VLOOKUP(E159,'[1]Cuadrillas SSEE y Lineas'!$D$28:$U$41,18),3)</f>
        <v>46.43</v>
      </c>
      <c r="J159" s="3">
        <f t="shared" si="19"/>
        <v>940.20799999999997</v>
      </c>
      <c r="K159" s="3">
        <f>+ROUND(VLOOKUP(E159,'[1]Cuadrillas SSEE y Lineas'!$D$28:$U$41,14)*G159,3)</f>
        <v>16.920000000000002</v>
      </c>
      <c r="L159" s="3">
        <f>+ROUND(VLOOKUP(E159,'[1]Cuadrillas SSEE y Lineas'!$D$28:$U$41,16)*G159,3)</f>
        <v>10.44</v>
      </c>
      <c r="M159" s="3">
        <f t="shared" si="20"/>
        <v>967.56799999999998</v>
      </c>
      <c r="N159" s="3"/>
      <c r="O159" t="s">
        <v>90</v>
      </c>
      <c r="P159">
        <f>ROUND(VLOOKUP(O159,[1]Parametros!$B$12:$E$52,4),3)</f>
        <v>56.4</v>
      </c>
      <c r="Q159">
        <v>0.15</v>
      </c>
      <c r="R159" s="28">
        <f t="shared" si="21"/>
        <v>38.07</v>
      </c>
      <c r="W159" s="28">
        <f t="shared" si="22"/>
        <v>38.07</v>
      </c>
      <c r="X159" s="28">
        <f t="shared" si="23"/>
        <v>1005.638</v>
      </c>
      <c r="Z159" s="3">
        <f t="shared" si="24"/>
        <v>20.25</v>
      </c>
      <c r="AA159" s="3">
        <f t="shared" si="25"/>
        <v>49.661000000000001</v>
      </c>
      <c r="AB159">
        <f t="shared" si="26"/>
        <v>299.33145000000002</v>
      </c>
      <c r="AC159" s="3"/>
      <c r="AD159" s="3"/>
      <c r="AF159">
        <v>9201700001</v>
      </c>
      <c r="AG159">
        <v>951291</v>
      </c>
      <c r="AH159">
        <v>6854.68</v>
      </c>
      <c r="AI159">
        <v>16.2</v>
      </c>
      <c r="AJ159">
        <v>43.598999999999997</v>
      </c>
      <c r="AK159">
        <v>706.30380000000002</v>
      </c>
    </row>
    <row r="160" spans="1:37" x14ac:dyDescent="0.3">
      <c r="A160" s="13">
        <v>951294</v>
      </c>
      <c r="B160" s="18" t="s">
        <v>154</v>
      </c>
      <c r="C160" s="13">
        <v>220</v>
      </c>
      <c r="D160" s="13" t="s">
        <v>49</v>
      </c>
      <c r="E160" s="13" t="s">
        <v>89</v>
      </c>
      <c r="F160" s="27">
        <v>0.8</v>
      </c>
      <c r="G160" s="27">
        <f t="shared" si="18"/>
        <v>7.2</v>
      </c>
      <c r="H160" s="3">
        <f>+ROUND(VLOOKUP(E160,'[1]Cuadrillas SSEE y Lineas'!$D$28:$U$41,17)*G160,3)</f>
        <v>32.4</v>
      </c>
      <c r="I160">
        <f>+ROUND(VLOOKUP(E160,'[1]Cuadrillas SSEE y Lineas'!$D$28:$U$41,18),3)</f>
        <v>46.43</v>
      </c>
      <c r="J160" s="3">
        <f t="shared" si="19"/>
        <v>1504.3320000000001</v>
      </c>
      <c r="K160" s="3">
        <f>+ROUND(VLOOKUP(E160,'[1]Cuadrillas SSEE y Lineas'!$D$28:$U$41,14)*G160,3)</f>
        <v>27.071999999999999</v>
      </c>
      <c r="L160" s="3">
        <f>+ROUND(VLOOKUP(E160,'[1]Cuadrillas SSEE y Lineas'!$D$28:$U$41,16)*G160,3)</f>
        <v>16.704000000000001</v>
      </c>
      <c r="M160" s="3">
        <f t="shared" si="20"/>
        <v>1548.1079999999999</v>
      </c>
      <c r="N160" s="3"/>
      <c r="O160" t="s">
        <v>90</v>
      </c>
      <c r="P160">
        <f>ROUND(VLOOKUP(O160,[1]Parametros!$B$12:$E$52,4),3)</f>
        <v>56.4</v>
      </c>
      <c r="Q160">
        <v>0.15</v>
      </c>
      <c r="R160" s="28">
        <f t="shared" si="21"/>
        <v>60.911999999999999</v>
      </c>
      <c r="W160" s="28">
        <f t="shared" si="22"/>
        <v>60.911999999999999</v>
      </c>
      <c r="X160" s="28">
        <f t="shared" si="23"/>
        <v>1609.02</v>
      </c>
      <c r="Z160" s="3">
        <f t="shared" si="24"/>
        <v>32.4</v>
      </c>
      <c r="AA160" s="3">
        <f t="shared" si="25"/>
        <v>49.661000000000001</v>
      </c>
      <c r="AB160">
        <f t="shared" si="26"/>
        <v>478.93031999999994</v>
      </c>
      <c r="AC160" s="3"/>
      <c r="AD160" s="3"/>
      <c r="AF160">
        <v>9201700001</v>
      </c>
      <c r="AG160">
        <v>951294</v>
      </c>
      <c r="AH160">
        <v>5832.39</v>
      </c>
      <c r="AI160">
        <v>25.92</v>
      </c>
      <c r="AJ160">
        <v>43.598999999999997</v>
      </c>
      <c r="AK160">
        <v>1130.08608</v>
      </c>
    </row>
    <row r="161" spans="1:37" x14ac:dyDescent="0.3">
      <c r="A161" s="13">
        <v>951295</v>
      </c>
      <c r="B161" s="18" t="s">
        <v>201</v>
      </c>
      <c r="C161" s="13">
        <v>13.8</v>
      </c>
      <c r="D161" s="13" t="s">
        <v>49</v>
      </c>
      <c r="E161" s="13" t="s">
        <v>89</v>
      </c>
      <c r="F161" s="27">
        <v>0.2</v>
      </c>
      <c r="G161" s="27">
        <f t="shared" si="18"/>
        <v>1.8</v>
      </c>
      <c r="H161" s="3">
        <f>+ROUND(VLOOKUP(E161,'[1]Cuadrillas SSEE y Lineas'!$D$28:$U$41,17)*G161,3)</f>
        <v>8.1</v>
      </c>
      <c r="I161">
        <f>+ROUND(VLOOKUP(E161,'[1]Cuadrillas SSEE y Lineas'!$D$28:$U$41,18),3)</f>
        <v>46.43</v>
      </c>
      <c r="J161" s="3">
        <f t="shared" si="19"/>
        <v>376.08300000000003</v>
      </c>
      <c r="K161" s="3">
        <f>+ROUND(VLOOKUP(E161,'[1]Cuadrillas SSEE y Lineas'!$D$28:$U$41,14)*G161,3)</f>
        <v>6.7679999999999998</v>
      </c>
      <c r="L161" s="3">
        <f>+ROUND(VLOOKUP(E161,'[1]Cuadrillas SSEE y Lineas'!$D$28:$U$41,16)*G161,3)</f>
        <v>4.1760000000000002</v>
      </c>
      <c r="M161" s="3">
        <f t="shared" si="20"/>
        <v>387.02699999999999</v>
      </c>
      <c r="N161" s="3"/>
      <c r="O161" t="s">
        <v>90</v>
      </c>
      <c r="P161">
        <f>ROUND(VLOOKUP(O161,[1]Parametros!$B$12:$E$52,4),3)</f>
        <v>56.4</v>
      </c>
      <c r="Q161">
        <v>0.15</v>
      </c>
      <c r="R161" s="28">
        <f t="shared" si="21"/>
        <v>15.228</v>
      </c>
      <c r="W161" s="28">
        <f t="shared" si="22"/>
        <v>15.228</v>
      </c>
      <c r="X161" s="28">
        <f t="shared" si="23"/>
        <v>402.255</v>
      </c>
      <c r="Z161" s="3">
        <f t="shared" si="24"/>
        <v>8.1</v>
      </c>
      <c r="AA161" s="3">
        <f t="shared" si="25"/>
        <v>49.661000000000001</v>
      </c>
      <c r="AB161">
        <f t="shared" si="26"/>
        <v>119.73257999999998</v>
      </c>
      <c r="AC161" s="3"/>
      <c r="AD161" s="3"/>
      <c r="AF161">
        <v>9201700001</v>
      </c>
      <c r="AG161">
        <v>951295</v>
      </c>
      <c r="AH161">
        <v>1004.93</v>
      </c>
      <c r="AI161">
        <v>6.48</v>
      </c>
      <c r="AJ161">
        <v>43.598999999999997</v>
      </c>
      <c r="AK161">
        <v>282.52152000000001</v>
      </c>
    </row>
    <row r="162" spans="1:37" x14ac:dyDescent="0.3">
      <c r="A162" s="13">
        <v>951298</v>
      </c>
      <c r="B162" s="18" t="s">
        <v>174</v>
      </c>
      <c r="C162" s="13">
        <v>220</v>
      </c>
      <c r="D162" s="13" t="s">
        <v>49</v>
      </c>
      <c r="E162" s="13" t="s">
        <v>89</v>
      </c>
      <c r="F162" s="27">
        <v>0.8</v>
      </c>
      <c r="G162" s="27">
        <f t="shared" si="18"/>
        <v>7.2</v>
      </c>
      <c r="H162" s="3">
        <f>+ROUND(VLOOKUP(E162,'[1]Cuadrillas SSEE y Lineas'!$D$28:$U$41,17)*G162,3)</f>
        <v>32.4</v>
      </c>
      <c r="I162">
        <f>+ROUND(VLOOKUP(E162,'[1]Cuadrillas SSEE y Lineas'!$D$28:$U$41,18),3)</f>
        <v>46.43</v>
      </c>
      <c r="J162" s="3">
        <f t="shared" si="19"/>
        <v>1504.3320000000001</v>
      </c>
      <c r="K162" s="3">
        <f>+ROUND(VLOOKUP(E162,'[1]Cuadrillas SSEE y Lineas'!$D$28:$U$41,14)*G162,3)</f>
        <v>27.071999999999999</v>
      </c>
      <c r="L162" s="3">
        <f>+ROUND(VLOOKUP(E162,'[1]Cuadrillas SSEE y Lineas'!$D$28:$U$41,16)*G162,3)</f>
        <v>16.704000000000001</v>
      </c>
      <c r="M162" s="3">
        <f t="shared" si="20"/>
        <v>1548.1079999999999</v>
      </c>
      <c r="N162" s="3"/>
      <c r="O162" t="s">
        <v>90</v>
      </c>
      <c r="P162">
        <f>ROUND(VLOOKUP(O162,[1]Parametros!$B$12:$E$52,4),3)</f>
        <v>56.4</v>
      </c>
      <c r="Q162">
        <v>0.15</v>
      </c>
      <c r="R162" s="28">
        <f t="shared" si="21"/>
        <v>60.911999999999999</v>
      </c>
      <c r="W162" s="28">
        <f t="shared" si="22"/>
        <v>60.911999999999999</v>
      </c>
      <c r="X162" s="28">
        <f t="shared" si="23"/>
        <v>1609.02</v>
      </c>
      <c r="Z162" s="3">
        <f t="shared" si="24"/>
        <v>32.4</v>
      </c>
      <c r="AA162" s="3">
        <f t="shared" si="25"/>
        <v>49.661000000000001</v>
      </c>
      <c r="AB162">
        <f t="shared" si="26"/>
        <v>478.93031999999994</v>
      </c>
      <c r="AC162" s="3"/>
      <c r="AD162" s="3"/>
      <c r="AF162">
        <v>9201700001</v>
      </c>
      <c r="AG162">
        <v>951298</v>
      </c>
      <c r="AH162">
        <v>5832.39</v>
      </c>
      <c r="AI162">
        <v>25.92</v>
      </c>
      <c r="AJ162">
        <v>43.598999999999997</v>
      </c>
      <c r="AK162">
        <v>1130.08608</v>
      </c>
    </row>
    <row r="163" spans="1:37" x14ac:dyDescent="0.3">
      <c r="A163" s="13">
        <v>951299</v>
      </c>
      <c r="B163" s="18" t="s">
        <v>154</v>
      </c>
      <c r="C163" s="13">
        <v>220</v>
      </c>
      <c r="D163" s="13" t="s">
        <v>49</v>
      </c>
      <c r="E163" s="13" t="s">
        <v>89</v>
      </c>
      <c r="F163" s="27">
        <v>0.8</v>
      </c>
      <c r="G163" s="27">
        <f t="shared" si="18"/>
        <v>7.2</v>
      </c>
      <c r="H163" s="3">
        <f>+ROUND(VLOOKUP(E163,'[1]Cuadrillas SSEE y Lineas'!$D$28:$U$41,17)*G163,3)</f>
        <v>32.4</v>
      </c>
      <c r="I163">
        <f>+ROUND(VLOOKUP(E163,'[1]Cuadrillas SSEE y Lineas'!$D$28:$U$41,18),3)</f>
        <v>46.43</v>
      </c>
      <c r="J163" s="3">
        <f t="shared" si="19"/>
        <v>1504.3320000000001</v>
      </c>
      <c r="K163" s="3">
        <f>+ROUND(VLOOKUP(E163,'[1]Cuadrillas SSEE y Lineas'!$D$28:$U$41,14)*G163,3)</f>
        <v>27.071999999999999</v>
      </c>
      <c r="L163" s="3">
        <f>+ROUND(VLOOKUP(E163,'[1]Cuadrillas SSEE y Lineas'!$D$28:$U$41,16)*G163,3)</f>
        <v>16.704000000000001</v>
      </c>
      <c r="M163" s="3">
        <f t="shared" si="20"/>
        <v>1548.1079999999999</v>
      </c>
      <c r="N163" s="3"/>
      <c r="O163" t="s">
        <v>90</v>
      </c>
      <c r="P163">
        <f>ROUND(VLOOKUP(O163,[1]Parametros!$B$12:$E$52,4),3)</f>
        <v>56.4</v>
      </c>
      <c r="Q163">
        <v>0.15</v>
      </c>
      <c r="R163" s="28">
        <f t="shared" si="21"/>
        <v>60.911999999999999</v>
      </c>
      <c r="W163" s="28">
        <f t="shared" si="22"/>
        <v>60.911999999999999</v>
      </c>
      <c r="X163" s="28">
        <f t="shared" si="23"/>
        <v>1609.02</v>
      </c>
      <c r="Z163" s="3">
        <f t="shared" si="24"/>
        <v>32.4</v>
      </c>
      <c r="AA163" s="3">
        <f t="shared" si="25"/>
        <v>49.661000000000001</v>
      </c>
      <c r="AB163">
        <f t="shared" si="26"/>
        <v>478.93031999999994</v>
      </c>
      <c r="AC163" s="3"/>
      <c r="AD163" s="3"/>
      <c r="AF163">
        <v>9201700001</v>
      </c>
      <c r="AG163">
        <v>951299</v>
      </c>
      <c r="AH163">
        <v>5832.39</v>
      </c>
      <c r="AI163">
        <v>25.92</v>
      </c>
      <c r="AJ163">
        <v>43.598999999999997</v>
      </c>
      <c r="AK163">
        <v>1130.08608</v>
      </c>
    </row>
    <row r="164" spans="1:37" x14ac:dyDescent="0.3">
      <c r="A164" s="13">
        <v>951302</v>
      </c>
      <c r="B164" s="18" t="s">
        <v>179</v>
      </c>
      <c r="C164" s="13">
        <v>13.8</v>
      </c>
      <c r="D164" s="13" t="s">
        <v>49</v>
      </c>
      <c r="E164" s="13" t="s">
        <v>89</v>
      </c>
      <c r="F164" s="27">
        <v>0.2</v>
      </c>
      <c r="G164" s="27">
        <f t="shared" si="18"/>
        <v>1.8</v>
      </c>
      <c r="H164" s="3">
        <f>+ROUND(VLOOKUP(E164,'[1]Cuadrillas SSEE y Lineas'!$D$28:$U$41,17)*G164,3)</f>
        <v>8.1</v>
      </c>
      <c r="I164">
        <f>+ROUND(VLOOKUP(E164,'[1]Cuadrillas SSEE y Lineas'!$D$28:$U$41,18),3)</f>
        <v>46.43</v>
      </c>
      <c r="J164" s="3">
        <f t="shared" si="19"/>
        <v>376.08300000000003</v>
      </c>
      <c r="K164" s="3">
        <f>+ROUND(VLOOKUP(E164,'[1]Cuadrillas SSEE y Lineas'!$D$28:$U$41,14)*G164,3)</f>
        <v>6.7679999999999998</v>
      </c>
      <c r="L164" s="3">
        <f>+ROUND(VLOOKUP(E164,'[1]Cuadrillas SSEE y Lineas'!$D$28:$U$41,16)*G164,3)</f>
        <v>4.1760000000000002</v>
      </c>
      <c r="M164" s="3">
        <f t="shared" si="20"/>
        <v>387.02699999999999</v>
      </c>
      <c r="N164" s="3"/>
      <c r="O164" t="s">
        <v>90</v>
      </c>
      <c r="P164">
        <f>ROUND(VLOOKUP(O164,[1]Parametros!$B$12:$E$52,4),3)</f>
        <v>56.4</v>
      </c>
      <c r="Q164">
        <v>0.15</v>
      </c>
      <c r="R164" s="28">
        <f t="shared" si="21"/>
        <v>15.228</v>
      </c>
      <c r="W164" s="28">
        <f t="shared" si="22"/>
        <v>15.228</v>
      </c>
      <c r="X164" s="28">
        <f t="shared" si="23"/>
        <v>402.255</v>
      </c>
      <c r="Z164" s="3">
        <f t="shared" si="24"/>
        <v>8.1</v>
      </c>
      <c r="AA164" s="3">
        <f t="shared" si="25"/>
        <v>49.661000000000001</v>
      </c>
      <c r="AB164">
        <f t="shared" si="26"/>
        <v>119.73257999999998</v>
      </c>
      <c r="AC164" s="3"/>
      <c r="AD164" s="3"/>
      <c r="AF164">
        <v>9201700001</v>
      </c>
      <c r="AG164">
        <v>951302</v>
      </c>
      <c r="AH164">
        <v>1004.93</v>
      </c>
      <c r="AI164">
        <v>6.48</v>
      </c>
      <c r="AJ164">
        <v>43.598999999999997</v>
      </c>
      <c r="AK164">
        <v>282.52152000000001</v>
      </c>
    </row>
    <row r="165" spans="1:37" x14ac:dyDescent="0.3">
      <c r="A165" s="13">
        <v>951306</v>
      </c>
      <c r="B165" s="18" t="s">
        <v>200</v>
      </c>
      <c r="C165" s="13">
        <v>220</v>
      </c>
      <c r="D165" s="13" t="s">
        <v>49</v>
      </c>
      <c r="E165" s="13" t="s">
        <v>89</v>
      </c>
      <c r="F165" s="13">
        <v>0.8</v>
      </c>
      <c r="G165" s="13">
        <f t="shared" si="18"/>
        <v>7.2</v>
      </c>
      <c r="H165" s="3">
        <f>+ROUND(VLOOKUP(E165,'[1]Cuadrillas SSEE y Lineas'!$D$28:$U$41,17)*G165,3)</f>
        <v>32.4</v>
      </c>
      <c r="I165">
        <f>+ROUND(VLOOKUP(E165,'[1]Cuadrillas SSEE y Lineas'!$D$28:$U$41,18),3)</f>
        <v>46.43</v>
      </c>
      <c r="J165" s="3">
        <f t="shared" si="19"/>
        <v>1504.3320000000001</v>
      </c>
      <c r="K165" s="3">
        <f>+ROUND(VLOOKUP(E165,'[1]Cuadrillas SSEE y Lineas'!$D$28:$U$41,14)*G165,3)</f>
        <v>27.071999999999999</v>
      </c>
      <c r="L165" s="3">
        <f>+ROUND(VLOOKUP(E165,'[1]Cuadrillas SSEE y Lineas'!$D$28:$U$41,16)*G165,3)</f>
        <v>16.704000000000001</v>
      </c>
      <c r="M165" s="3">
        <f t="shared" si="20"/>
        <v>1548.1079999999999</v>
      </c>
      <c r="N165" s="3"/>
      <c r="O165" t="s">
        <v>90</v>
      </c>
      <c r="P165">
        <f>ROUND(VLOOKUP(O165,[1]Parametros!$B$12:$E$52,4),3)</f>
        <v>56.4</v>
      </c>
      <c r="Q165">
        <v>0.15</v>
      </c>
      <c r="R165" s="28">
        <f t="shared" si="21"/>
        <v>60.911999999999999</v>
      </c>
      <c r="W165" s="28">
        <f t="shared" si="22"/>
        <v>60.911999999999999</v>
      </c>
      <c r="X165" s="28">
        <f t="shared" si="23"/>
        <v>1609.02</v>
      </c>
      <c r="Z165" s="3">
        <f t="shared" si="24"/>
        <v>32.4</v>
      </c>
      <c r="AA165" s="3">
        <f t="shared" si="25"/>
        <v>49.661000000000001</v>
      </c>
      <c r="AB165">
        <f t="shared" si="26"/>
        <v>478.93031999999994</v>
      </c>
      <c r="AC165" s="3"/>
      <c r="AD165" s="3"/>
      <c r="AF165">
        <v>9201700001</v>
      </c>
      <c r="AG165">
        <v>951306</v>
      </c>
      <c r="AH165">
        <v>5832.39</v>
      </c>
      <c r="AI165">
        <v>25.92</v>
      </c>
      <c r="AJ165">
        <v>43.598999999999997</v>
      </c>
      <c r="AK165">
        <v>1130.08608</v>
      </c>
    </row>
    <row r="166" spans="1:37" x14ac:dyDescent="0.3">
      <c r="A166" s="13">
        <v>951307</v>
      </c>
      <c r="B166" s="18" t="s">
        <v>202</v>
      </c>
      <c r="C166" s="13">
        <v>220</v>
      </c>
      <c r="D166" s="13" t="s">
        <v>49</v>
      </c>
      <c r="E166" s="13" t="s">
        <v>89</v>
      </c>
      <c r="F166" s="27">
        <v>0.8</v>
      </c>
      <c r="G166" s="27">
        <f t="shared" si="18"/>
        <v>7.2</v>
      </c>
      <c r="H166" s="3">
        <f>+ROUND(VLOOKUP(E166,'[1]Cuadrillas SSEE y Lineas'!$D$28:$U$41,17)*G166,3)</f>
        <v>32.4</v>
      </c>
      <c r="I166">
        <f>+ROUND(VLOOKUP(E166,'[1]Cuadrillas SSEE y Lineas'!$D$28:$U$41,18),3)</f>
        <v>46.43</v>
      </c>
      <c r="J166" s="3">
        <f t="shared" si="19"/>
        <v>1504.3320000000001</v>
      </c>
      <c r="K166" s="3">
        <f>+ROUND(VLOOKUP(E166,'[1]Cuadrillas SSEE y Lineas'!$D$28:$U$41,14)*G166,3)</f>
        <v>27.071999999999999</v>
      </c>
      <c r="L166" s="3">
        <f>+ROUND(VLOOKUP(E166,'[1]Cuadrillas SSEE y Lineas'!$D$28:$U$41,16)*G166,3)</f>
        <v>16.704000000000001</v>
      </c>
      <c r="M166" s="3">
        <f t="shared" si="20"/>
        <v>1548.1079999999999</v>
      </c>
      <c r="N166" s="3"/>
      <c r="O166" t="s">
        <v>90</v>
      </c>
      <c r="P166">
        <f>ROUND(VLOOKUP(O166,[1]Parametros!$B$12:$E$52,4),3)</f>
        <v>56.4</v>
      </c>
      <c r="Q166">
        <v>0.15</v>
      </c>
      <c r="R166" s="28">
        <f t="shared" si="21"/>
        <v>60.911999999999999</v>
      </c>
      <c r="W166" s="28">
        <f t="shared" si="22"/>
        <v>60.911999999999999</v>
      </c>
      <c r="X166" s="28">
        <f t="shared" si="23"/>
        <v>1609.02</v>
      </c>
      <c r="Z166" s="3">
        <f t="shared" si="24"/>
        <v>32.4</v>
      </c>
      <c r="AA166" s="3">
        <f t="shared" si="25"/>
        <v>49.661000000000001</v>
      </c>
      <c r="AB166">
        <f t="shared" si="26"/>
        <v>478.93031999999994</v>
      </c>
      <c r="AC166" s="3"/>
      <c r="AD166" s="3"/>
      <c r="AF166">
        <v>9201700001</v>
      </c>
      <c r="AG166">
        <v>951307</v>
      </c>
      <c r="AH166">
        <v>5832.39</v>
      </c>
      <c r="AI166">
        <v>25.92</v>
      </c>
      <c r="AJ166">
        <v>43.598999999999997</v>
      </c>
      <c r="AK166">
        <v>1130.08608</v>
      </c>
    </row>
    <row r="167" spans="1:37" x14ac:dyDescent="0.3">
      <c r="A167" s="13">
        <v>951312</v>
      </c>
      <c r="B167" s="18" t="s">
        <v>203</v>
      </c>
      <c r="C167" s="13">
        <v>13.2</v>
      </c>
      <c r="D167" s="13" t="s">
        <v>49</v>
      </c>
      <c r="E167" s="13" t="s">
        <v>89</v>
      </c>
      <c r="F167" s="27">
        <v>0.2</v>
      </c>
      <c r="G167" s="27">
        <f t="shared" si="18"/>
        <v>1.8</v>
      </c>
      <c r="H167" s="3">
        <f>+ROUND(VLOOKUP(E167,'[1]Cuadrillas SSEE y Lineas'!$D$28:$U$41,17)*G167,3)</f>
        <v>8.1</v>
      </c>
      <c r="I167">
        <f>+ROUND(VLOOKUP(E167,'[1]Cuadrillas SSEE y Lineas'!$D$28:$U$41,18),3)</f>
        <v>46.43</v>
      </c>
      <c r="J167" s="3">
        <f t="shared" si="19"/>
        <v>376.08300000000003</v>
      </c>
      <c r="K167" s="3">
        <f>+ROUND(VLOOKUP(E167,'[1]Cuadrillas SSEE y Lineas'!$D$28:$U$41,14)*G167,3)</f>
        <v>6.7679999999999998</v>
      </c>
      <c r="L167" s="3">
        <f>+ROUND(VLOOKUP(E167,'[1]Cuadrillas SSEE y Lineas'!$D$28:$U$41,16)*G167,3)</f>
        <v>4.1760000000000002</v>
      </c>
      <c r="M167" s="3">
        <f t="shared" si="20"/>
        <v>387.02699999999999</v>
      </c>
      <c r="N167" s="3"/>
      <c r="O167" t="s">
        <v>90</v>
      </c>
      <c r="P167">
        <f>ROUND(VLOOKUP(O167,[1]Parametros!$B$12:$E$52,4),3)</f>
        <v>56.4</v>
      </c>
      <c r="Q167">
        <v>0.15</v>
      </c>
      <c r="R167" s="28">
        <f t="shared" si="21"/>
        <v>15.228</v>
      </c>
      <c r="W167" s="28">
        <f t="shared" si="22"/>
        <v>15.228</v>
      </c>
      <c r="X167" s="28">
        <f t="shared" si="23"/>
        <v>402.255</v>
      </c>
      <c r="Z167" s="3">
        <f t="shared" si="24"/>
        <v>8.1</v>
      </c>
      <c r="AA167" s="3">
        <f t="shared" si="25"/>
        <v>49.661000000000001</v>
      </c>
      <c r="AB167">
        <f t="shared" si="26"/>
        <v>119.73257999999998</v>
      </c>
      <c r="AC167" s="3"/>
      <c r="AD167" s="3"/>
      <c r="AF167">
        <v>9201700001</v>
      </c>
      <c r="AG167">
        <v>951312</v>
      </c>
      <c r="AH167">
        <v>1004.93</v>
      </c>
      <c r="AI167">
        <v>6.48</v>
      </c>
      <c r="AJ167">
        <v>43.598999999999997</v>
      </c>
      <c r="AK167">
        <v>282.52152000000001</v>
      </c>
    </row>
    <row r="168" spans="1:37" x14ac:dyDescent="0.3">
      <c r="A168" s="13">
        <v>951313</v>
      </c>
      <c r="B168" s="18" t="s">
        <v>196</v>
      </c>
      <c r="C168" s="13">
        <v>13.2</v>
      </c>
      <c r="D168" s="13" t="s">
        <v>49</v>
      </c>
      <c r="E168" s="13" t="s">
        <v>89</v>
      </c>
      <c r="F168" s="13">
        <v>0.2</v>
      </c>
      <c r="G168" s="13">
        <f t="shared" si="18"/>
        <v>1.8</v>
      </c>
      <c r="H168" s="3">
        <f>+ROUND(VLOOKUP(E168,'[1]Cuadrillas SSEE y Lineas'!$D$28:$U$41,17)*G168,3)</f>
        <v>8.1</v>
      </c>
      <c r="I168">
        <f>+ROUND(VLOOKUP(E168,'[1]Cuadrillas SSEE y Lineas'!$D$28:$U$41,18),3)</f>
        <v>46.43</v>
      </c>
      <c r="J168" s="3">
        <f t="shared" si="19"/>
        <v>376.08300000000003</v>
      </c>
      <c r="K168" s="3">
        <f>+ROUND(VLOOKUP(E168,'[1]Cuadrillas SSEE y Lineas'!$D$28:$U$41,14)*G168,3)</f>
        <v>6.7679999999999998</v>
      </c>
      <c r="L168" s="3">
        <f>+ROUND(VLOOKUP(E168,'[1]Cuadrillas SSEE y Lineas'!$D$28:$U$41,16)*G168,3)</f>
        <v>4.1760000000000002</v>
      </c>
      <c r="M168" s="3">
        <f t="shared" si="20"/>
        <v>387.02699999999999</v>
      </c>
      <c r="N168" s="3"/>
      <c r="O168" t="s">
        <v>90</v>
      </c>
      <c r="P168">
        <f>ROUND(VLOOKUP(O168,[1]Parametros!$B$12:$E$52,4),3)</f>
        <v>56.4</v>
      </c>
      <c r="Q168">
        <v>0.15</v>
      </c>
      <c r="R168" s="28">
        <f t="shared" si="21"/>
        <v>15.228</v>
      </c>
      <c r="W168" s="28">
        <f t="shared" si="22"/>
        <v>15.228</v>
      </c>
      <c r="X168" s="28">
        <f t="shared" si="23"/>
        <v>402.255</v>
      </c>
      <c r="Z168" s="3">
        <f t="shared" si="24"/>
        <v>8.1</v>
      </c>
      <c r="AA168" s="3">
        <f t="shared" si="25"/>
        <v>49.661000000000001</v>
      </c>
      <c r="AB168">
        <f t="shared" si="26"/>
        <v>119.73257999999998</v>
      </c>
      <c r="AC168" s="3"/>
      <c r="AD168" s="3"/>
      <c r="AF168">
        <v>9201700001</v>
      </c>
      <c r="AG168">
        <v>951313</v>
      </c>
      <c r="AH168">
        <v>1004.93</v>
      </c>
      <c r="AI168">
        <v>6.48</v>
      </c>
      <c r="AJ168">
        <v>43.598999999999997</v>
      </c>
      <c r="AK168">
        <v>282.52152000000001</v>
      </c>
    </row>
    <row r="169" spans="1:37" x14ac:dyDescent="0.3">
      <c r="A169" s="13">
        <v>951314</v>
      </c>
      <c r="B169" s="18" t="s">
        <v>154</v>
      </c>
      <c r="C169" s="13">
        <v>220</v>
      </c>
      <c r="D169" s="13" t="s">
        <v>49</v>
      </c>
      <c r="E169" s="13" t="s">
        <v>89</v>
      </c>
      <c r="F169" s="13">
        <v>0.8</v>
      </c>
      <c r="G169" s="13">
        <f t="shared" si="18"/>
        <v>7.2</v>
      </c>
      <c r="H169" s="3">
        <f>+ROUND(VLOOKUP(E169,'[1]Cuadrillas SSEE y Lineas'!$D$28:$U$41,17)*G169,3)</f>
        <v>32.4</v>
      </c>
      <c r="I169">
        <f>+ROUND(VLOOKUP(E169,'[1]Cuadrillas SSEE y Lineas'!$D$28:$U$41,18),3)</f>
        <v>46.43</v>
      </c>
      <c r="J169" s="3">
        <f t="shared" si="19"/>
        <v>1504.3320000000001</v>
      </c>
      <c r="K169" s="3">
        <f>+ROUND(VLOOKUP(E169,'[1]Cuadrillas SSEE y Lineas'!$D$28:$U$41,14)*G169,3)</f>
        <v>27.071999999999999</v>
      </c>
      <c r="L169" s="3">
        <f>+ROUND(VLOOKUP(E169,'[1]Cuadrillas SSEE y Lineas'!$D$28:$U$41,16)*G169,3)</f>
        <v>16.704000000000001</v>
      </c>
      <c r="M169" s="3">
        <f t="shared" si="20"/>
        <v>1548.1079999999999</v>
      </c>
      <c r="N169" s="3"/>
      <c r="O169" t="s">
        <v>90</v>
      </c>
      <c r="P169">
        <f>ROUND(VLOOKUP(O169,[1]Parametros!$B$12:$E$52,4),3)</f>
        <v>56.4</v>
      </c>
      <c r="Q169">
        <v>0.15</v>
      </c>
      <c r="R169" s="28">
        <f t="shared" si="21"/>
        <v>60.911999999999999</v>
      </c>
      <c r="W169" s="28">
        <f t="shared" si="22"/>
        <v>60.911999999999999</v>
      </c>
      <c r="X169" s="28">
        <f t="shared" si="23"/>
        <v>1609.02</v>
      </c>
      <c r="Z169" s="3">
        <f t="shared" si="24"/>
        <v>32.4</v>
      </c>
      <c r="AA169" s="3">
        <f t="shared" si="25"/>
        <v>49.661000000000001</v>
      </c>
      <c r="AB169">
        <f t="shared" si="26"/>
        <v>478.93031999999994</v>
      </c>
      <c r="AC169" s="3"/>
      <c r="AD169" s="3"/>
      <c r="AF169">
        <v>9201700001</v>
      </c>
      <c r="AG169">
        <v>951314</v>
      </c>
      <c r="AH169">
        <v>5832.39</v>
      </c>
      <c r="AI169">
        <v>25.92</v>
      </c>
      <c r="AJ169">
        <v>43.598999999999997</v>
      </c>
      <c r="AK169">
        <v>1130.08608</v>
      </c>
    </row>
    <row r="170" spans="1:37" x14ac:dyDescent="0.3">
      <c r="A170" s="13">
        <v>951317</v>
      </c>
      <c r="B170" s="18" t="s">
        <v>204</v>
      </c>
      <c r="C170" s="13">
        <v>13.2</v>
      </c>
      <c r="D170" s="13" t="s">
        <v>49</v>
      </c>
      <c r="E170" s="13" t="s">
        <v>89</v>
      </c>
      <c r="F170" s="27">
        <v>0.2</v>
      </c>
      <c r="G170" s="27">
        <f t="shared" si="18"/>
        <v>1.8</v>
      </c>
      <c r="H170" s="3">
        <f>+ROUND(VLOOKUP(E170,'[1]Cuadrillas SSEE y Lineas'!$D$28:$U$41,17)*G170,3)</f>
        <v>8.1</v>
      </c>
      <c r="I170">
        <f>+ROUND(VLOOKUP(E170,'[1]Cuadrillas SSEE y Lineas'!$D$28:$U$41,18),3)</f>
        <v>46.43</v>
      </c>
      <c r="J170" s="3">
        <f t="shared" si="19"/>
        <v>376.08300000000003</v>
      </c>
      <c r="K170" s="3">
        <f>+ROUND(VLOOKUP(E170,'[1]Cuadrillas SSEE y Lineas'!$D$28:$U$41,14)*G170,3)</f>
        <v>6.7679999999999998</v>
      </c>
      <c r="L170" s="3">
        <f>+ROUND(VLOOKUP(E170,'[1]Cuadrillas SSEE y Lineas'!$D$28:$U$41,16)*G170,3)</f>
        <v>4.1760000000000002</v>
      </c>
      <c r="M170" s="3">
        <f t="shared" si="20"/>
        <v>387.02699999999999</v>
      </c>
      <c r="N170" s="3"/>
      <c r="O170" t="s">
        <v>90</v>
      </c>
      <c r="P170">
        <f>ROUND(VLOOKUP(O170,[1]Parametros!$B$12:$E$52,4),3)</f>
        <v>56.4</v>
      </c>
      <c r="Q170">
        <v>0.15</v>
      </c>
      <c r="R170" s="28">
        <f t="shared" si="21"/>
        <v>15.228</v>
      </c>
      <c r="W170" s="28">
        <f t="shared" si="22"/>
        <v>15.228</v>
      </c>
      <c r="X170" s="28">
        <f t="shared" si="23"/>
        <v>402.255</v>
      </c>
      <c r="Z170" s="3">
        <f t="shared" si="24"/>
        <v>8.1</v>
      </c>
      <c r="AA170" s="3">
        <f t="shared" si="25"/>
        <v>49.661000000000001</v>
      </c>
      <c r="AB170">
        <f t="shared" si="26"/>
        <v>119.73257999999998</v>
      </c>
      <c r="AC170" s="3"/>
      <c r="AD170" s="3"/>
      <c r="AF170">
        <v>9201700001</v>
      </c>
      <c r="AG170">
        <v>951317</v>
      </c>
      <c r="AH170">
        <v>1004.93</v>
      </c>
      <c r="AI170">
        <v>6.48</v>
      </c>
      <c r="AJ170">
        <v>43.598999999999997</v>
      </c>
      <c r="AK170">
        <v>282.52152000000001</v>
      </c>
    </row>
    <row r="171" spans="1:37" x14ac:dyDescent="0.3">
      <c r="A171" s="13">
        <v>951321</v>
      </c>
      <c r="B171" s="18" t="s">
        <v>150</v>
      </c>
      <c r="C171" s="13">
        <v>220</v>
      </c>
      <c r="D171" s="13" t="s">
        <v>49</v>
      </c>
      <c r="E171" s="13" t="s">
        <v>89</v>
      </c>
      <c r="F171" s="27">
        <v>0.8</v>
      </c>
      <c r="G171" s="27">
        <f t="shared" si="18"/>
        <v>7.2</v>
      </c>
      <c r="H171" s="3">
        <f>+ROUND(VLOOKUP(E171,'[1]Cuadrillas SSEE y Lineas'!$D$28:$U$41,17)*G171,3)</f>
        <v>32.4</v>
      </c>
      <c r="I171">
        <f>+ROUND(VLOOKUP(E171,'[1]Cuadrillas SSEE y Lineas'!$D$28:$U$41,18),3)</f>
        <v>46.43</v>
      </c>
      <c r="J171" s="3">
        <f t="shared" si="19"/>
        <v>1504.3320000000001</v>
      </c>
      <c r="K171" s="3">
        <f>+ROUND(VLOOKUP(E171,'[1]Cuadrillas SSEE y Lineas'!$D$28:$U$41,14)*G171,3)</f>
        <v>27.071999999999999</v>
      </c>
      <c r="L171" s="3">
        <f>+ROUND(VLOOKUP(E171,'[1]Cuadrillas SSEE y Lineas'!$D$28:$U$41,16)*G171,3)</f>
        <v>16.704000000000001</v>
      </c>
      <c r="M171" s="3">
        <f t="shared" si="20"/>
        <v>1548.1079999999999</v>
      </c>
      <c r="N171" s="3"/>
      <c r="O171" t="s">
        <v>90</v>
      </c>
      <c r="P171">
        <f>ROUND(VLOOKUP(O171,[1]Parametros!$B$12:$E$52,4),3)</f>
        <v>56.4</v>
      </c>
      <c r="Q171">
        <v>0.15</v>
      </c>
      <c r="R171" s="28">
        <f t="shared" si="21"/>
        <v>60.911999999999999</v>
      </c>
      <c r="W171" s="28">
        <f t="shared" si="22"/>
        <v>60.911999999999999</v>
      </c>
      <c r="X171" s="28">
        <f t="shared" si="23"/>
        <v>1609.02</v>
      </c>
      <c r="Z171" s="3">
        <f t="shared" si="24"/>
        <v>32.4</v>
      </c>
      <c r="AA171" s="3">
        <f t="shared" si="25"/>
        <v>49.661000000000001</v>
      </c>
      <c r="AB171">
        <f t="shared" si="26"/>
        <v>478.93031999999994</v>
      </c>
      <c r="AC171" s="3"/>
      <c r="AD171" s="3"/>
      <c r="AF171">
        <v>9201700001</v>
      </c>
      <c r="AG171">
        <v>951321</v>
      </c>
      <c r="AH171">
        <v>5832.39</v>
      </c>
      <c r="AI171">
        <v>25.92</v>
      </c>
      <c r="AJ171">
        <v>43.598999999999997</v>
      </c>
      <c r="AK171">
        <v>1130.08608</v>
      </c>
    </row>
    <row r="172" spans="1:37" x14ac:dyDescent="0.3">
      <c r="A172" s="13">
        <v>951328</v>
      </c>
      <c r="B172" s="18" t="s">
        <v>205</v>
      </c>
      <c r="C172" s="13">
        <v>154</v>
      </c>
      <c r="D172" s="13" t="s">
        <v>49</v>
      </c>
      <c r="E172" s="13" t="s">
        <v>89</v>
      </c>
      <c r="F172" s="13">
        <v>0.6</v>
      </c>
      <c r="G172" s="13">
        <f t="shared" si="18"/>
        <v>5.4</v>
      </c>
      <c r="H172" s="3">
        <f>+ROUND(VLOOKUP(E172,'[1]Cuadrillas SSEE y Lineas'!$D$28:$U$41,17)*G172,3)</f>
        <v>24.3</v>
      </c>
      <c r="I172">
        <f>+ROUND(VLOOKUP(E172,'[1]Cuadrillas SSEE y Lineas'!$D$28:$U$41,18),3)</f>
        <v>46.43</v>
      </c>
      <c r="J172" s="3">
        <f t="shared" si="19"/>
        <v>1128.249</v>
      </c>
      <c r="K172" s="3">
        <f>+ROUND(VLOOKUP(E172,'[1]Cuadrillas SSEE y Lineas'!$D$28:$U$41,14)*G172,3)</f>
        <v>20.303999999999998</v>
      </c>
      <c r="L172" s="3">
        <f>+ROUND(VLOOKUP(E172,'[1]Cuadrillas SSEE y Lineas'!$D$28:$U$41,16)*G172,3)</f>
        <v>12.528</v>
      </c>
      <c r="M172" s="3">
        <f t="shared" si="20"/>
        <v>1161.0810000000001</v>
      </c>
      <c r="N172" s="3"/>
      <c r="O172" t="s">
        <v>90</v>
      </c>
      <c r="P172">
        <f>ROUND(VLOOKUP(O172,[1]Parametros!$B$12:$E$52,4),3)</f>
        <v>56.4</v>
      </c>
      <c r="Q172">
        <v>0.15</v>
      </c>
      <c r="R172" s="28">
        <f t="shared" si="21"/>
        <v>45.683999999999997</v>
      </c>
      <c r="W172" s="28">
        <f t="shared" si="22"/>
        <v>45.683999999999997</v>
      </c>
      <c r="X172" s="28">
        <f t="shared" si="23"/>
        <v>1206.7650000000001</v>
      </c>
      <c r="Z172" s="3">
        <f t="shared" si="24"/>
        <v>24.3</v>
      </c>
      <c r="AA172" s="3">
        <f t="shared" si="25"/>
        <v>49.661000000000001</v>
      </c>
      <c r="AB172">
        <f t="shared" si="26"/>
        <v>359.19774000000007</v>
      </c>
      <c r="AC172" s="3"/>
      <c r="AD172" s="3"/>
      <c r="AF172">
        <v>9201700001</v>
      </c>
      <c r="AG172">
        <v>951328</v>
      </c>
      <c r="AH172">
        <v>6854.68</v>
      </c>
      <c r="AI172">
        <v>19.440000000000001</v>
      </c>
      <c r="AJ172">
        <v>43.598999999999997</v>
      </c>
      <c r="AK172">
        <v>847.56456000000003</v>
      </c>
    </row>
    <row r="173" spans="1:37" x14ac:dyDescent="0.3">
      <c r="A173" s="13">
        <v>951330</v>
      </c>
      <c r="B173" s="18" t="s">
        <v>170</v>
      </c>
      <c r="C173" s="13">
        <v>13.8</v>
      </c>
      <c r="D173" s="13" t="s">
        <v>49</v>
      </c>
      <c r="E173" s="13" t="s">
        <v>89</v>
      </c>
      <c r="F173" s="13">
        <v>0.2</v>
      </c>
      <c r="G173" s="13">
        <f t="shared" si="18"/>
        <v>1.8</v>
      </c>
      <c r="H173" s="3">
        <f>+ROUND(VLOOKUP(E173,'[1]Cuadrillas SSEE y Lineas'!$D$28:$U$41,17)*G173,3)</f>
        <v>8.1</v>
      </c>
      <c r="I173">
        <f>+ROUND(VLOOKUP(E173,'[1]Cuadrillas SSEE y Lineas'!$D$28:$U$41,18),3)</f>
        <v>46.43</v>
      </c>
      <c r="J173" s="3">
        <f t="shared" si="19"/>
        <v>376.08300000000003</v>
      </c>
      <c r="K173" s="3">
        <f>+ROUND(VLOOKUP(E173,'[1]Cuadrillas SSEE y Lineas'!$D$28:$U$41,14)*G173,3)</f>
        <v>6.7679999999999998</v>
      </c>
      <c r="L173" s="3">
        <f>+ROUND(VLOOKUP(E173,'[1]Cuadrillas SSEE y Lineas'!$D$28:$U$41,16)*G173,3)</f>
        <v>4.1760000000000002</v>
      </c>
      <c r="M173" s="3">
        <f t="shared" si="20"/>
        <v>387.02699999999999</v>
      </c>
      <c r="N173" s="3"/>
      <c r="O173" t="s">
        <v>90</v>
      </c>
      <c r="P173">
        <f>ROUND(VLOOKUP(O173,[1]Parametros!$B$12:$E$52,4),3)</f>
        <v>56.4</v>
      </c>
      <c r="Q173">
        <v>0.15</v>
      </c>
      <c r="R173" s="28">
        <f t="shared" si="21"/>
        <v>15.228</v>
      </c>
      <c r="W173" s="28">
        <f t="shared" si="22"/>
        <v>15.228</v>
      </c>
      <c r="X173" s="28">
        <f t="shared" si="23"/>
        <v>402.255</v>
      </c>
      <c r="Z173" s="3">
        <f t="shared" si="24"/>
        <v>8.1</v>
      </c>
      <c r="AA173" s="3">
        <f t="shared" si="25"/>
        <v>49.661000000000001</v>
      </c>
      <c r="AB173">
        <f t="shared" si="26"/>
        <v>119.73257999999998</v>
      </c>
      <c r="AC173" s="3"/>
      <c r="AD173" s="3"/>
      <c r="AF173">
        <v>9201700001</v>
      </c>
      <c r="AG173">
        <v>951330</v>
      </c>
      <c r="AH173">
        <v>1004.93</v>
      </c>
      <c r="AI173">
        <v>6.48</v>
      </c>
      <c r="AJ173">
        <v>43.598999999999997</v>
      </c>
      <c r="AK173">
        <v>282.52152000000001</v>
      </c>
    </row>
    <row r="174" spans="1:37" x14ac:dyDescent="0.3">
      <c r="A174" s="13">
        <v>951337</v>
      </c>
      <c r="B174" s="18" t="s">
        <v>185</v>
      </c>
      <c r="C174" s="13">
        <v>110</v>
      </c>
      <c r="D174" s="13" t="s">
        <v>49</v>
      </c>
      <c r="E174" s="13" t="s">
        <v>89</v>
      </c>
      <c r="F174" s="13">
        <v>0.5</v>
      </c>
      <c r="G174" s="13">
        <f t="shared" si="18"/>
        <v>4.5</v>
      </c>
      <c r="H174" s="3">
        <f>+ROUND(VLOOKUP(E174,'[1]Cuadrillas SSEE y Lineas'!$D$28:$U$41,17)*G174,3)</f>
        <v>20.25</v>
      </c>
      <c r="I174">
        <f>+ROUND(VLOOKUP(E174,'[1]Cuadrillas SSEE y Lineas'!$D$28:$U$41,18),3)</f>
        <v>46.43</v>
      </c>
      <c r="J174" s="3">
        <f t="shared" si="19"/>
        <v>940.20799999999997</v>
      </c>
      <c r="K174" s="3">
        <f>+ROUND(VLOOKUP(E174,'[1]Cuadrillas SSEE y Lineas'!$D$28:$U$41,14)*G174,3)</f>
        <v>16.920000000000002</v>
      </c>
      <c r="L174" s="3">
        <f>+ROUND(VLOOKUP(E174,'[1]Cuadrillas SSEE y Lineas'!$D$28:$U$41,16)*G174,3)</f>
        <v>10.44</v>
      </c>
      <c r="M174" s="3">
        <f t="shared" si="20"/>
        <v>967.56799999999998</v>
      </c>
      <c r="N174" s="3"/>
      <c r="O174" t="s">
        <v>90</v>
      </c>
      <c r="P174">
        <f>ROUND(VLOOKUP(O174,[1]Parametros!$B$12:$E$52,4),3)</f>
        <v>56.4</v>
      </c>
      <c r="Q174">
        <v>0.15</v>
      </c>
      <c r="R174" s="28">
        <f t="shared" si="21"/>
        <v>38.07</v>
      </c>
      <c r="W174" s="28">
        <f t="shared" si="22"/>
        <v>38.07</v>
      </c>
      <c r="X174" s="28">
        <f t="shared" si="23"/>
        <v>1005.638</v>
      </c>
      <c r="Z174" s="3">
        <f t="shared" si="24"/>
        <v>20.25</v>
      </c>
      <c r="AA174" s="3">
        <f t="shared" si="25"/>
        <v>49.661000000000001</v>
      </c>
      <c r="AB174">
        <f t="shared" si="26"/>
        <v>299.33145000000002</v>
      </c>
      <c r="AC174" s="3"/>
      <c r="AD174" s="3"/>
      <c r="AF174">
        <v>9201700001</v>
      </c>
      <c r="AG174">
        <v>951337</v>
      </c>
      <c r="AH174">
        <v>6854.68</v>
      </c>
      <c r="AI174">
        <v>16.2</v>
      </c>
      <c r="AJ174">
        <v>43.598999999999997</v>
      </c>
      <c r="AK174">
        <v>706.30380000000002</v>
      </c>
    </row>
    <row r="175" spans="1:37" x14ac:dyDescent="0.3">
      <c r="A175" s="13">
        <v>951340</v>
      </c>
      <c r="B175" s="18" t="s">
        <v>165</v>
      </c>
      <c r="C175" s="13">
        <v>220</v>
      </c>
      <c r="D175" s="13" t="s">
        <v>49</v>
      </c>
      <c r="E175" s="13" t="s">
        <v>89</v>
      </c>
      <c r="F175" s="27">
        <v>0.8</v>
      </c>
      <c r="G175" s="27">
        <f t="shared" si="18"/>
        <v>7.2</v>
      </c>
      <c r="H175" s="3">
        <f>+ROUND(VLOOKUP(E175,'[1]Cuadrillas SSEE y Lineas'!$D$28:$U$41,17)*G175,3)</f>
        <v>32.4</v>
      </c>
      <c r="I175">
        <f>+ROUND(VLOOKUP(E175,'[1]Cuadrillas SSEE y Lineas'!$D$28:$U$41,18),3)</f>
        <v>46.43</v>
      </c>
      <c r="J175" s="3">
        <f t="shared" si="19"/>
        <v>1504.3320000000001</v>
      </c>
      <c r="K175" s="3">
        <f>+ROUND(VLOOKUP(E175,'[1]Cuadrillas SSEE y Lineas'!$D$28:$U$41,14)*G175,3)</f>
        <v>27.071999999999999</v>
      </c>
      <c r="L175" s="3">
        <f>+ROUND(VLOOKUP(E175,'[1]Cuadrillas SSEE y Lineas'!$D$28:$U$41,16)*G175,3)</f>
        <v>16.704000000000001</v>
      </c>
      <c r="M175" s="3">
        <f t="shared" si="20"/>
        <v>1548.1079999999999</v>
      </c>
      <c r="N175" s="3"/>
      <c r="O175" t="s">
        <v>90</v>
      </c>
      <c r="P175">
        <f>ROUND(VLOOKUP(O175,[1]Parametros!$B$12:$E$52,4),3)</f>
        <v>56.4</v>
      </c>
      <c r="Q175">
        <v>0.15</v>
      </c>
      <c r="R175" s="28">
        <f t="shared" si="21"/>
        <v>60.911999999999999</v>
      </c>
      <c r="W175" s="28">
        <f t="shared" si="22"/>
        <v>60.911999999999999</v>
      </c>
      <c r="X175" s="28">
        <f t="shared" si="23"/>
        <v>1609.02</v>
      </c>
      <c r="Z175" s="3">
        <f t="shared" si="24"/>
        <v>32.4</v>
      </c>
      <c r="AA175" s="3">
        <f t="shared" si="25"/>
        <v>49.661000000000001</v>
      </c>
      <c r="AB175">
        <f t="shared" si="26"/>
        <v>478.93031999999994</v>
      </c>
      <c r="AC175" s="3"/>
      <c r="AD175" s="3"/>
      <c r="AF175">
        <v>9201700001</v>
      </c>
      <c r="AG175">
        <v>951340</v>
      </c>
      <c r="AH175">
        <v>5832.39</v>
      </c>
      <c r="AI175">
        <v>25.92</v>
      </c>
      <c r="AJ175">
        <v>43.598999999999997</v>
      </c>
      <c r="AK175">
        <v>1130.08608</v>
      </c>
    </row>
    <row r="176" spans="1:37" x14ac:dyDescent="0.3">
      <c r="A176" s="13">
        <v>951341</v>
      </c>
      <c r="B176" s="18" t="s">
        <v>206</v>
      </c>
      <c r="C176" s="13">
        <v>19</v>
      </c>
      <c r="D176" s="13" t="s">
        <v>49</v>
      </c>
      <c r="E176" s="13" t="s">
        <v>89</v>
      </c>
      <c r="F176" s="12">
        <v>0.25</v>
      </c>
      <c r="G176" s="12">
        <f t="shared" si="18"/>
        <v>2.25</v>
      </c>
      <c r="H176" s="3">
        <f>+ROUND(VLOOKUP(E176,'[1]Cuadrillas SSEE y Lineas'!$D$28:$U$41,17)*G176,3)</f>
        <v>10.125</v>
      </c>
      <c r="I176">
        <f>+ROUND(VLOOKUP(E176,'[1]Cuadrillas SSEE y Lineas'!$D$28:$U$41,18),3)</f>
        <v>46.43</v>
      </c>
      <c r="J176" s="3">
        <f t="shared" si="19"/>
        <v>470.10399999999998</v>
      </c>
      <c r="K176" s="3">
        <f>+ROUND(VLOOKUP(E176,'[1]Cuadrillas SSEE y Lineas'!$D$28:$U$41,14)*G176,3)</f>
        <v>8.4600000000000009</v>
      </c>
      <c r="L176" s="3">
        <f>+ROUND(VLOOKUP(E176,'[1]Cuadrillas SSEE y Lineas'!$D$28:$U$41,16)*G176,3)</f>
        <v>5.22</v>
      </c>
      <c r="M176" s="3">
        <f t="shared" si="20"/>
        <v>483.78399999999999</v>
      </c>
      <c r="N176" s="3"/>
      <c r="O176" t="s">
        <v>90</v>
      </c>
      <c r="P176">
        <f>ROUND(VLOOKUP(O176,[1]Parametros!$B$12:$E$52,4),3)</f>
        <v>56.4</v>
      </c>
      <c r="Q176">
        <v>0.15</v>
      </c>
      <c r="R176" s="28">
        <f t="shared" si="21"/>
        <v>19.035</v>
      </c>
      <c r="W176" s="28">
        <f t="shared" si="22"/>
        <v>19.035</v>
      </c>
      <c r="X176" s="28">
        <f t="shared" si="23"/>
        <v>502.81900000000002</v>
      </c>
      <c r="Z176" s="3">
        <f t="shared" si="24"/>
        <v>10.125</v>
      </c>
      <c r="AA176" s="3">
        <f t="shared" si="25"/>
        <v>49.661000000000001</v>
      </c>
      <c r="AB176">
        <f t="shared" si="26"/>
        <v>149.66572500000001</v>
      </c>
      <c r="AC176" s="3"/>
      <c r="AD176" s="3"/>
      <c r="AF176">
        <v>9201700001</v>
      </c>
      <c r="AG176">
        <v>951341</v>
      </c>
      <c r="AH176">
        <v>1004.93</v>
      </c>
      <c r="AI176">
        <v>8.1</v>
      </c>
      <c r="AJ176">
        <v>43.598999999999997</v>
      </c>
      <c r="AK176">
        <v>353.15190000000001</v>
      </c>
    </row>
    <row r="177" spans="1:37" x14ac:dyDescent="0.3">
      <c r="A177" s="13">
        <v>951342</v>
      </c>
      <c r="B177" s="18" t="s">
        <v>176</v>
      </c>
      <c r="C177" s="13">
        <v>220</v>
      </c>
      <c r="D177" s="13" t="s">
        <v>49</v>
      </c>
      <c r="E177" s="13" t="s">
        <v>89</v>
      </c>
      <c r="F177" s="27">
        <v>0.8</v>
      </c>
      <c r="G177" s="27">
        <f t="shared" si="18"/>
        <v>7.2</v>
      </c>
      <c r="H177" s="3">
        <f>+ROUND(VLOOKUP(E177,'[1]Cuadrillas SSEE y Lineas'!$D$28:$U$41,17)*G177,3)</f>
        <v>32.4</v>
      </c>
      <c r="I177">
        <f>+ROUND(VLOOKUP(E177,'[1]Cuadrillas SSEE y Lineas'!$D$28:$U$41,18),3)</f>
        <v>46.43</v>
      </c>
      <c r="J177" s="3">
        <f t="shared" si="19"/>
        <v>1504.3320000000001</v>
      </c>
      <c r="K177" s="3">
        <f>+ROUND(VLOOKUP(E177,'[1]Cuadrillas SSEE y Lineas'!$D$28:$U$41,14)*G177,3)</f>
        <v>27.071999999999999</v>
      </c>
      <c r="L177" s="3">
        <f>+ROUND(VLOOKUP(E177,'[1]Cuadrillas SSEE y Lineas'!$D$28:$U$41,16)*G177,3)</f>
        <v>16.704000000000001</v>
      </c>
      <c r="M177" s="3">
        <f t="shared" si="20"/>
        <v>1548.1079999999999</v>
      </c>
      <c r="N177" s="3"/>
      <c r="O177" t="s">
        <v>90</v>
      </c>
      <c r="P177">
        <f>ROUND(VLOOKUP(O177,[1]Parametros!$B$12:$E$52,4),3)</f>
        <v>56.4</v>
      </c>
      <c r="Q177">
        <v>0.15</v>
      </c>
      <c r="R177" s="28">
        <f t="shared" si="21"/>
        <v>60.911999999999999</v>
      </c>
      <c r="W177" s="28">
        <f t="shared" si="22"/>
        <v>60.911999999999999</v>
      </c>
      <c r="X177" s="28">
        <f t="shared" si="23"/>
        <v>1609.02</v>
      </c>
      <c r="Z177" s="3">
        <f t="shared" si="24"/>
        <v>32.4</v>
      </c>
      <c r="AA177" s="3">
        <f t="shared" si="25"/>
        <v>49.661000000000001</v>
      </c>
      <c r="AB177">
        <f t="shared" si="26"/>
        <v>478.93031999999994</v>
      </c>
      <c r="AC177" s="3"/>
      <c r="AD177" s="3"/>
      <c r="AF177">
        <v>9201700001</v>
      </c>
      <c r="AG177">
        <v>951342</v>
      </c>
      <c r="AH177">
        <v>5832.39</v>
      </c>
      <c r="AI177">
        <v>25.92</v>
      </c>
      <c r="AJ177">
        <v>43.598999999999997</v>
      </c>
      <c r="AK177">
        <v>1130.08608</v>
      </c>
    </row>
    <row r="178" spans="1:37" x14ac:dyDescent="0.3">
      <c r="A178" s="13">
        <v>951343</v>
      </c>
      <c r="B178" s="18" t="s">
        <v>165</v>
      </c>
      <c r="C178" s="13">
        <v>220</v>
      </c>
      <c r="D178" s="13" t="s">
        <v>49</v>
      </c>
      <c r="E178" s="13" t="s">
        <v>89</v>
      </c>
      <c r="F178" s="27">
        <v>0.8</v>
      </c>
      <c r="G178" s="27">
        <f t="shared" si="18"/>
        <v>7.2</v>
      </c>
      <c r="H178" s="3">
        <f>+ROUND(VLOOKUP(E178,'[1]Cuadrillas SSEE y Lineas'!$D$28:$U$41,17)*G178,3)</f>
        <v>32.4</v>
      </c>
      <c r="I178">
        <f>+ROUND(VLOOKUP(E178,'[1]Cuadrillas SSEE y Lineas'!$D$28:$U$41,18),3)</f>
        <v>46.43</v>
      </c>
      <c r="J178" s="3">
        <f t="shared" si="19"/>
        <v>1504.3320000000001</v>
      </c>
      <c r="K178" s="3">
        <f>+ROUND(VLOOKUP(E178,'[1]Cuadrillas SSEE y Lineas'!$D$28:$U$41,14)*G178,3)</f>
        <v>27.071999999999999</v>
      </c>
      <c r="L178" s="3">
        <f>+ROUND(VLOOKUP(E178,'[1]Cuadrillas SSEE y Lineas'!$D$28:$U$41,16)*G178,3)</f>
        <v>16.704000000000001</v>
      </c>
      <c r="M178" s="3">
        <f t="shared" si="20"/>
        <v>1548.1079999999999</v>
      </c>
      <c r="N178" s="3"/>
      <c r="O178" t="s">
        <v>90</v>
      </c>
      <c r="P178">
        <f>ROUND(VLOOKUP(O178,[1]Parametros!$B$12:$E$52,4),3)</f>
        <v>56.4</v>
      </c>
      <c r="Q178">
        <v>0.15</v>
      </c>
      <c r="R178" s="28">
        <f t="shared" si="21"/>
        <v>60.911999999999999</v>
      </c>
      <c r="W178" s="28">
        <f t="shared" si="22"/>
        <v>60.911999999999999</v>
      </c>
      <c r="X178" s="28">
        <f t="shared" si="23"/>
        <v>1609.02</v>
      </c>
      <c r="Z178" s="3">
        <f t="shared" si="24"/>
        <v>32.4</v>
      </c>
      <c r="AA178" s="3">
        <f t="shared" si="25"/>
        <v>49.661000000000001</v>
      </c>
      <c r="AB178">
        <f t="shared" si="26"/>
        <v>478.93031999999994</v>
      </c>
      <c r="AC178" s="3"/>
      <c r="AD178" s="3"/>
      <c r="AF178">
        <v>9201700001</v>
      </c>
      <c r="AG178">
        <v>951343</v>
      </c>
      <c r="AH178">
        <v>5832.39</v>
      </c>
      <c r="AI178">
        <v>25.92</v>
      </c>
      <c r="AJ178">
        <v>43.598999999999997</v>
      </c>
      <c r="AK178">
        <v>1130.08608</v>
      </c>
    </row>
    <row r="179" spans="1:37" x14ac:dyDescent="0.3">
      <c r="A179" s="13">
        <v>951345</v>
      </c>
      <c r="B179" s="18" t="s">
        <v>207</v>
      </c>
      <c r="C179" s="13">
        <v>13.2</v>
      </c>
      <c r="D179" s="13" t="s">
        <v>49</v>
      </c>
      <c r="E179" s="13" t="s">
        <v>89</v>
      </c>
      <c r="F179" s="27">
        <v>0.2</v>
      </c>
      <c r="G179" s="27">
        <f t="shared" si="18"/>
        <v>1.8</v>
      </c>
      <c r="H179" s="3">
        <f>+ROUND(VLOOKUP(E179,'[1]Cuadrillas SSEE y Lineas'!$D$28:$U$41,17)*G179,3)</f>
        <v>8.1</v>
      </c>
      <c r="I179">
        <f>+ROUND(VLOOKUP(E179,'[1]Cuadrillas SSEE y Lineas'!$D$28:$U$41,18),3)</f>
        <v>46.43</v>
      </c>
      <c r="J179" s="3">
        <f t="shared" si="19"/>
        <v>376.08300000000003</v>
      </c>
      <c r="K179" s="3">
        <f>+ROUND(VLOOKUP(E179,'[1]Cuadrillas SSEE y Lineas'!$D$28:$U$41,14)*G179,3)</f>
        <v>6.7679999999999998</v>
      </c>
      <c r="L179" s="3">
        <f>+ROUND(VLOOKUP(E179,'[1]Cuadrillas SSEE y Lineas'!$D$28:$U$41,16)*G179,3)</f>
        <v>4.1760000000000002</v>
      </c>
      <c r="M179" s="3">
        <f t="shared" si="20"/>
        <v>387.02699999999999</v>
      </c>
      <c r="N179" s="3"/>
      <c r="O179" t="s">
        <v>90</v>
      </c>
      <c r="P179">
        <f>ROUND(VLOOKUP(O179,[1]Parametros!$B$12:$E$52,4),3)</f>
        <v>56.4</v>
      </c>
      <c r="Q179">
        <v>0.15</v>
      </c>
      <c r="R179" s="28">
        <f t="shared" si="21"/>
        <v>15.228</v>
      </c>
      <c r="W179" s="28">
        <f t="shared" si="22"/>
        <v>15.228</v>
      </c>
      <c r="X179" s="28">
        <f t="shared" si="23"/>
        <v>402.255</v>
      </c>
      <c r="Z179" s="3">
        <f t="shared" si="24"/>
        <v>8.1</v>
      </c>
      <c r="AA179" s="3">
        <f t="shared" si="25"/>
        <v>49.661000000000001</v>
      </c>
      <c r="AB179">
        <f t="shared" si="26"/>
        <v>119.73257999999998</v>
      </c>
      <c r="AC179" s="3"/>
      <c r="AD179" s="3"/>
      <c r="AF179">
        <v>9201700001</v>
      </c>
      <c r="AG179">
        <v>951345</v>
      </c>
      <c r="AH179">
        <v>1004.93</v>
      </c>
      <c r="AI179">
        <v>6.48</v>
      </c>
      <c r="AJ179">
        <v>43.598999999999997</v>
      </c>
      <c r="AK179">
        <v>282.52152000000001</v>
      </c>
    </row>
    <row r="180" spans="1:37" x14ac:dyDescent="0.3">
      <c r="A180" s="13">
        <v>951351</v>
      </c>
      <c r="B180" s="18" t="s">
        <v>208</v>
      </c>
      <c r="C180" s="13">
        <v>66</v>
      </c>
      <c r="D180" s="13" t="s">
        <v>49</v>
      </c>
      <c r="E180" s="13" t="s">
        <v>89</v>
      </c>
      <c r="F180" s="12">
        <v>0.3</v>
      </c>
      <c r="G180" s="12">
        <f t="shared" si="18"/>
        <v>2.7</v>
      </c>
      <c r="H180" s="3">
        <f>+ROUND(VLOOKUP(E180,'[1]Cuadrillas SSEE y Lineas'!$D$28:$U$41,17)*G180,3)</f>
        <v>12.15</v>
      </c>
      <c r="I180">
        <f>+ROUND(VLOOKUP(E180,'[1]Cuadrillas SSEE y Lineas'!$D$28:$U$41,18),3)</f>
        <v>46.43</v>
      </c>
      <c r="J180" s="3">
        <f t="shared" si="19"/>
        <v>564.125</v>
      </c>
      <c r="K180" s="3">
        <f>+ROUND(VLOOKUP(E180,'[1]Cuadrillas SSEE y Lineas'!$D$28:$U$41,14)*G180,3)</f>
        <v>10.151999999999999</v>
      </c>
      <c r="L180" s="3">
        <f>+ROUND(VLOOKUP(E180,'[1]Cuadrillas SSEE y Lineas'!$D$28:$U$41,16)*G180,3)</f>
        <v>6.2640000000000002</v>
      </c>
      <c r="M180" s="3">
        <f t="shared" si="20"/>
        <v>580.54100000000005</v>
      </c>
      <c r="N180" s="3"/>
      <c r="O180" t="s">
        <v>90</v>
      </c>
      <c r="P180">
        <f>ROUND(VLOOKUP(O180,[1]Parametros!$B$12:$E$52,4),3)</f>
        <v>56.4</v>
      </c>
      <c r="Q180">
        <v>0.1</v>
      </c>
      <c r="R180" s="28">
        <f t="shared" si="21"/>
        <v>15.228</v>
      </c>
      <c r="W180" s="28">
        <f t="shared" si="22"/>
        <v>15.228</v>
      </c>
      <c r="X180" s="28">
        <f t="shared" si="23"/>
        <v>595.76900000000001</v>
      </c>
      <c r="Z180" s="3">
        <f t="shared" si="24"/>
        <v>12.15</v>
      </c>
      <c r="AA180" s="3">
        <f t="shared" si="25"/>
        <v>49.033999999999999</v>
      </c>
      <c r="AB180">
        <f t="shared" si="26"/>
        <v>179.59158000000002</v>
      </c>
      <c r="AC180" s="3"/>
      <c r="AD180" s="3"/>
      <c r="AF180">
        <v>9201700001</v>
      </c>
      <c r="AG180">
        <v>951351</v>
      </c>
      <c r="AH180">
        <v>6854.68</v>
      </c>
      <c r="AI180">
        <v>9.7200000000000006</v>
      </c>
      <c r="AJ180">
        <v>42.816000000000003</v>
      </c>
      <c r="AK180">
        <v>416.17151999999999</v>
      </c>
    </row>
    <row r="181" spans="1:37" x14ac:dyDescent="0.3">
      <c r="A181" s="13">
        <v>951354</v>
      </c>
      <c r="B181" s="18" t="s">
        <v>150</v>
      </c>
      <c r="C181" s="13">
        <v>220</v>
      </c>
      <c r="D181" s="13" t="s">
        <v>49</v>
      </c>
      <c r="E181" s="13" t="s">
        <v>89</v>
      </c>
      <c r="F181" s="13">
        <v>0.8</v>
      </c>
      <c r="G181" s="13">
        <f t="shared" si="18"/>
        <v>7.2</v>
      </c>
      <c r="H181" s="3">
        <f>+ROUND(VLOOKUP(E181,'[1]Cuadrillas SSEE y Lineas'!$D$28:$U$41,17)*G181,3)</f>
        <v>32.4</v>
      </c>
      <c r="I181">
        <f>+ROUND(VLOOKUP(E181,'[1]Cuadrillas SSEE y Lineas'!$D$28:$U$41,18),3)</f>
        <v>46.43</v>
      </c>
      <c r="J181" s="3">
        <f t="shared" si="19"/>
        <v>1504.3320000000001</v>
      </c>
      <c r="K181" s="3">
        <f>+ROUND(VLOOKUP(E181,'[1]Cuadrillas SSEE y Lineas'!$D$28:$U$41,14)*G181,3)</f>
        <v>27.071999999999999</v>
      </c>
      <c r="L181" s="3">
        <f>+ROUND(VLOOKUP(E181,'[1]Cuadrillas SSEE y Lineas'!$D$28:$U$41,16)*G181,3)</f>
        <v>16.704000000000001</v>
      </c>
      <c r="M181" s="3">
        <f t="shared" si="20"/>
        <v>1548.1079999999999</v>
      </c>
      <c r="N181" s="3"/>
      <c r="O181" t="s">
        <v>90</v>
      </c>
      <c r="P181">
        <f>ROUND(VLOOKUP(O181,[1]Parametros!$B$12:$E$52,4),3)</f>
        <v>56.4</v>
      </c>
      <c r="Q181">
        <v>0.15</v>
      </c>
      <c r="R181" s="28">
        <f t="shared" si="21"/>
        <v>60.911999999999999</v>
      </c>
      <c r="W181" s="28">
        <f t="shared" si="22"/>
        <v>60.911999999999999</v>
      </c>
      <c r="X181" s="28">
        <f t="shared" si="23"/>
        <v>1609.02</v>
      </c>
      <c r="Z181" s="3">
        <f t="shared" si="24"/>
        <v>32.4</v>
      </c>
      <c r="AA181" s="3">
        <f t="shared" si="25"/>
        <v>49.661000000000001</v>
      </c>
      <c r="AB181">
        <f t="shared" si="26"/>
        <v>478.93031999999994</v>
      </c>
      <c r="AC181" s="3"/>
      <c r="AD181" s="3"/>
      <c r="AF181">
        <v>9201700001</v>
      </c>
      <c r="AG181">
        <v>951354</v>
      </c>
      <c r="AH181">
        <v>5832.39</v>
      </c>
      <c r="AI181">
        <v>25.92</v>
      </c>
      <c r="AJ181">
        <v>43.598999999999997</v>
      </c>
      <c r="AK181">
        <v>1130.08608</v>
      </c>
    </row>
    <row r="182" spans="1:37" x14ac:dyDescent="0.3">
      <c r="A182" s="13">
        <v>951357</v>
      </c>
      <c r="B182" s="18" t="s">
        <v>209</v>
      </c>
      <c r="C182" s="13">
        <v>500</v>
      </c>
      <c r="D182" s="13" t="s">
        <v>49</v>
      </c>
      <c r="E182" s="13" t="s">
        <v>89</v>
      </c>
      <c r="F182" s="27">
        <v>1.5</v>
      </c>
      <c r="G182" s="27">
        <f t="shared" si="18"/>
        <v>13.5</v>
      </c>
      <c r="H182" s="3">
        <f>+ROUND(VLOOKUP(E182,'[1]Cuadrillas SSEE y Lineas'!$D$28:$U$41,17)*G182,3)</f>
        <v>60.75</v>
      </c>
      <c r="I182">
        <f>+ROUND(VLOOKUP(E182,'[1]Cuadrillas SSEE y Lineas'!$D$28:$U$41,18),3)</f>
        <v>46.43</v>
      </c>
      <c r="J182" s="3">
        <f t="shared" si="19"/>
        <v>2820.623</v>
      </c>
      <c r="K182" s="3">
        <f>+ROUND(VLOOKUP(E182,'[1]Cuadrillas SSEE y Lineas'!$D$28:$U$41,14)*G182,3)</f>
        <v>50.76</v>
      </c>
      <c r="L182" s="3">
        <f>+ROUND(VLOOKUP(E182,'[1]Cuadrillas SSEE y Lineas'!$D$28:$U$41,16)*G182,3)</f>
        <v>31.32</v>
      </c>
      <c r="M182" s="3">
        <f t="shared" si="20"/>
        <v>2902.7030000000004</v>
      </c>
      <c r="N182" s="3"/>
      <c r="O182" t="s">
        <v>90</v>
      </c>
      <c r="P182">
        <f>ROUND(VLOOKUP(O182,[1]Parametros!$B$12:$E$52,4),3)</f>
        <v>56.4</v>
      </c>
      <c r="Q182">
        <v>0.15</v>
      </c>
      <c r="R182" s="28">
        <f t="shared" si="21"/>
        <v>114.21</v>
      </c>
      <c r="W182" s="28">
        <f t="shared" si="22"/>
        <v>114.21</v>
      </c>
      <c r="X182" s="28">
        <f t="shared" si="23"/>
        <v>3016.9130000000005</v>
      </c>
      <c r="Z182" s="3">
        <f t="shared" si="24"/>
        <v>60.75</v>
      </c>
      <c r="AA182" s="3">
        <f t="shared" si="25"/>
        <v>49.661000000000001</v>
      </c>
      <c r="AB182">
        <f t="shared" si="26"/>
        <v>897.99434999999994</v>
      </c>
      <c r="AC182" s="3"/>
      <c r="AD182" s="3"/>
      <c r="AF182">
        <v>9201700001</v>
      </c>
      <c r="AG182">
        <v>951357</v>
      </c>
      <c r="AH182">
        <v>16796.88</v>
      </c>
      <c r="AI182">
        <v>48.6</v>
      </c>
      <c r="AJ182">
        <v>43.598999999999997</v>
      </c>
      <c r="AK182">
        <v>2118.9114</v>
      </c>
    </row>
    <row r="183" spans="1:37" x14ac:dyDescent="0.3">
      <c r="A183" s="13">
        <v>951358</v>
      </c>
      <c r="B183" s="18" t="s">
        <v>155</v>
      </c>
      <c r="C183" s="13">
        <v>220</v>
      </c>
      <c r="D183" s="13" t="s">
        <v>49</v>
      </c>
      <c r="E183" s="13" t="s">
        <v>89</v>
      </c>
      <c r="F183" s="27">
        <v>0.8</v>
      </c>
      <c r="G183" s="27">
        <f t="shared" si="18"/>
        <v>7.2</v>
      </c>
      <c r="H183" s="3">
        <f>+ROUND(VLOOKUP(E183,'[1]Cuadrillas SSEE y Lineas'!$D$28:$U$41,17)*G183,3)</f>
        <v>32.4</v>
      </c>
      <c r="I183">
        <f>+ROUND(VLOOKUP(E183,'[1]Cuadrillas SSEE y Lineas'!$D$28:$U$41,18),3)</f>
        <v>46.43</v>
      </c>
      <c r="J183" s="3">
        <f t="shared" si="19"/>
        <v>1504.3320000000001</v>
      </c>
      <c r="K183" s="3">
        <f>+ROUND(VLOOKUP(E183,'[1]Cuadrillas SSEE y Lineas'!$D$28:$U$41,14)*G183,3)</f>
        <v>27.071999999999999</v>
      </c>
      <c r="L183" s="3">
        <f>+ROUND(VLOOKUP(E183,'[1]Cuadrillas SSEE y Lineas'!$D$28:$U$41,16)*G183,3)</f>
        <v>16.704000000000001</v>
      </c>
      <c r="M183" s="3">
        <f t="shared" si="20"/>
        <v>1548.1079999999999</v>
      </c>
      <c r="N183" s="3"/>
      <c r="O183" t="s">
        <v>90</v>
      </c>
      <c r="P183">
        <f>ROUND(VLOOKUP(O183,[1]Parametros!$B$12:$E$52,4),3)</f>
        <v>56.4</v>
      </c>
      <c r="Q183">
        <v>0.15</v>
      </c>
      <c r="R183" s="28">
        <f t="shared" si="21"/>
        <v>60.911999999999999</v>
      </c>
      <c r="W183" s="28">
        <f t="shared" si="22"/>
        <v>60.911999999999999</v>
      </c>
      <c r="X183" s="28">
        <f t="shared" si="23"/>
        <v>1609.02</v>
      </c>
      <c r="Z183" s="3">
        <f t="shared" si="24"/>
        <v>32.4</v>
      </c>
      <c r="AA183" s="3">
        <f t="shared" si="25"/>
        <v>49.661000000000001</v>
      </c>
      <c r="AB183">
        <f t="shared" si="26"/>
        <v>478.93031999999994</v>
      </c>
      <c r="AC183" s="3"/>
      <c r="AD183" s="3"/>
      <c r="AF183">
        <v>9201700001</v>
      </c>
      <c r="AG183">
        <v>951358</v>
      </c>
      <c r="AH183">
        <v>5832.39</v>
      </c>
      <c r="AI183">
        <v>25.92</v>
      </c>
      <c r="AJ183">
        <v>43.598999999999997</v>
      </c>
      <c r="AK183">
        <v>1130.08608</v>
      </c>
    </row>
    <row r="184" spans="1:37" x14ac:dyDescent="0.3">
      <c r="A184" s="13">
        <v>951363</v>
      </c>
      <c r="B184" s="18" t="s">
        <v>165</v>
      </c>
      <c r="C184" s="13">
        <v>220</v>
      </c>
      <c r="D184" s="13" t="s">
        <v>49</v>
      </c>
      <c r="E184" s="13" t="s">
        <v>89</v>
      </c>
      <c r="F184" s="13">
        <v>0.8</v>
      </c>
      <c r="G184" s="13">
        <f t="shared" si="18"/>
        <v>7.2</v>
      </c>
      <c r="H184" s="3">
        <f>+ROUND(VLOOKUP(E184,'[1]Cuadrillas SSEE y Lineas'!$D$28:$U$41,17)*G184,3)</f>
        <v>32.4</v>
      </c>
      <c r="I184">
        <f>+ROUND(VLOOKUP(E184,'[1]Cuadrillas SSEE y Lineas'!$D$28:$U$41,18),3)</f>
        <v>46.43</v>
      </c>
      <c r="J184" s="3">
        <f t="shared" si="19"/>
        <v>1504.3320000000001</v>
      </c>
      <c r="K184" s="3">
        <f>+ROUND(VLOOKUP(E184,'[1]Cuadrillas SSEE y Lineas'!$D$28:$U$41,14)*G184,3)</f>
        <v>27.071999999999999</v>
      </c>
      <c r="L184" s="3">
        <f>+ROUND(VLOOKUP(E184,'[1]Cuadrillas SSEE y Lineas'!$D$28:$U$41,16)*G184,3)</f>
        <v>16.704000000000001</v>
      </c>
      <c r="M184" s="3">
        <f t="shared" si="20"/>
        <v>1548.1079999999999</v>
      </c>
      <c r="N184" s="3"/>
      <c r="O184" t="s">
        <v>90</v>
      </c>
      <c r="P184">
        <f>ROUND(VLOOKUP(O184,[1]Parametros!$B$12:$E$52,4),3)</f>
        <v>56.4</v>
      </c>
      <c r="Q184">
        <v>0.15</v>
      </c>
      <c r="R184" s="28">
        <f t="shared" si="21"/>
        <v>60.911999999999999</v>
      </c>
      <c r="W184" s="28">
        <f t="shared" si="22"/>
        <v>60.911999999999999</v>
      </c>
      <c r="X184" s="28">
        <f t="shared" si="23"/>
        <v>1609.02</v>
      </c>
      <c r="Z184" s="3">
        <f t="shared" si="24"/>
        <v>32.4</v>
      </c>
      <c r="AA184" s="3">
        <f t="shared" si="25"/>
        <v>49.661000000000001</v>
      </c>
      <c r="AB184">
        <f t="shared" si="26"/>
        <v>478.93031999999994</v>
      </c>
      <c r="AC184" s="3"/>
      <c r="AD184" s="3"/>
      <c r="AF184">
        <v>9201700001</v>
      </c>
      <c r="AG184">
        <v>951363</v>
      </c>
      <c r="AH184">
        <v>5832.39</v>
      </c>
      <c r="AI184">
        <v>25.92</v>
      </c>
      <c r="AJ184">
        <v>43.598999999999997</v>
      </c>
      <c r="AK184">
        <v>1130.08608</v>
      </c>
    </row>
    <row r="185" spans="1:37" x14ac:dyDescent="0.3">
      <c r="A185" s="13">
        <v>951365</v>
      </c>
      <c r="B185" s="18" t="s">
        <v>150</v>
      </c>
      <c r="C185" s="13">
        <v>220</v>
      </c>
      <c r="D185" s="13" t="s">
        <v>49</v>
      </c>
      <c r="E185" s="13" t="s">
        <v>89</v>
      </c>
      <c r="F185" s="13">
        <v>0.8</v>
      </c>
      <c r="G185" s="13">
        <f t="shared" si="18"/>
        <v>7.2</v>
      </c>
      <c r="H185" s="3">
        <f>+ROUND(VLOOKUP(E185,'[1]Cuadrillas SSEE y Lineas'!$D$28:$U$41,17)*G185,3)</f>
        <v>32.4</v>
      </c>
      <c r="I185">
        <f>+ROUND(VLOOKUP(E185,'[1]Cuadrillas SSEE y Lineas'!$D$28:$U$41,18),3)</f>
        <v>46.43</v>
      </c>
      <c r="J185" s="3">
        <f t="shared" si="19"/>
        <v>1504.3320000000001</v>
      </c>
      <c r="K185" s="3">
        <f>+ROUND(VLOOKUP(E185,'[1]Cuadrillas SSEE y Lineas'!$D$28:$U$41,14)*G185,3)</f>
        <v>27.071999999999999</v>
      </c>
      <c r="L185" s="3">
        <f>+ROUND(VLOOKUP(E185,'[1]Cuadrillas SSEE y Lineas'!$D$28:$U$41,16)*G185,3)</f>
        <v>16.704000000000001</v>
      </c>
      <c r="M185" s="3">
        <f t="shared" si="20"/>
        <v>1548.1079999999999</v>
      </c>
      <c r="N185" s="3"/>
      <c r="O185" t="s">
        <v>90</v>
      </c>
      <c r="P185">
        <f>ROUND(VLOOKUP(O185,[1]Parametros!$B$12:$E$52,4),3)</f>
        <v>56.4</v>
      </c>
      <c r="Q185">
        <v>0.15</v>
      </c>
      <c r="R185" s="28">
        <f t="shared" si="21"/>
        <v>60.911999999999999</v>
      </c>
      <c r="W185" s="28">
        <f t="shared" si="22"/>
        <v>60.911999999999999</v>
      </c>
      <c r="X185" s="28">
        <f t="shared" si="23"/>
        <v>1609.02</v>
      </c>
      <c r="Z185" s="3">
        <f t="shared" si="24"/>
        <v>32.4</v>
      </c>
      <c r="AA185" s="3">
        <f t="shared" si="25"/>
        <v>49.661000000000001</v>
      </c>
      <c r="AB185">
        <f t="shared" si="26"/>
        <v>478.93031999999994</v>
      </c>
      <c r="AC185" s="3"/>
      <c r="AD185" s="3"/>
      <c r="AF185">
        <v>9201700001</v>
      </c>
      <c r="AG185">
        <v>951365</v>
      </c>
      <c r="AH185">
        <v>5832.39</v>
      </c>
      <c r="AI185">
        <v>25.92</v>
      </c>
      <c r="AJ185">
        <v>43.598999999999997</v>
      </c>
      <c r="AK185">
        <v>1130.08608</v>
      </c>
    </row>
    <row r="186" spans="1:37" x14ac:dyDescent="0.3">
      <c r="A186" s="13">
        <v>951367</v>
      </c>
      <c r="B186" s="18" t="s">
        <v>210</v>
      </c>
      <c r="C186" s="13">
        <v>154</v>
      </c>
      <c r="D186" s="13" t="s">
        <v>49</v>
      </c>
      <c r="E186" s="13" t="s">
        <v>89</v>
      </c>
      <c r="F186" s="13">
        <v>0.6</v>
      </c>
      <c r="G186" s="13">
        <f t="shared" si="18"/>
        <v>5.4</v>
      </c>
      <c r="H186" s="3">
        <f>+ROUND(VLOOKUP(E186,'[1]Cuadrillas SSEE y Lineas'!$D$28:$U$41,17)*G186,3)</f>
        <v>24.3</v>
      </c>
      <c r="I186">
        <f>+ROUND(VLOOKUP(E186,'[1]Cuadrillas SSEE y Lineas'!$D$28:$U$41,18),3)</f>
        <v>46.43</v>
      </c>
      <c r="J186" s="3">
        <f t="shared" si="19"/>
        <v>1128.249</v>
      </c>
      <c r="K186" s="3">
        <f>+ROUND(VLOOKUP(E186,'[1]Cuadrillas SSEE y Lineas'!$D$28:$U$41,14)*G186,3)</f>
        <v>20.303999999999998</v>
      </c>
      <c r="L186" s="3">
        <f>+ROUND(VLOOKUP(E186,'[1]Cuadrillas SSEE y Lineas'!$D$28:$U$41,16)*G186,3)</f>
        <v>12.528</v>
      </c>
      <c r="M186" s="3">
        <f t="shared" si="20"/>
        <v>1161.0810000000001</v>
      </c>
      <c r="N186" s="3"/>
      <c r="O186" t="s">
        <v>90</v>
      </c>
      <c r="P186">
        <f>ROUND(VLOOKUP(O186,[1]Parametros!$B$12:$E$52,4),3)</f>
        <v>56.4</v>
      </c>
      <c r="Q186">
        <v>0.25</v>
      </c>
      <c r="R186" s="28">
        <f t="shared" si="21"/>
        <v>76.14</v>
      </c>
      <c r="W186" s="28">
        <f t="shared" si="22"/>
        <v>76.14</v>
      </c>
      <c r="X186" s="28">
        <f t="shared" si="23"/>
        <v>1237.2210000000002</v>
      </c>
      <c r="Z186" s="3">
        <f t="shared" si="24"/>
        <v>24.3</v>
      </c>
      <c r="AA186" s="3">
        <f t="shared" si="25"/>
        <v>50.914000000000001</v>
      </c>
      <c r="AB186">
        <f t="shared" si="26"/>
        <v>359.18315999999993</v>
      </c>
      <c r="AC186" s="3"/>
      <c r="AD186" s="3"/>
      <c r="AF186">
        <v>9201700001</v>
      </c>
      <c r="AG186">
        <v>951367</v>
      </c>
      <c r="AH186">
        <v>6854.68</v>
      </c>
      <c r="AI186">
        <v>19.440000000000001</v>
      </c>
      <c r="AJ186">
        <v>45.165999999999997</v>
      </c>
      <c r="AK186">
        <v>878.02704000000006</v>
      </c>
    </row>
    <row r="187" spans="1:37" x14ac:dyDescent="0.3">
      <c r="A187" s="13">
        <v>951369</v>
      </c>
      <c r="B187" s="18" t="s">
        <v>211</v>
      </c>
      <c r="C187" s="13">
        <v>220</v>
      </c>
      <c r="D187" s="13" t="s">
        <v>49</v>
      </c>
      <c r="E187" s="13" t="s">
        <v>89</v>
      </c>
      <c r="F187" s="13">
        <v>0.8</v>
      </c>
      <c r="G187" s="13">
        <f t="shared" si="18"/>
        <v>7.2</v>
      </c>
      <c r="H187" s="3">
        <f>+ROUND(VLOOKUP(E187,'[1]Cuadrillas SSEE y Lineas'!$D$28:$U$41,17)*G187,3)</f>
        <v>32.4</v>
      </c>
      <c r="I187">
        <f>+ROUND(VLOOKUP(E187,'[1]Cuadrillas SSEE y Lineas'!$D$28:$U$41,18),3)</f>
        <v>46.43</v>
      </c>
      <c r="J187" s="3">
        <f t="shared" si="19"/>
        <v>1504.3320000000001</v>
      </c>
      <c r="K187" s="3">
        <f>+ROUND(VLOOKUP(E187,'[1]Cuadrillas SSEE y Lineas'!$D$28:$U$41,14)*G187,3)</f>
        <v>27.071999999999999</v>
      </c>
      <c r="L187" s="3">
        <f>+ROUND(VLOOKUP(E187,'[1]Cuadrillas SSEE y Lineas'!$D$28:$U$41,16)*G187,3)</f>
        <v>16.704000000000001</v>
      </c>
      <c r="M187" s="3">
        <f t="shared" si="20"/>
        <v>1548.1079999999999</v>
      </c>
      <c r="N187" s="3"/>
      <c r="O187" t="s">
        <v>90</v>
      </c>
      <c r="P187">
        <f>ROUND(VLOOKUP(O187,[1]Parametros!$B$12:$E$52,4),3)</f>
        <v>56.4</v>
      </c>
      <c r="Q187">
        <v>0.15</v>
      </c>
      <c r="R187" s="28">
        <f t="shared" si="21"/>
        <v>60.911999999999999</v>
      </c>
      <c r="W187" s="28">
        <f t="shared" si="22"/>
        <v>60.911999999999999</v>
      </c>
      <c r="X187" s="28">
        <f t="shared" si="23"/>
        <v>1609.02</v>
      </c>
      <c r="Z187" s="3">
        <f t="shared" si="24"/>
        <v>32.4</v>
      </c>
      <c r="AA187" s="3">
        <f t="shared" si="25"/>
        <v>49.661000000000001</v>
      </c>
      <c r="AB187">
        <f t="shared" si="26"/>
        <v>478.93031999999994</v>
      </c>
      <c r="AC187" s="3"/>
      <c r="AD187" s="3"/>
      <c r="AF187">
        <v>9201700001</v>
      </c>
      <c r="AG187">
        <v>951369</v>
      </c>
      <c r="AH187">
        <v>5832.39</v>
      </c>
      <c r="AI187">
        <v>25.92</v>
      </c>
      <c r="AJ187">
        <v>43.598999999999997</v>
      </c>
      <c r="AK187">
        <v>1130.08608</v>
      </c>
    </row>
    <row r="188" spans="1:37" x14ac:dyDescent="0.3">
      <c r="A188" s="13">
        <v>951371</v>
      </c>
      <c r="B188" s="18" t="s">
        <v>184</v>
      </c>
      <c r="C188" s="13">
        <v>34</v>
      </c>
      <c r="D188" s="13" t="s">
        <v>49</v>
      </c>
      <c r="E188" s="13" t="s">
        <v>89</v>
      </c>
      <c r="F188" s="12">
        <v>0.25</v>
      </c>
      <c r="G188" s="12">
        <f t="shared" si="18"/>
        <v>2.25</v>
      </c>
      <c r="H188" s="3">
        <f>+ROUND(VLOOKUP(E188,'[1]Cuadrillas SSEE y Lineas'!$D$28:$U$41,17)*G188,3)</f>
        <v>10.125</v>
      </c>
      <c r="I188">
        <f>+ROUND(VLOOKUP(E188,'[1]Cuadrillas SSEE y Lineas'!$D$28:$U$41,18),3)</f>
        <v>46.43</v>
      </c>
      <c r="J188" s="3">
        <f t="shared" si="19"/>
        <v>470.10399999999998</v>
      </c>
      <c r="K188" s="3">
        <f>+ROUND(VLOOKUP(E188,'[1]Cuadrillas SSEE y Lineas'!$D$28:$U$41,14)*G188,3)</f>
        <v>8.4600000000000009</v>
      </c>
      <c r="L188" s="3">
        <f>+ROUND(VLOOKUP(E188,'[1]Cuadrillas SSEE y Lineas'!$D$28:$U$41,16)*G188,3)</f>
        <v>5.22</v>
      </c>
      <c r="M188" s="3">
        <f t="shared" si="20"/>
        <v>483.78399999999999</v>
      </c>
      <c r="N188" s="3"/>
      <c r="O188" t="s">
        <v>90</v>
      </c>
      <c r="P188">
        <f>ROUND(VLOOKUP(O188,[1]Parametros!$B$12:$E$52,4),3)</f>
        <v>56.4</v>
      </c>
      <c r="Q188">
        <v>0.15</v>
      </c>
      <c r="R188" s="28">
        <f t="shared" si="21"/>
        <v>19.035</v>
      </c>
      <c r="W188" s="28">
        <f t="shared" si="22"/>
        <v>19.035</v>
      </c>
      <c r="X188" s="28">
        <f t="shared" si="23"/>
        <v>502.81900000000002</v>
      </c>
      <c r="Z188" s="3">
        <f t="shared" si="24"/>
        <v>10.125</v>
      </c>
      <c r="AA188" s="3">
        <f t="shared" si="25"/>
        <v>49.661000000000001</v>
      </c>
      <c r="AB188">
        <f t="shared" si="26"/>
        <v>149.66572500000001</v>
      </c>
      <c r="AC188" s="3"/>
      <c r="AD188" s="3"/>
      <c r="AF188">
        <v>9201700001</v>
      </c>
      <c r="AG188">
        <v>951371</v>
      </c>
      <c r="AH188">
        <v>1004.93</v>
      </c>
      <c r="AI188">
        <v>8.1</v>
      </c>
      <c r="AJ188">
        <v>43.598999999999997</v>
      </c>
      <c r="AK188">
        <v>353.15190000000001</v>
      </c>
    </row>
    <row r="189" spans="1:37" x14ac:dyDescent="0.3">
      <c r="A189" s="13">
        <v>951376</v>
      </c>
      <c r="B189" s="18" t="s">
        <v>154</v>
      </c>
      <c r="C189" s="13">
        <v>220</v>
      </c>
      <c r="D189" s="13" t="s">
        <v>49</v>
      </c>
      <c r="E189" s="13" t="s">
        <v>89</v>
      </c>
      <c r="F189" s="13">
        <v>0.8</v>
      </c>
      <c r="G189" s="13">
        <f t="shared" si="18"/>
        <v>7.2</v>
      </c>
      <c r="H189" s="3">
        <f>+ROUND(VLOOKUP(E189,'[1]Cuadrillas SSEE y Lineas'!$D$28:$U$41,17)*G189,3)</f>
        <v>32.4</v>
      </c>
      <c r="I189">
        <f>+ROUND(VLOOKUP(E189,'[1]Cuadrillas SSEE y Lineas'!$D$28:$U$41,18),3)</f>
        <v>46.43</v>
      </c>
      <c r="J189" s="3">
        <f t="shared" si="19"/>
        <v>1504.3320000000001</v>
      </c>
      <c r="K189" s="3">
        <f>+ROUND(VLOOKUP(E189,'[1]Cuadrillas SSEE y Lineas'!$D$28:$U$41,14)*G189,3)</f>
        <v>27.071999999999999</v>
      </c>
      <c r="L189" s="3">
        <f>+ROUND(VLOOKUP(E189,'[1]Cuadrillas SSEE y Lineas'!$D$28:$U$41,16)*G189,3)</f>
        <v>16.704000000000001</v>
      </c>
      <c r="M189" s="3">
        <f t="shared" si="20"/>
        <v>1548.1079999999999</v>
      </c>
      <c r="N189" s="3"/>
      <c r="O189" t="s">
        <v>90</v>
      </c>
      <c r="P189">
        <f>ROUND(VLOOKUP(O189,[1]Parametros!$B$12:$E$52,4),3)</f>
        <v>56.4</v>
      </c>
      <c r="Q189">
        <v>0.15</v>
      </c>
      <c r="R189" s="28">
        <f t="shared" si="21"/>
        <v>60.911999999999999</v>
      </c>
      <c r="W189" s="28">
        <f t="shared" si="22"/>
        <v>60.911999999999999</v>
      </c>
      <c r="X189" s="28">
        <f t="shared" si="23"/>
        <v>1609.02</v>
      </c>
      <c r="Z189" s="3">
        <f t="shared" si="24"/>
        <v>32.4</v>
      </c>
      <c r="AA189" s="3">
        <f t="shared" si="25"/>
        <v>49.661000000000001</v>
      </c>
      <c r="AB189">
        <f t="shared" si="26"/>
        <v>478.93031999999994</v>
      </c>
      <c r="AC189" s="3"/>
      <c r="AD189" s="3"/>
      <c r="AF189">
        <v>9201700001</v>
      </c>
      <c r="AG189">
        <v>951376</v>
      </c>
      <c r="AH189">
        <v>5832.39</v>
      </c>
      <c r="AI189">
        <v>25.92</v>
      </c>
      <c r="AJ189">
        <v>43.598999999999997</v>
      </c>
      <c r="AK189">
        <v>1130.08608</v>
      </c>
    </row>
    <row r="190" spans="1:37" x14ac:dyDescent="0.3">
      <c r="A190" s="13">
        <v>951378</v>
      </c>
      <c r="B190" s="18" t="s">
        <v>151</v>
      </c>
      <c r="C190" s="13">
        <v>220</v>
      </c>
      <c r="D190" s="13" t="s">
        <v>49</v>
      </c>
      <c r="E190" s="13" t="s">
        <v>89</v>
      </c>
      <c r="F190" s="13">
        <v>0.8</v>
      </c>
      <c r="G190" s="13">
        <f t="shared" si="18"/>
        <v>7.2</v>
      </c>
      <c r="H190" s="3">
        <f>+ROUND(VLOOKUP(E190,'[1]Cuadrillas SSEE y Lineas'!$D$28:$U$41,17)*G190,3)</f>
        <v>32.4</v>
      </c>
      <c r="I190">
        <f>+ROUND(VLOOKUP(E190,'[1]Cuadrillas SSEE y Lineas'!$D$28:$U$41,18),3)</f>
        <v>46.43</v>
      </c>
      <c r="J190" s="3">
        <f t="shared" si="19"/>
        <v>1504.3320000000001</v>
      </c>
      <c r="K190" s="3">
        <f>+ROUND(VLOOKUP(E190,'[1]Cuadrillas SSEE y Lineas'!$D$28:$U$41,14)*G190,3)</f>
        <v>27.071999999999999</v>
      </c>
      <c r="L190" s="3">
        <f>+ROUND(VLOOKUP(E190,'[1]Cuadrillas SSEE y Lineas'!$D$28:$U$41,16)*G190,3)</f>
        <v>16.704000000000001</v>
      </c>
      <c r="M190" s="3">
        <f t="shared" si="20"/>
        <v>1548.1079999999999</v>
      </c>
      <c r="N190" s="3"/>
      <c r="O190" t="s">
        <v>90</v>
      </c>
      <c r="P190">
        <f>ROUND(VLOOKUP(O190,[1]Parametros!$B$12:$E$52,4),3)</f>
        <v>56.4</v>
      </c>
      <c r="Q190">
        <v>0.15</v>
      </c>
      <c r="R190" s="28">
        <f t="shared" si="21"/>
        <v>60.911999999999999</v>
      </c>
      <c r="W190" s="28">
        <f t="shared" si="22"/>
        <v>60.911999999999999</v>
      </c>
      <c r="X190" s="28">
        <f t="shared" si="23"/>
        <v>1609.02</v>
      </c>
      <c r="Z190" s="3">
        <f t="shared" si="24"/>
        <v>32.4</v>
      </c>
      <c r="AA190" s="3">
        <f t="shared" si="25"/>
        <v>49.661000000000001</v>
      </c>
      <c r="AB190">
        <f t="shared" si="26"/>
        <v>478.93031999999994</v>
      </c>
      <c r="AC190" s="3"/>
      <c r="AD190" s="3"/>
      <c r="AF190">
        <v>9201700001</v>
      </c>
      <c r="AG190">
        <v>951378</v>
      </c>
      <c r="AH190">
        <v>5832.39</v>
      </c>
      <c r="AI190">
        <v>25.92</v>
      </c>
      <c r="AJ190">
        <v>43.598999999999997</v>
      </c>
      <c r="AK190">
        <v>1130.08608</v>
      </c>
    </row>
    <row r="191" spans="1:37" x14ac:dyDescent="0.3">
      <c r="A191" s="13">
        <v>951381</v>
      </c>
      <c r="B191" s="18" t="s">
        <v>150</v>
      </c>
      <c r="C191" s="13">
        <v>220</v>
      </c>
      <c r="D191" s="13" t="s">
        <v>49</v>
      </c>
      <c r="E191" s="13" t="s">
        <v>89</v>
      </c>
      <c r="F191" s="13">
        <v>0.8</v>
      </c>
      <c r="G191" s="13">
        <f t="shared" si="18"/>
        <v>7.2</v>
      </c>
      <c r="H191" s="3">
        <f>+ROUND(VLOOKUP(E191,'[1]Cuadrillas SSEE y Lineas'!$D$28:$U$41,17)*G191,3)</f>
        <v>32.4</v>
      </c>
      <c r="I191">
        <f>+ROUND(VLOOKUP(E191,'[1]Cuadrillas SSEE y Lineas'!$D$28:$U$41,18),3)</f>
        <v>46.43</v>
      </c>
      <c r="J191" s="3">
        <f t="shared" si="19"/>
        <v>1504.3320000000001</v>
      </c>
      <c r="K191" s="3">
        <f>+ROUND(VLOOKUP(E191,'[1]Cuadrillas SSEE y Lineas'!$D$28:$U$41,14)*G191,3)</f>
        <v>27.071999999999999</v>
      </c>
      <c r="L191" s="3">
        <f>+ROUND(VLOOKUP(E191,'[1]Cuadrillas SSEE y Lineas'!$D$28:$U$41,16)*G191,3)</f>
        <v>16.704000000000001</v>
      </c>
      <c r="M191" s="3">
        <f t="shared" si="20"/>
        <v>1548.1079999999999</v>
      </c>
      <c r="N191" s="3"/>
      <c r="O191" t="s">
        <v>90</v>
      </c>
      <c r="P191">
        <f>ROUND(VLOOKUP(O191,[1]Parametros!$B$12:$E$52,4),3)</f>
        <v>56.4</v>
      </c>
      <c r="Q191">
        <v>0.15</v>
      </c>
      <c r="R191" s="28">
        <f t="shared" si="21"/>
        <v>60.911999999999999</v>
      </c>
      <c r="W191" s="28">
        <f t="shared" si="22"/>
        <v>60.911999999999999</v>
      </c>
      <c r="X191" s="28">
        <f t="shared" si="23"/>
        <v>1609.02</v>
      </c>
      <c r="Z191" s="3">
        <f t="shared" si="24"/>
        <v>32.4</v>
      </c>
      <c r="AA191" s="3">
        <f t="shared" si="25"/>
        <v>49.661000000000001</v>
      </c>
      <c r="AB191">
        <f t="shared" si="26"/>
        <v>478.93031999999994</v>
      </c>
      <c r="AC191" s="3"/>
      <c r="AD191" s="3"/>
      <c r="AF191">
        <v>9201700001</v>
      </c>
      <c r="AG191">
        <v>951381</v>
      </c>
      <c r="AH191">
        <v>5832.39</v>
      </c>
      <c r="AI191">
        <v>25.92</v>
      </c>
      <c r="AJ191">
        <v>43.598999999999997</v>
      </c>
      <c r="AK191">
        <v>1130.08608</v>
      </c>
    </row>
    <row r="192" spans="1:37" x14ac:dyDescent="0.3">
      <c r="A192" s="13">
        <v>951382</v>
      </c>
      <c r="B192" s="18" t="s">
        <v>212</v>
      </c>
      <c r="C192" s="13">
        <v>13.8</v>
      </c>
      <c r="D192" s="13" t="s">
        <v>49</v>
      </c>
      <c r="E192" s="13" t="s">
        <v>89</v>
      </c>
      <c r="F192" s="13">
        <v>0.2</v>
      </c>
      <c r="G192" s="13">
        <f t="shared" si="18"/>
        <v>1.8</v>
      </c>
      <c r="H192" s="3">
        <f>+ROUND(VLOOKUP(E192,'[1]Cuadrillas SSEE y Lineas'!$D$28:$U$41,17)*G192,3)</f>
        <v>8.1</v>
      </c>
      <c r="I192">
        <f>+ROUND(VLOOKUP(E192,'[1]Cuadrillas SSEE y Lineas'!$D$28:$U$41,18),3)</f>
        <v>46.43</v>
      </c>
      <c r="J192" s="3">
        <f t="shared" si="19"/>
        <v>376.08300000000003</v>
      </c>
      <c r="K192" s="3">
        <f>+ROUND(VLOOKUP(E192,'[1]Cuadrillas SSEE y Lineas'!$D$28:$U$41,14)*G192,3)</f>
        <v>6.7679999999999998</v>
      </c>
      <c r="L192" s="3">
        <f>+ROUND(VLOOKUP(E192,'[1]Cuadrillas SSEE y Lineas'!$D$28:$U$41,16)*G192,3)</f>
        <v>4.1760000000000002</v>
      </c>
      <c r="M192" s="3">
        <f t="shared" si="20"/>
        <v>387.02699999999999</v>
      </c>
      <c r="N192" s="3"/>
      <c r="O192" t="s">
        <v>90</v>
      </c>
      <c r="P192">
        <f>ROUND(VLOOKUP(O192,[1]Parametros!$B$12:$E$52,4),3)</f>
        <v>56.4</v>
      </c>
      <c r="Q192">
        <v>0.25</v>
      </c>
      <c r="R192" s="28">
        <f t="shared" si="21"/>
        <v>25.38</v>
      </c>
      <c r="W192" s="28">
        <f t="shared" si="22"/>
        <v>25.38</v>
      </c>
      <c r="X192" s="28">
        <f t="shared" si="23"/>
        <v>412.40699999999998</v>
      </c>
      <c r="Z192" s="3">
        <f t="shared" si="24"/>
        <v>8.1</v>
      </c>
      <c r="AA192" s="3">
        <f t="shared" si="25"/>
        <v>50.914000000000001</v>
      </c>
      <c r="AB192">
        <f t="shared" si="26"/>
        <v>119.72771999999998</v>
      </c>
      <c r="AC192" s="3"/>
      <c r="AD192" s="3"/>
      <c r="AF192">
        <v>9201700001</v>
      </c>
      <c r="AG192">
        <v>951382</v>
      </c>
      <c r="AH192">
        <v>1004.93</v>
      </c>
      <c r="AI192">
        <v>6.48</v>
      </c>
      <c r="AJ192">
        <v>45.165999999999997</v>
      </c>
      <c r="AK192">
        <v>292.67568</v>
      </c>
    </row>
    <row r="193" spans="1:37" x14ac:dyDescent="0.3">
      <c r="A193" s="13">
        <v>951386</v>
      </c>
      <c r="B193" s="18" t="s">
        <v>165</v>
      </c>
      <c r="C193" s="13">
        <v>220</v>
      </c>
      <c r="D193" s="13" t="s">
        <v>49</v>
      </c>
      <c r="E193" s="13" t="s">
        <v>89</v>
      </c>
      <c r="F193" s="27">
        <v>0.8</v>
      </c>
      <c r="G193" s="27">
        <f t="shared" si="18"/>
        <v>7.2</v>
      </c>
      <c r="H193" s="3">
        <f>+ROUND(VLOOKUP(E193,'[1]Cuadrillas SSEE y Lineas'!$D$28:$U$41,17)*G193,3)</f>
        <v>32.4</v>
      </c>
      <c r="I193">
        <f>+ROUND(VLOOKUP(E193,'[1]Cuadrillas SSEE y Lineas'!$D$28:$U$41,18),3)</f>
        <v>46.43</v>
      </c>
      <c r="J193" s="3">
        <f t="shared" si="19"/>
        <v>1504.3320000000001</v>
      </c>
      <c r="K193" s="3">
        <f>+ROUND(VLOOKUP(E193,'[1]Cuadrillas SSEE y Lineas'!$D$28:$U$41,14)*G193,3)</f>
        <v>27.071999999999999</v>
      </c>
      <c r="L193" s="3">
        <f>+ROUND(VLOOKUP(E193,'[1]Cuadrillas SSEE y Lineas'!$D$28:$U$41,16)*G193,3)</f>
        <v>16.704000000000001</v>
      </c>
      <c r="M193" s="3">
        <f t="shared" si="20"/>
        <v>1548.1079999999999</v>
      </c>
      <c r="N193" s="3"/>
      <c r="O193" t="s">
        <v>90</v>
      </c>
      <c r="P193">
        <f>ROUND(VLOOKUP(O193,[1]Parametros!$B$12:$E$52,4),3)</f>
        <v>56.4</v>
      </c>
      <c r="Q193">
        <v>0.15</v>
      </c>
      <c r="R193" s="28">
        <f t="shared" si="21"/>
        <v>60.911999999999999</v>
      </c>
      <c r="W193" s="28">
        <f t="shared" si="22"/>
        <v>60.911999999999999</v>
      </c>
      <c r="X193" s="28">
        <f t="shared" si="23"/>
        <v>1609.02</v>
      </c>
      <c r="Z193" s="3">
        <f t="shared" si="24"/>
        <v>32.4</v>
      </c>
      <c r="AA193" s="3">
        <f t="shared" si="25"/>
        <v>49.661000000000001</v>
      </c>
      <c r="AB193">
        <f t="shared" si="26"/>
        <v>478.93031999999994</v>
      </c>
      <c r="AC193" s="3"/>
      <c r="AD193" s="3"/>
      <c r="AF193">
        <v>9201700001</v>
      </c>
      <c r="AG193">
        <v>951386</v>
      </c>
      <c r="AH193">
        <v>5832.39</v>
      </c>
      <c r="AI193">
        <v>25.92</v>
      </c>
      <c r="AJ193">
        <v>43.598999999999997</v>
      </c>
      <c r="AK193">
        <v>1130.08608</v>
      </c>
    </row>
    <row r="194" spans="1:37" x14ac:dyDescent="0.3">
      <c r="A194" s="13">
        <v>951387</v>
      </c>
      <c r="B194" s="18" t="s">
        <v>213</v>
      </c>
      <c r="C194" s="13">
        <v>220</v>
      </c>
      <c r="D194" s="13" t="s">
        <v>49</v>
      </c>
      <c r="E194" s="13" t="s">
        <v>89</v>
      </c>
      <c r="F194" s="13">
        <v>0.8</v>
      </c>
      <c r="G194" s="13">
        <f t="shared" si="18"/>
        <v>7.2</v>
      </c>
      <c r="H194" s="3">
        <f>+ROUND(VLOOKUP(E194,'[1]Cuadrillas SSEE y Lineas'!$D$28:$U$41,17)*G194,3)</f>
        <v>32.4</v>
      </c>
      <c r="I194">
        <f>+ROUND(VLOOKUP(E194,'[1]Cuadrillas SSEE y Lineas'!$D$28:$U$41,18),3)</f>
        <v>46.43</v>
      </c>
      <c r="J194" s="3">
        <f t="shared" si="19"/>
        <v>1504.3320000000001</v>
      </c>
      <c r="K194" s="3">
        <f>+ROUND(VLOOKUP(E194,'[1]Cuadrillas SSEE y Lineas'!$D$28:$U$41,14)*G194,3)</f>
        <v>27.071999999999999</v>
      </c>
      <c r="L194" s="3">
        <f>+ROUND(VLOOKUP(E194,'[1]Cuadrillas SSEE y Lineas'!$D$28:$U$41,16)*G194,3)</f>
        <v>16.704000000000001</v>
      </c>
      <c r="M194" s="3">
        <f t="shared" si="20"/>
        <v>1548.1079999999999</v>
      </c>
      <c r="N194" s="3"/>
      <c r="O194" t="s">
        <v>90</v>
      </c>
      <c r="P194">
        <f>ROUND(VLOOKUP(O194,[1]Parametros!$B$12:$E$52,4),3)</f>
        <v>56.4</v>
      </c>
      <c r="Q194">
        <v>0.15</v>
      </c>
      <c r="R194" s="28">
        <f t="shared" si="21"/>
        <v>60.911999999999999</v>
      </c>
      <c r="W194" s="28">
        <f t="shared" si="22"/>
        <v>60.911999999999999</v>
      </c>
      <c r="X194" s="28">
        <f t="shared" si="23"/>
        <v>1609.02</v>
      </c>
      <c r="Z194" s="3">
        <f t="shared" si="24"/>
        <v>32.4</v>
      </c>
      <c r="AA194" s="3">
        <f t="shared" si="25"/>
        <v>49.661000000000001</v>
      </c>
      <c r="AB194">
        <f t="shared" si="26"/>
        <v>478.93031999999994</v>
      </c>
      <c r="AC194" s="3"/>
      <c r="AD194" s="3"/>
      <c r="AF194">
        <v>9201700001</v>
      </c>
      <c r="AG194">
        <v>951387</v>
      </c>
      <c r="AH194">
        <v>5832.39</v>
      </c>
      <c r="AI194">
        <v>25.92</v>
      </c>
      <c r="AJ194">
        <v>43.598999999999997</v>
      </c>
      <c r="AK194">
        <v>1130.08608</v>
      </c>
    </row>
    <row r="195" spans="1:37" x14ac:dyDescent="0.3">
      <c r="A195" s="13">
        <v>951389</v>
      </c>
      <c r="B195" s="18" t="s">
        <v>214</v>
      </c>
      <c r="C195" s="13">
        <v>13.2</v>
      </c>
      <c r="D195" s="13" t="s">
        <v>49</v>
      </c>
      <c r="E195" s="13" t="s">
        <v>89</v>
      </c>
      <c r="F195" s="13">
        <v>0.2</v>
      </c>
      <c r="G195" s="13">
        <f t="shared" si="18"/>
        <v>1.8</v>
      </c>
      <c r="H195" s="3">
        <f>+ROUND(VLOOKUP(E195,'[1]Cuadrillas SSEE y Lineas'!$D$28:$U$41,17)*G195,3)</f>
        <v>8.1</v>
      </c>
      <c r="I195">
        <f>+ROUND(VLOOKUP(E195,'[1]Cuadrillas SSEE y Lineas'!$D$28:$U$41,18),3)</f>
        <v>46.43</v>
      </c>
      <c r="J195" s="3">
        <f t="shared" si="19"/>
        <v>376.08300000000003</v>
      </c>
      <c r="K195" s="3">
        <f>+ROUND(VLOOKUP(E195,'[1]Cuadrillas SSEE y Lineas'!$D$28:$U$41,14)*G195,3)</f>
        <v>6.7679999999999998</v>
      </c>
      <c r="L195" s="3">
        <f>+ROUND(VLOOKUP(E195,'[1]Cuadrillas SSEE y Lineas'!$D$28:$U$41,16)*G195,3)</f>
        <v>4.1760000000000002</v>
      </c>
      <c r="M195" s="3">
        <f t="shared" si="20"/>
        <v>387.02699999999999</v>
      </c>
      <c r="N195" s="3"/>
      <c r="O195" t="s">
        <v>90</v>
      </c>
      <c r="P195">
        <f>ROUND(VLOOKUP(O195,[1]Parametros!$B$12:$E$52,4),3)</f>
        <v>56.4</v>
      </c>
      <c r="Q195">
        <v>0.15</v>
      </c>
      <c r="R195" s="28">
        <f t="shared" si="21"/>
        <v>15.228</v>
      </c>
      <c r="W195" s="28">
        <f t="shared" si="22"/>
        <v>15.228</v>
      </c>
      <c r="X195" s="28">
        <f t="shared" si="23"/>
        <v>402.255</v>
      </c>
      <c r="Z195" s="3">
        <f t="shared" si="24"/>
        <v>8.1</v>
      </c>
      <c r="AA195" s="3">
        <f t="shared" si="25"/>
        <v>49.661000000000001</v>
      </c>
      <c r="AB195">
        <f t="shared" si="26"/>
        <v>119.73257999999998</v>
      </c>
      <c r="AC195" s="3"/>
      <c r="AD195" s="3"/>
      <c r="AF195">
        <v>9201700001</v>
      </c>
      <c r="AG195">
        <v>951389</v>
      </c>
      <c r="AH195">
        <v>1004.93</v>
      </c>
      <c r="AI195">
        <v>6.48</v>
      </c>
      <c r="AJ195">
        <v>43.598999999999997</v>
      </c>
      <c r="AK195">
        <v>282.52152000000001</v>
      </c>
    </row>
    <row r="196" spans="1:37" x14ac:dyDescent="0.3">
      <c r="A196" s="13">
        <v>951391</v>
      </c>
      <c r="B196" s="18" t="s">
        <v>166</v>
      </c>
      <c r="C196" s="13">
        <v>19</v>
      </c>
      <c r="D196" s="13" t="s">
        <v>49</v>
      </c>
      <c r="E196" s="13" t="s">
        <v>89</v>
      </c>
      <c r="F196" s="12">
        <v>0.25</v>
      </c>
      <c r="G196" s="12">
        <f t="shared" si="18"/>
        <v>2.25</v>
      </c>
      <c r="H196" s="3">
        <f>+ROUND(VLOOKUP(E196,'[1]Cuadrillas SSEE y Lineas'!$D$28:$U$41,17)*G196,3)</f>
        <v>10.125</v>
      </c>
      <c r="I196">
        <f>+ROUND(VLOOKUP(E196,'[1]Cuadrillas SSEE y Lineas'!$D$28:$U$41,18),3)</f>
        <v>46.43</v>
      </c>
      <c r="J196" s="3">
        <f t="shared" si="19"/>
        <v>470.10399999999998</v>
      </c>
      <c r="K196" s="3">
        <f>+ROUND(VLOOKUP(E196,'[1]Cuadrillas SSEE y Lineas'!$D$28:$U$41,14)*G196,3)</f>
        <v>8.4600000000000009</v>
      </c>
      <c r="L196" s="3">
        <f>+ROUND(VLOOKUP(E196,'[1]Cuadrillas SSEE y Lineas'!$D$28:$U$41,16)*G196,3)</f>
        <v>5.22</v>
      </c>
      <c r="M196" s="3">
        <f t="shared" si="20"/>
        <v>483.78399999999999</v>
      </c>
      <c r="N196" s="3"/>
      <c r="O196" t="s">
        <v>90</v>
      </c>
      <c r="P196">
        <f>ROUND(VLOOKUP(O196,[1]Parametros!$B$12:$E$52,4),3)</f>
        <v>56.4</v>
      </c>
      <c r="Q196">
        <v>0.15</v>
      </c>
      <c r="R196" s="28">
        <f t="shared" si="21"/>
        <v>19.035</v>
      </c>
      <c r="W196" s="28">
        <f t="shared" si="22"/>
        <v>19.035</v>
      </c>
      <c r="X196" s="28">
        <f t="shared" si="23"/>
        <v>502.81900000000002</v>
      </c>
      <c r="Z196" s="3">
        <f t="shared" si="24"/>
        <v>10.125</v>
      </c>
      <c r="AA196" s="3">
        <f t="shared" si="25"/>
        <v>49.661000000000001</v>
      </c>
      <c r="AB196">
        <f t="shared" si="26"/>
        <v>149.66572500000001</v>
      </c>
      <c r="AC196" s="3"/>
      <c r="AD196" s="3"/>
      <c r="AF196">
        <v>9201700001</v>
      </c>
      <c r="AG196">
        <v>951391</v>
      </c>
      <c r="AH196">
        <v>1004.93</v>
      </c>
      <c r="AI196">
        <v>8.1</v>
      </c>
      <c r="AJ196">
        <v>43.598999999999997</v>
      </c>
      <c r="AK196">
        <v>353.15190000000001</v>
      </c>
    </row>
    <row r="197" spans="1:37" x14ac:dyDescent="0.3">
      <c r="A197" s="13">
        <v>951395</v>
      </c>
      <c r="B197" s="18" t="s">
        <v>215</v>
      </c>
      <c r="C197" s="13">
        <v>13.8</v>
      </c>
      <c r="D197" s="13" t="s">
        <v>49</v>
      </c>
      <c r="E197" s="13" t="s">
        <v>89</v>
      </c>
      <c r="F197" s="27">
        <v>0.2</v>
      </c>
      <c r="G197" s="27">
        <f t="shared" ref="G197:G221" si="27">+ROUND(F197*HHD,3)</f>
        <v>1.8</v>
      </c>
      <c r="H197" s="3">
        <f>+ROUND(VLOOKUP(E197,'[1]Cuadrillas SSEE y Lineas'!$D$28:$U$41,17)*G197,3)</f>
        <v>8.1</v>
      </c>
      <c r="I197">
        <f>+ROUND(VLOOKUP(E197,'[1]Cuadrillas SSEE y Lineas'!$D$28:$U$41,18),3)</f>
        <v>46.43</v>
      </c>
      <c r="J197" s="3">
        <f t="shared" ref="J197:J221" si="28">+ROUND(H197*I197,3)</f>
        <v>376.08300000000003</v>
      </c>
      <c r="K197" s="3">
        <f>+ROUND(VLOOKUP(E197,'[1]Cuadrillas SSEE y Lineas'!$D$28:$U$41,14)*G197,3)</f>
        <v>6.7679999999999998</v>
      </c>
      <c r="L197" s="3">
        <f>+ROUND(VLOOKUP(E197,'[1]Cuadrillas SSEE y Lineas'!$D$28:$U$41,16)*G197,3)</f>
        <v>4.1760000000000002</v>
      </c>
      <c r="M197" s="3">
        <f t="shared" ref="M197:M221" si="29">SUM(J197:L197)</f>
        <v>387.02699999999999</v>
      </c>
      <c r="N197" s="3"/>
      <c r="O197" t="s">
        <v>90</v>
      </c>
      <c r="P197">
        <f>ROUND(VLOOKUP(O197,[1]Parametros!$B$12:$E$52,4),3)</f>
        <v>56.4</v>
      </c>
      <c r="Q197">
        <v>0.15</v>
      </c>
      <c r="R197" s="28">
        <f t="shared" ref="R197:R221" si="30">+ROUND(G197*P197*Q197,3)</f>
        <v>15.228</v>
      </c>
      <c r="W197" s="28">
        <f t="shared" ref="W197:W221" si="31">+R197+V197</f>
        <v>15.228</v>
      </c>
      <c r="X197" s="28">
        <f t="shared" ref="X197:X221" si="32">+M197+W197</f>
        <v>402.255</v>
      </c>
      <c r="Z197" s="3">
        <f t="shared" ref="Z197:Z221" si="33">+H197</f>
        <v>8.1</v>
      </c>
      <c r="AA197" s="3">
        <f t="shared" ref="AA197:AA221" si="34">+ROUND(X197/Z197,3)</f>
        <v>49.661000000000001</v>
      </c>
      <c r="AB197">
        <f t="shared" si="26"/>
        <v>119.73257999999998</v>
      </c>
      <c r="AC197" s="3"/>
      <c r="AD197" s="3"/>
      <c r="AF197">
        <v>9201700001</v>
      </c>
      <c r="AG197">
        <v>951395</v>
      </c>
      <c r="AH197">
        <v>1004.93</v>
      </c>
      <c r="AI197">
        <v>6.48</v>
      </c>
      <c r="AJ197">
        <v>43.598999999999997</v>
      </c>
      <c r="AK197">
        <v>282.52152000000001</v>
      </c>
    </row>
    <row r="198" spans="1:37" x14ac:dyDescent="0.3">
      <c r="A198" s="13">
        <v>951397</v>
      </c>
      <c r="B198" s="18" t="s">
        <v>216</v>
      </c>
      <c r="C198" s="13">
        <v>13.2</v>
      </c>
      <c r="D198" s="13" t="s">
        <v>49</v>
      </c>
      <c r="E198" s="13" t="s">
        <v>89</v>
      </c>
      <c r="F198" s="13">
        <v>0.2</v>
      </c>
      <c r="G198" s="13">
        <f t="shared" si="27"/>
        <v>1.8</v>
      </c>
      <c r="H198" s="3">
        <f>+ROUND(VLOOKUP(E198,'[1]Cuadrillas SSEE y Lineas'!$D$28:$U$41,17)*G198,3)</f>
        <v>8.1</v>
      </c>
      <c r="I198">
        <f>+ROUND(VLOOKUP(E198,'[1]Cuadrillas SSEE y Lineas'!$D$28:$U$41,18),3)</f>
        <v>46.43</v>
      </c>
      <c r="J198" s="3">
        <f t="shared" si="28"/>
        <v>376.08300000000003</v>
      </c>
      <c r="K198" s="3">
        <f>+ROUND(VLOOKUP(E198,'[1]Cuadrillas SSEE y Lineas'!$D$28:$U$41,14)*G198,3)</f>
        <v>6.7679999999999998</v>
      </c>
      <c r="L198" s="3">
        <f>+ROUND(VLOOKUP(E198,'[1]Cuadrillas SSEE y Lineas'!$D$28:$U$41,16)*G198,3)</f>
        <v>4.1760000000000002</v>
      </c>
      <c r="M198" s="3">
        <f t="shared" si="29"/>
        <v>387.02699999999999</v>
      </c>
      <c r="N198" s="3"/>
      <c r="O198" t="s">
        <v>90</v>
      </c>
      <c r="P198">
        <f>ROUND(VLOOKUP(O198,[1]Parametros!$B$12:$E$52,4),3)</f>
        <v>56.4</v>
      </c>
      <c r="Q198">
        <v>0.15</v>
      </c>
      <c r="R198" s="28">
        <f t="shared" si="30"/>
        <v>15.228</v>
      </c>
      <c r="W198" s="28">
        <f t="shared" si="31"/>
        <v>15.228</v>
      </c>
      <c r="X198" s="28">
        <f t="shared" si="32"/>
        <v>402.255</v>
      </c>
      <c r="Z198" s="3">
        <f t="shared" si="33"/>
        <v>8.1</v>
      </c>
      <c r="AA198" s="3">
        <f t="shared" si="34"/>
        <v>49.661000000000001</v>
      </c>
      <c r="AB198">
        <f t="shared" ref="AB198:AB221" si="35">+(Z198*AA198)-VLOOKUP(A198,$AG$4:$AK$221,5,0)</f>
        <v>119.73257999999998</v>
      </c>
      <c r="AC198" s="3"/>
      <c r="AD198" s="3"/>
      <c r="AF198">
        <v>9201700001</v>
      </c>
      <c r="AG198">
        <v>951397</v>
      </c>
      <c r="AH198">
        <v>1004.93</v>
      </c>
      <c r="AI198">
        <v>6.48</v>
      </c>
      <c r="AJ198">
        <v>43.598999999999997</v>
      </c>
      <c r="AK198">
        <v>282.52152000000001</v>
      </c>
    </row>
    <row r="199" spans="1:37" x14ac:dyDescent="0.3">
      <c r="A199" s="13">
        <v>951399</v>
      </c>
      <c r="B199" s="18" t="s">
        <v>217</v>
      </c>
      <c r="C199" s="13">
        <v>13.8</v>
      </c>
      <c r="D199" s="13" t="s">
        <v>49</v>
      </c>
      <c r="E199" s="13" t="s">
        <v>89</v>
      </c>
      <c r="F199" s="27">
        <v>0.2</v>
      </c>
      <c r="G199" s="27">
        <f t="shared" si="27"/>
        <v>1.8</v>
      </c>
      <c r="H199" s="3">
        <f>+ROUND(VLOOKUP(E199,'[1]Cuadrillas SSEE y Lineas'!$D$28:$U$41,17)*G199,3)</f>
        <v>8.1</v>
      </c>
      <c r="I199">
        <f>+ROUND(VLOOKUP(E199,'[1]Cuadrillas SSEE y Lineas'!$D$28:$U$41,18),3)</f>
        <v>46.43</v>
      </c>
      <c r="J199" s="3">
        <f t="shared" si="28"/>
        <v>376.08300000000003</v>
      </c>
      <c r="K199" s="3">
        <f>+ROUND(VLOOKUP(E199,'[1]Cuadrillas SSEE y Lineas'!$D$28:$U$41,14)*G199,3)</f>
        <v>6.7679999999999998</v>
      </c>
      <c r="L199" s="3">
        <f>+ROUND(VLOOKUP(E199,'[1]Cuadrillas SSEE y Lineas'!$D$28:$U$41,16)*G199,3)</f>
        <v>4.1760000000000002</v>
      </c>
      <c r="M199" s="3">
        <f t="shared" si="29"/>
        <v>387.02699999999999</v>
      </c>
      <c r="N199" s="3"/>
      <c r="O199" t="s">
        <v>90</v>
      </c>
      <c r="P199">
        <f>ROUND(VLOOKUP(O199,[1]Parametros!$B$12:$E$52,4),3)</f>
        <v>56.4</v>
      </c>
      <c r="Q199">
        <v>0.15</v>
      </c>
      <c r="R199" s="28">
        <f t="shared" si="30"/>
        <v>15.228</v>
      </c>
      <c r="W199" s="28">
        <f t="shared" si="31"/>
        <v>15.228</v>
      </c>
      <c r="X199" s="28">
        <f t="shared" si="32"/>
        <v>402.255</v>
      </c>
      <c r="Z199" s="3">
        <f t="shared" si="33"/>
        <v>8.1</v>
      </c>
      <c r="AA199" s="3">
        <f t="shared" si="34"/>
        <v>49.661000000000001</v>
      </c>
      <c r="AB199">
        <f t="shared" si="35"/>
        <v>119.73257999999998</v>
      </c>
      <c r="AC199" s="3"/>
      <c r="AD199" s="3"/>
      <c r="AF199">
        <v>9201700001</v>
      </c>
      <c r="AG199">
        <v>951399</v>
      </c>
      <c r="AH199">
        <v>1004.93</v>
      </c>
      <c r="AI199">
        <v>6.48</v>
      </c>
      <c r="AJ199">
        <v>43.598999999999997</v>
      </c>
      <c r="AK199">
        <v>282.52152000000001</v>
      </c>
    </row>
    <row r="200" spans="1:37" x14ac:dyDescent="0.3">
      <c r="A200" s="13">
        <v>951401</v>
      </c>
      <c r="B200" s="18" t="s">
        <v>218</v>
      </c>
      <c r="C200" s="13">
        <v>220</v>
      </c>
      <c r="D200" s="13" t="s">
        <v>49</v>
      </c>
      <c r="E200" s="13" t="s">
        <v>89</v>
      </c>
      <c r="F200" s="27">
        <v>0.8</v>
      </c>
      <c r="G200" s="27">
        <f t="shared" si="27"/>
        <v>7.2</v>
      </c>
      <c r="H200" s="3">
        <f>+ROUND(VLOOKUP(E200,'[1]Cuadrillas SSEE y Lineas'!$D$28:$U$41,17)*G200,3)</f>
        <v>32.4</v>
      </c>
      <c r="I200">
        <f>+ROUND(VLOOKUP(E200,'[1]Cuadrillas SSEE y Lineas'!$D$28:$U$41,18),3)</f>
        <v>46.43</v>
      </c>
      <c r="J200" s="3">
        <f t="shared" si="28"/>
        <v>1504.3320000000001</v>
      </c>
      <c r="K200" s="3">
        <f>+ROUND(VLOOKUP(E200,'[1]Cuadrillas SSEE y Lineas'!$D$28:$U$41,14)*G200,3)</f>
        <v>27.071999999999999</v>
      </c>
      <c r="L200" s="3">
        <f>+ROUND(VLOOKUP(E200,'[1]Cuadrillas SSEE y Lineas'!$D$28:$U$41,16)*G200,3)</f>
        <v>16.704000000000001</v>
      </c>
      <c r="M200" s="3">
        <f t="shared" si="29"/>
        <v>1548.1079999999999</v>
      </c>
      <c r="N200" s="3"/>
      <c r="O200" t="s">
        <v>90</v>
      </c>
      <c r="P200">
        <f>ROUND(VLOOKUP(O200,[1]Parametros!$B$12:$E$52,4),3)</f>
        <v>56.4</v>
      </c>
      <c r="Q200">
        <v>0.15</v>
      </c>
      <c r="R200" s="28">
        <f t="shared" si="30"/>
        <v>60.911999999999999</v>
      </c>
      <c r="W200" s="28">
        <f t="shared" si="31"/>
        <v>60.911999999999999</v>
      </c>
      <c r="X200" s="28">
        <f t="shared" si="32"/>
        <v>1609.02</v>
      </c>
      <c r="Z200" s="3">
        <f t="shared" si="33"/>
        <v>32.4</v>
      </c>
      <c r="AA200" s="3">
        <f t="shared" si="34"/>
        <v>49.661000000000001</v>
      </c>
      <c r="AB200">
        <f t="shared" si="35"/>
        <v>478.93031999999994</v>
      </c>
      <c r="AC200" s="3"/>
      <c r="AD200" s="3"/>
      <c r="AF200">
        <v>9201700001</v>
      </c>
      <c r="AG200">
        <v>951401</v>
      </c>
      <c r="AH200">
        <v>5832.39</v>
      </c>
      <c r="AI200">
        <v>25.92</v>
      </c>
      <c r="AJ200">
        <v>43.598999999999997</v>
      </c>
      <c r="AK200">
        <v>1130.08608</v>
      </c>
    </row>
    <row r="201" spans="1:37" x14ac:dyDescent="0.3">
      <c r="A201" s="13">
        <v>951407</v>
      </c>
      <c r="B201" s="18" t="s">
        <v>200</v>
      </c>
      <c r="C201" s="13">
        <v>220</v>
      </c>
      <c r="D201" s="13" t="s">
        <v>49</v>
      </c>
      <c r="E201" s="13" t="s">
        <v>89</v>
      </c>
      <c r="F201" s="27">
        <v>0.8</v>
      </c>
      <c r="G201" s="27">
        <f t="shared" si="27"/>
        <v>7.2</v>
      </c>
      <c r="H201" s="3">
        <f>+ROUND(VLOOKUP(E201,'[1]Cuadrillas SSEE y Lineas'!$D$28:$U$41,17)*G201,3)</f>
        <v>32.4</v>
      </c>
      <c r="I201">
        <f>+ROUND(VLOOKUP(E201,'[1]Cuadrillas SSEE y Lineas'!$D$28:$U$41,18),3)</f>
        <v>46.43</v>
      </c>
      <c r="J201" s="3">
        <f t="shared" si="28"/>
        <v>1504.3320000000001</v>
      </c>
      <c r="K201" s="3">
        <f>+ROUND(VLOOKUP(E201,'[1]Cuadrillas SSEE y Lineas'!$D$28:$U$41,14)*G201,3)</f>
        <v>27.071999999999999</v>
      </c>
      <c r="L201" s="3">
        <f>+ROUND(VLOOKUP(E201,'[1]Cuadrillas SSEE y Lineas'!$D$28:$U$41,16)*G201,3)</f>
        <v>16.704000000000001</v>
      </c>
      <c r="M201" s="3">
        <f t="shared" si="29"/>
        <v>1548.1079999999999</v>
      </c>
      <c r="N201" s="3"/>
      <c r="O201" t="s">
        <v>90</v>
      </c>
      <c r="P201">
        <f>ROUND(VLOOKUP(O201,[1]Parametros!$B$12:$E$52,4),3)</f>
        <v>56.4</v>
      </c>
      <c r="Q201">
        <v>0.15</v>
      </c>
      <c r="R201" s="28">
        <f t="shared" si="30"/>
        <v>60.911999999999999</v>
      </c>
      <c r="W201" s="28">
        <f t="shared" si="31"/>
        <v>60.911999999999999</v>
      </c>
      <c r="X201" s="28">
        <f t="shared" si="32"/>
        <v>1609.02</v>
      </c>
      <c r="Z201" s="3">
        <f t="shared" si="33"/>
        <v>32.4</v>
      </c>
      <c r="AA201" s="3">
        <f t="shared" si="34"/>
        <v>49.661000000000001</v>
      </c>
      <c r="AB201">
        <f t="shared" si="35"/>
        <v>478.93031999999994</v>
      </c>
      <c r="AC201" s="3"/>
      <c r="AD201" s="3"/>
      <c r="AF201">
        <v>9201700001</v>
      </c>
      <c r="AG201">
        <v>951407</v>
      </c>
      <c r="AH201">
        <v>5832.39</v>
      </c>
      <c r="AI201">
        <v>25.92</v>
      </c>
      <c r="AJ201">
        <v>43.598999999999997</v>
      </c>
      <c r="AK201">
        <v>1130.08608</v>
      </c>
    </row>
    <row r="202" spans="1:37" x14ac:dyDescent="0.3">
      <c r="A202" s="13">
        <v>951408</v>
      </c>
      <c r="B202" s="18" t="s">
        <v>219</v>
      </c>
      <c r="C202" s="13">
        <v>220</v>
      </c>
      <c r="D202" s="13" t="s">
        <v>49</v>
      </c>
      <c r="E202" s="13" t="s">
        <v>89</v>
      </c>
      <c r="F202" s="13">
        <v>0.8</v>
      </c>
      <c r="G202" s="13">
        <f t="shared" si="27"/>
        <v>7.2</v>
      </c>
      <c r="H202" s="3">
        <f>+ROUND(VLOOKUP(E202,'[1]Cuadrillas SSEE y Lineas'!$D$28:$U$41,17)*G202,3)</f>
        <v>32.4</v>
      </c>
      <c r="I202">
        <f>+ROUND(VLOOKUP(E202,'[1]Cuadrillas SSEE y Lineas'!$D$28:$U$41,18),3)</f>
        <v>46.43</v>
      </c>
      <c r="J202" s="3">
        <f t="shared" si="28"/>
        <v>1504.3320000000001</v>
      </c>
      <c r="K202" s="3">
        <f>+ROUND(VLOOKUP(E202,'[1]Cuadrillas SSEE y Lineas'!$D$28:$U$41,14)*G202,3)</f>
        <v>27.071999999999999</v>
      </c>
      <c r="L202" s="3">
        <f>+ROUND(VLOOKUP(E202,'[1]Cuadrillas SSEE y Lineas'!$D$28:$U$41,16)*G202,3)</f>
        <v>16.704000000000001</v>
      </c>
      <c r="M202" s="3">
        <f t="shared" si="29"/>
        <v>1548.1079999999999</v>
      </c>
      <c r="N202" s="3"/>
      <c r="O202" t="s">
        <v>90</v>
      </c>
      <c r="P202">
        <f>ROUND(VLOOKUP(O202,[1]Parametros!$B$12:$E$52,4),3)</f>
        <v>56.4</v>
      </c>
      <c r="Q202">
        <v>0.15</v>
      </c>
      <c r="R202" s="28">
        <f t="shared" si="30"/>
        <v>60.911999999999999</v>
      </c>
      <c r="W202" s="28">
        <f t="shared" si="31"/>
        <v>60.911999999999999</v>
      </c>
      <c r="X202" s="28">
        <f t="shared" si="32"/>
        <v>1609.02</v>
      </c>
      <c r="Z202" s="3">
        <f t="shared" si="33"/>
        <v>32.4</v>
      </c>
      <c r="AA202" s="3">
        <f t="shared" si="34"/>
        <v>49.661000000000001</v>
      </c>
      <c r="AB202">
        <f t="shared" si="35"/>
        <v>478.93031999999994</v>
      </c>
      <c r="AC202" s="3"/>
      <c r="AD202" s="3"/>
      <c r="AF202">
        <v>9201700001</v>
      </c>
      <c r="AG202">
        <v>951408</v>
      </c>
      <c r="AH202">
        <v>5832.39</v>
      </c>
      <c r="AI202">
        <v>25.92</v>
      </c>
      <c r="AJ202">
        <v>43.598999999999997</v>
      </c>
      <c r="AK202">
        <v>1130.08608</v>
      </c>
    </row>
    <row r="203" spans="1:37" x14ac:dyDescent="0.3">
      <c r="A203" s="13">
        <v>951409</v>
      </c>
      <c r="B203" s="18" t="s">
        <v>150</v>
      </c>
      <c r="C203" s="13">
        <v>220</v>
      </c>
      <c r="D203" s="13" t="s">
        <v>49</v>
      </c>
      <c r="E203" s="13" t="s">
        <v>89</v>
      </c>
      <c r="F203" s="27">
        <v>0.8</v>
      </c>
      <c r="G203" s="27">
        <f t="shared" si="27"/>
        <v>7.2</v>
      </c>
      <c r="H203" s="3">
        <f>+ROUND(VLOOKUP(E203,'[1]Cuadrillas SSEE y Lineas'!$D$28:$U$41,17)*G203,3)</f>
        <v>32.4</v>
      </c>
      <c r="I203">
        <f>+ROUND(VLOOKUP(E203,'[1]Cuadrillas SSEE y Lineas'!$D$28:$U$41,18),3)</f>
        <v>46.43</v>
      </c>
      <c r="J203" s="3">
        <f t="shared" si="28"/>
        <v>1504.3320000000001</v>
      </c>
      <c r="K203" s="3">
        <f>+ROUND(VLOOKUP(E203,'[1]Cuadrillas SSEE y Lineas'!$D$28:$U$41,14)*G203,3)</f>
        <v>27.071999999999999</v>
      </c>
      <c r="L203" s="3">
        <f>+ROUND(VLOOKUP(E203,'[1]Cuadrillas SSEE y Lineas'!$D$28:$U$41,16)*G203,3)</f>
        <v>16.704000000000001</v>
      </c>
      <c r="M203" s="3">
        <f t="shared" si="29"/>
        <v>1548.1079999999999</v>
      </c>
      <c r="N203" s="3"/>
      <c r="O203" t="s">
        <v>90</v>
      </c>
      <c r="P203">
        <f>ROUND(VLOOKUP(O203,[1]Parametros!$B$12:$E$52,4),3)</f>
        <v>56.4</v>
      </c>
      <c r="Q203">
        <v>0.15</v>
      </c>
      <c r="R203" s="28">
        <f t="shared" si="30"/>
        <v>60.911999999999999</v>
      </c>
      <c r="W203" s="28">
        <f t="shared" si="31"/>
        <v>60.911999999999999</v>
      </c>
      <c r="X203" s="28">
        <f t="shared" si="32"/>
        <v>1609.02</v>
      </c>
      <c r="Z203" s="3">
        <f t="shared" si="33"/>
        <v>32.4</v>
      </c>
      <c r="AA203" s="3">
        <f t="shared" si="34"/>
        <v>49.661000000000001</v>
      </c>
      <c r="AB203">
        <f t="shared" si="35"/>
        <v>478.93031999999994</v>
      </c>
      <c r="AC203" s="3"/>
      <c r="AD203" s="3"/>
      <c r="AF203">
        <v>9201700001</v>
      </c>
      <c r="AG203">
        <v>951409</v>
      </c>
      <c r="AH203">
        <v>5832.39</v>
      </c>
      <c r="AI203">
        <v>25.92</v>
      </c>
      <c r="AJ203">
        <v>43.598999999999997</v>
      </c>
      <c r="AK203">
        <v>1130.08608</v>
      </c>
    </row>
    <row r="204" spans="1:37" x14ac:dyDescent="0.3">
      <c r="A204" s="13">
        <v>951416</v>
      </c>
      <c r="B204" s="18" t="s">
        <v>184</v>
      </c>
      <c r="C204" s="13">
        <v>34</v>
      </c>
      <c r="D204" s="13" t="s">
        <v>49</v>
      </c>
      <c r="E204" s="13" t="s">
        <v>89</v>
      </c>
      <c r="F204" s="12">
        <v>0.25</v>
      </c>
      <c r="G204" s="12">
        <f t="shared" si="27"/>
        <v>2.25</v>
      </c>
      <c r="H204" s="3">
        <f>+ROUND(VLOOKUP(E204,'[1]Cuadrillas SSEE y Lineas'!$D$28:$U$41,17)*G204,3)</f>
        <v>10.125</v>
      </c>
      <c r="I204">
        <f>+ROUND(VLOOKUP(E204,'[1]Cuadrillas SSEE y Lineas'!$D$28:$U$41,18),3)</f>
        <v>46.43</v>
      </c>
      <c r="J204" s="3">
        <f t="shared" si="28"/>
        <v>470.10399999999998</v>
      </c>
      <c r="K204" s="3">
        <f>+ROUND(VLOOKUP(E204,'[1]Cuadrillas SSEE y Lineas'!$D$28:$U$41,14)*G204,3)</f>
        <v>8.4600000000000009</v>
      </c>
      <c r="L204" s="3">
        <f>+ROUND(VLOOKUP(E204,'[1]Cuadrillas SSEE y Lineas'!$D$28:$U$41,16)*G204,3)</f>
        <v>5.22</v>
      </c>
      <c r="M204" s="3">
        <f t="shared" si="29"/>
        <v>483.78399999999999</v>
      </c>
      <c r="N204" s="3"/>
      <c r="O204" t="s">
        <v>90</v>
      </c>
      <c r="P204">
        <f>ROUND(VLOOKUP(O204,[1]Parametros!$B$12:$E$52,4),3)</f>
        <v>56.4</v>
      </c>
      <c r="Q204">
        <v>0.15</v>
      </c>
      <c r="R204" s="28">
        <f t="shared" si="30"/>
        <v>19.035</v>
      </c>
      <c r="W204" s="28">
        <f t="shared" si="31"/>
        <v>19.035</v>
      </c>
      <c r="X204" s="28">
        <f t="shared" si="32"/>
        <v>502.81900000000002</v>
      </c>
      <c r="Z204" s="3">
        <f t="shared" si="33"/>
        <v>10.125</v>
      </c>
      <c r="AA204" s="3">
        <f t="shared" si="34"/>
        <v>49.661000000000001</v>
      </c>
      <c r="AB204">
        <f t="shared" si="35"/>
        <v>149.66572500000001</v>
      </c>
      <c r="AC204" s="3"/>
      <c r="AD204" s="3"/>
      <c r="AF204">
        <v>9201700001</v>
      </c>
      <c r="AG204">
        <v>951416</v>
      </c>
      <c r="AH204">
        <v>1004.93</v>
      </c>
      <c r="AI204">
        <v>8.1</v>
      </c>
      <c r="AJ204">
        <v>43.598999999999997</v>
      </c>
      <c r="AK204">
        <v>353.15190000000001</v>
      </c>
    </row>
    <row r="205" spans="1:37" x14ac:dyDescent="0.3">
      <c r="A205" s="13">
        <v>951421</v>
      </c>
      <c r="B205" s="18" t="s">
        <v>150</v>
      </c>
      <c r="C205" s="13">
        <v>220</v>
      </c>
      <c r="D205" s="13" t="s">
        <v>49</v>
      </c>
      <c r="E205" s="13" t="s">
        <v>89</v>
      </c>
      <c r="F205" s="27">
        <v>0.8</v>
      </c>
      <c r="G205" s="27">
        <f t="shared" si="27"/>
        <v>7.2</v>
      </c>
      <c r="H205" s="3">
        <f>+ROUND(VLOOKUP(E205,'[1]Cuadrillas SSEE y Lineas'!$D$28:$U$41,17)*G205,3)</f>
        <v>32.4</v>
      </c>
      <c r="I205">
        <f>+ROUND(VLOOKUP(E205,'[1]Cuadrillas SSEE y Lineas'!$D$28:$U$41,18),3)</f>
        <v>46.43</v>
      </c>
      <c r="J205" s="3">
        <f t="shared" si="28"/>
        <v>1504.3320000000001</v>
      </c>
      <c r="K205" s="3">
        <f>+ROUND(VLOOKUP(E205,'[1]Cuadrillas SSEE y Lineas'!$D$28:$U$41,14)*G205,3)</f>
        <v>27.071999999999999</v>
      </c>
      <c r="L205" s="3">
        <f>+ROUND(VLOOKUP(E205,'[1]Cuadrillas SSEE y Lineas'!$D$28:$U$41,16)*G205,3)</f>
        <v>16.704000000000001</v>
      </c>
      <c r="M205" s="3">
        <f t="shared" si="29"/>
        <v>1548.1079999999999</v>
      </c>
      <c r="N205" s="3"/>
      <c r="O205" t="s">
        <v>90</v>
      </c>
      <c r="P205">
        <f>ROUND(VLOOKUP(O205,[1]Parametros!$B$12:$E$52,4),3)</f>
        <v>56.4</v>
      </c>
      <c r="Q205">
        <v>0.15</v>
      </c>
      <c r="R205" s="28">
        <f t="shared" si="30"/>
        <v>60.911999999999999</v>
      </c>
      <c r="W205" s="28">
        <f t="shared" si="31"/>
        <v>60.911999999999999</v>
      </c>
      <c r="X205" s="28">
        <f t="shared" si="32"/>
        <v>1609.02</v>
      </c>
      <c r="Z205" s="3">
        <f t="shared" si="33"/>
        <v>32.4</v>
      </c>
      <c r="AA205" s="3">
        <f t="shared" si="34"/>
        <v>49.661000000000001</v>
      </c>
      <c r="AB205">
        <f t="shared" si="35"/>
        <v>478.93031999999994</v>
      </c>
      <c r="AC205" s="3"/>
      <c r="AD205" s="3"/>
      <c r="AF205">
        <v>9201700001</v>
      </c>
      <c r="AG205">
        <v>951421</v>
      </c>
      <c r="AH205">
        <v>5832.39</v>
      </c>
      <c r="AI205">
        <v>25.92</v>
      </c>
      <c r="AJ205">
        <v>43.598999999999997</v>
      </c>
      <c r="AK205">
        <v>1130.08608</v>
      </c>
    </row>
    <row r="206" spans="1:37" x14ac:dyDescent="0.3">
      <c r="A206" s="13">
        <v>951424</v>
      </c>
      <c r="B206" s="18" t="s">
        <v>151</v>
      </c>
      <c r="C206" s="13">
        <v>220</v>
      </c>
      <c r="D206" s="13" t="s">
        <v>49</v>
      </c>
      <c r="E206" s="13" t="s">
        <v>89</v>
      </c>
      <c r="F206" s="27">
        <v>0.8</v>
      </c>
      <c r="G206" s="27">
        <f t="shared" si="27"/>
        <v>7.2</v>
      </c>
      <c r="H206" s="3">
        <f>+ROUND(VLOOKUP(E206,'[1]Cuadrillas SSEE y Lineas'!$D$28:$U$41,17)*G206,3)</f>
        <v>32.4</v>
      </c>
      <c r="I206">
        <f>+ROUND(VLOOKUP(E206,'[1]Cuadrillas SSEE y Lineas'!$D$28:$U$41,18),3)</f>
        <v>46.43</v>
      </c>
      <c r="J206" s="3">
        <f t="shared" si="28"/>
        <v>1504.3320000000001</v>
      </c>
      <c r="K206" s="3">
        <f>+ROUND(VLOOKUP(E206,'[1]Cuadrillas SSEE y Lineas'!$D$28:$U$41,14)*G206,3)</f>
        <v>27.071999999999999</v>
      </c>
      <c r="L206" s="3">
        <f>+ROUND(VLOOKUP(E206,'[1]Cuadrillas SSEE y Lineas'!$D$28:$U$41,16)*G206,3)</f>
        <v>16.704000000000001</v>
      </c>
      <c r="M206" s="3">
        <f t="shared" si="29"/>
        <v>1548.1079999999999</v>
      </c>
      <c r="N206" s="3"/>
      <c r="O206" t="s">
        <v>90</v>
      </c>
      <c r="P206">
        <f>ROUND(VLOOKUP(O206,[1]Parametros!$B$12:$E$52,4),3)</f>
        <v>56.4</v>
      </c>
      <c r="Q206">
        <v>0.15</v>
      </c>
      <c r="R206" s="28">
        <f t="shared" si="30"/>
        <v>60.911999999999999</v>
      </c>
      <c r="W206" s="28">
        <f t="shared" si="31"/>
        <v>60.911999999999999</v>
      </c>
      <c r="X206" s="28">
        <f t="shared" si="32"/>
        <v>1609.02</v>
      </c>
      <c r="Z206" s="3">
        <f t="shared" si="33"/>
        <v>32.4</v>
      </c>
      <c r="AA206" s="3">
        <f t="shared" si="34"/>
        <v>49.661000000000001</v>
      </c>
      <c r="AB206">
        <f t="shared" si="35"/>
        <v>478.93031999999994</v>
      </c>
      <c r="AC206" s="3"/>
      <c r="AD206" s="3"/>
      <c r="AF206">
        <v>9201700001</v>
      </c>
      <c r="AG206">
        <v>951424</v>
      </c>
      <c r="AH206">
        <v>5832.39</v>
      </c>
      <c r="AI206">
        <v>25.92</v>
      </c>
      <c r="AJ206">
        <v>43.598999999999997</v>
      </c>
      <c r="AK206">
        <v>1130.08608</v>
      </c>
    </row>
    <row r="207" spans="1:37" x14ac:dyDescent="0.3">
      <c r="A207" s="13">
        <v>951427</v>
      </c>
      <c r="B207" s="18" t="s">
        <v>164</v>
      </c>
      <c r="C207" s="13">
        <v>13.8</v>
      </c>
      <c r="D207" s="13" t="s">
        <v>49</v>
      </c>
      <c r="E207" s="13" t="s">
        <v>89</v>
      </c>
      <c r="F207" s="27">
        <v>0.2</v>
      </c>
      <c r="G207" s="27">
        <f t="shared" si="27"/>
        <v>1.8</v>
      </c>
      <c r="H207" s="3">
        <f>+ROUND(VLOOKUP(E207,'[1]Cuadrillas SSEE y Lineas'!$D$28:$U$41,17)*G207,3)</f>
        <v>8.1</v>
      </c>
      <c r="I207">
        <f>+ROUND(VLOOKUP(E207,'[1]Cuadrillas SSEE y Lineas'!$D$28:$U$41,18),3)</f>
        <v>46.43</v>
      </c>
      <c r="J207" s="3">
        <f t="shared" si="28"/>
        <v>376.08300000000003</v>
      </c>
      <c r="K207" s="3">
        <f>+ROUND(VLOOKUP(E207,'[1]Cuadrillas SSEE y Lineas'!$D$28:$U$41,14)*G207,3)</f>
        <v>6.7679999999999998</v>
      </c>
      <c r="L207" s="3">
        <f>+ROUND(VLOOKUP(E207,'[1]Cuadrillas SSEE y Lineas'!$D$28:$U$41,16)*G207,3)</f>
        <v>4.1760000000000002</v>
      </c>
      <c r="M207" s="3">
        <f t="shared" si="29"/>
        <v>387.02699999999999</v>
      </c>
      <c r="N207" s="3"/>
      <c r="O207" t="s">
        <v>90</v>
      </c>
      <c r="P207">
        <f>ROUND(VLOOKUP(O207,[1]Parametros!$B$12:$E$52,4),3)</f>
        <v>56.4</v>
      </c>
      <c r="Q207">
        <v>0.15</v>
      </c>
      <c r="R207" s="28">
        <f t="shared" si="30"/>
        <v>15.228</v>
      </c>
      <c r="W207" s="28">
        <f t="shared" si="31"/>
        <v>15.228</v>
      </c>
      <c r="X207" s="28">
        <f t="shared" si="32"/>
        <v>402.255</v>
      </c>
      <c r="Z207" s="3">
        <f t="shared" si="33"/>
        <v>8.1</v>
      </c>
      <c r="AA207" s="3">
        <f t="shared" si="34"/>
        <v>49.661000000000001</v>
      </c>
      <c r="AB207">
        <f t="shared" si="35"/>
        <v>119.73257999999998</v>
      </c>
      <c r="AC207" s="3"/>
      <c r="AD207" s="3"/>
      <c r="AF207">
        <v>9201700001</v>
      </c>
      <c r="AG207">
        <v>951427</v>
      </c>
      <c r="AH207">
        <v>1004.93</v>
      </c>
      <c r="AI207">
        <v>6.48</v>
      </c>
      <c r="AJ207">
        <v>43.598999999999997</v>
      </c>
      <c r="AK207">
        <v>282.52152000000001</v>
      </c>
    </row>
    <row r="208" spans="1:37" x14ac:dyDescent="0.3">
      <c r="A208" s="13">
        <v>951437</v>
      </c>
      <c r="B208" s="18" t="s">
        <v>220</v>
      </c>
      <c r="C208" s="13">
        <v>220</v>
      </c>
      <c r="D208" s="13" t="s">
        <v>49</v>
      </c>
      <c r="E208" s="13" t="s">
        <v>89</v>
      </c>
      <c r="F208" s="27">
        <v>0.8</v>
      </c>
      <c r="G208" s="27">
        <f t="shared" si="27"/>
        <v>7.2</v>
      </c>
      <c r="H208" s="3">
        <f>+ROUND(VLOOKUP(E208,'[1]Cuadrillas SSEE y Lineas'!$D$28:$U$41,17)*G208,3)</f>
        <v>32.4</v>
      </c>
      <c r="I208">
        <f>+ROUND(VLOOKUP(E208,'[1]Cuadrillas SSEE y Lineas'!$D$28:$U$41,18),3)</f>
        <v>46.43</v>
      </c>
      <c r="J208" s="3">
        <f t="shared" si="28"/>
        <v>1504.3320000000001</v>
      </c>
      <c r="K208" s="3">
        <f>+ROUND(VLOOKUP(E208,'[1]Cuadrillas SSEE y Lineas'!$D$28:$U$41,14)*G208,3)</f>
        <v>27.071999999999999</v>
      </c>
      <c r="L208" s="3">
        <f>+ROUND(VLOOKUP(E208,'[1]Cuadrillas SSEE y Lineas'!$D$28:$U$41,16)*G208,3)</f>
        <v>16.704000000000001</v>
      </c>
      <c r="M208" s="3">
        <f t="shared" si="29"/>
        <v>1548.1079999999999</v>
      </c>
      <c r="N208" s="3"/>
      <c r="O208" t="s">
        <v>90</v>
      </c>
      <c r="P208">
        <f>ROUND(VLOOKUP(O208,[1]Parametros!$B$12:$E$52,4),3)</f>
        <v>56.4</v>
      </c>
      <c r="Q208">
        <v>0.15</v>
      </c>
      <c r="R208" s="28">
        <f t="shared" si="30"/>
        <v>60.911999999999999</v>
      </c>
      <c r="W208" s="28">
        <f t="shared" si="31"/>
        <v>60.911999999999999</v>
      </c>
      <c r="X208" s="28">
        <f t="shared" si="32"/>
        <v>1609.02</v>
      </c>
      <c r="Z208" s="3">
        <f t="shared" si="33"/>
        <v>32.4</v>
      </c>
      <c r="AA208" s="3">
        <f t="shared" si="34"/>
        <v>49.661000000000001</v>
      </c>
      <c r="AB208">
        <f t="shared" si="35"/>
        <v>478.93031999999994</v>
      </c>
      <c r="AC208" s="3"/>
      <c r="AD208" s="3"/>
      <c r="AF208">
        <v>9201700001</v>
      </c>
      <c r="AG208">
        <v>951437</v>
      </c>
      <c r="AH208">
        <v>5832.39</v>
      </c>
      <c r="AI208">
        <v>25.92</v>
      </c>
      <c r="AJ208">
        <v>43.598999999999997</v>
      </c>
      <c r="AK208">
        <v>1130.08608</v>
      </c>
    </row>
    <row r="209" spans="1:37" x14ac:dyDescent="0.3">
      <c r="A209" s="13">
        <v>951438</v>
      </c>
      <c r="B209" s="18" t="s">
        <v>221</v>
      </c>
      <c r="C209" s="13">
        <v>13.2</v>
      </c>
      <c r="D209" s="13" t="s">
        <v>49</v>
      </c>
      <c r="E209" s="13" t="s">
        <v>89</v>
      </c>
      <c r="F209" s="27">
        <v>0.2</v>
      </c>
      <c r="G209" s="27">
        <f t="shared" si="27"/>
        <v>1.8</v>
      </c>
      <c r="H209" s="3">
        <f>+ROUND(VLOOKUP(E209,'[1]Cuadrillas SSEE y Lineas'!$D$28:$U$41,17)*G209,3)</f>
        <v>8.1</v>
      </c>
      <c r="I209">
        <f>+ROUND(VLOOKUP(E209,'[1]Cuadrillas SSEE y Lineas'!$D$28:$U$41,18),3)</f>
        <v>46.43</v>
      </c>
      <c r="J209" s="3">
        <f t="shared" si="28"/>
        <v>376.08300000000003</v>
      </c>
      <c r="K209" s="3">
        <f>+ROUND(VLOOKUP(E209,'[1]Cuadrillas SSEE y Lineas'!$D$28:$U$41,14)*G209,3)</f>
        <v>6.7679999999999998</v>
      </c>
      <c r="L209" s="3">
        <f>+ROUND(VLOOKUP(E209,'[1]Cuadrillas SSEE y Lineas'!$D$28:$U$41,16)*G209,3)</f>
        <v>4.1760000000000002</v>
      </c>
      <c r="M209" s="3">
        <f t="shared" si="29"/>
        <v>387.02699999999999</v>
      </c>
      <c r="N209" s="3"/>
      <c r="O209" t="s">
        <v>90</v>
      </c>
      <c r="P209">
        <f>ROUND(VLOOKUP(O209,[1]Parametros!$B$12:$E$52,4),3)</f>
        <v>56.4</v>
      </c>
      <c r="Q209">
        <v>0.15</v>
      </c>
      <c r="R209" s="28">
        <f t="shared" si="30"/>
        <v>15.228</v>
      </c>
      <c r="W209" s="28">
        <f t="shared" si="31"/>
        <v>15.228</v>
      </c>
      <c r="X209" s="28">
        <f t="shared" si="32"/>
        <v>402.255</v>
      </c>
      <c r="Z209" s="3">
        <f t="shared" si="33"/>
        <v>8.1</v>
      </c>
      <c r="AA209" s="3">
        <f t="shared" si="34"/>
        <v>49.661000000000001</v>
      </c>
      <c r="AB209">
        <f t="shared" si="35"/>
        <v>119.73257999999998</v>
      </c>
      <c r="AC209" s="3"/>
      <c r="AD209" s="3"/>
      <c r="AF209">
        <v>9201700001</v>
      </c>
      <c r="AG209">
        <v>951438</v>
      </c>
      <c r="AH209">
        <v>1004.93</v>
      </c>
      <c r="AI209">
        <v>6.48</v>
      </c>
      <c r="AJ209">
        <v>43.598999999999997</v>
      </c>
      <c r="AK209">
        <v>282.52152000000001</v>
      </c>
    </row>
    <row r="210" spans="1:37" x14ac:dyDescent="0.3">
      <c r="A210" s="13">
        <v>951439</v>
      </c>
      <c r="B210" s="18" t="s">
        <v>222</v>
      </c>
      <c r="C210" s="13">
        <v>13.2</v>
      </c>
      <c r="D210" s="13" t="s">
        <v>49</v>
      </c>
      <c r="E210" s="13" t="s">
        <v>89</v>
      </c>
      <c r="F210" s="27">
        <v>0.2</v>
      </c>
      <c r="G210" s="27">
        <f t="shared" si="27"/>
        <v>1.8</v>
      </c>
      <c r="H210" s="3">
        <f>+ROUND(VLOOKUP(E210,'[1]Cuadrillas SSEE y Lineas'!$D$28:$U$41,17)*G210,3)</f>
        <v>8.1</v>
      </c>
      <c r="I210">
        <f>+ROUND(VLOOKUP(E210,'[1]Cuadrillas SSEE y Lineas'!$D$28:$U$41,18),3)</f>
        <v>46.43</v>
      </c>
      <c r="J210" s="3">
        <f t="shared" si="28"/>
        <v>376.08300000000003</v>
      </c>
      <c r="K210" s="3">
        <f>+ROUND(VLOOKUP(E210,'[1]Cuadrillas SSEE y Lineas'!$D$28:$U$41,14)*G210,3)</f>
        <v>6.7679999999999998</v>
      </c>
      <c r="L210" s="3">
        <f>+ROUND(VLOOKUP(E210,'[1]Cuadrillas SSEE y Lineas'!$D$28:$U$41,16)*G210,3)</f>
        <v>4.1760000000000002</v>
      </c>
      <c r="M210" s="3">
        <f t="shared" si="29"/>
        <v>387.02699999999999</v>
      </c>
      <c r="N210" s="3"/>
      <c r="O210" t="s">
        <v>90</v>
      </c>
      <c r="P210">
        <f>ROUND(VLOOKUP(O210,[1]Parametros!$B$12:$E$52,4),3)</f>
        <v>56.4</v>
      </c>
      <c r="Q210">
        <v>0.15</v>
      </c>
      <c r="R210" s="28">
        <f t="shared" si="30"/>
        <v>15.228</v>
      </c>
      <c r="W210" s="28">
        <f t="shared" si="31"/>
        <v>15.228</v>
      </c>
      <c r="X210" s="28">
        <f t="shared" si="32"/>
        <v>402.255</v>
      </c>
      <c r="Z210" s="3">
        <f t="shared" si="33"/>
        <v>8.1</v>
      </c>
      <c r="AA210" s="3">
        <f t="shared" si="34"/>
        <v>49.661000000000001</v>
      </c>
      <c r="AB210">
        <f t="shared" si="35"/>
        <v>119.73257999999998</v>
      </c>
      <c r="AC210" s="3"/>
      <c r="AD210" s="3"/>
      <c r="AF210">
        <v>9201700001</v>
      </c>
      <c r="AG210">
        <v>951439</v>
      </c>
      <c r="AH210">
        <v>1004.93</v>
      </c>
      <c r="AI210">
        <v>6.48</v>
      </c>
      <c r="AJ210">
        <v>43.598999999999997</v>
      </c>
      <c r="AK210">
        <v>282.52152000000001</v>
      </c>
    </row>
    <row r="211" spans="1:37" x14ac:dyDescent="0.3">
      <c r="A211" s="13">
        <v>951440</v>
      </c>
      <c r="B211" s="18" t="s">
        <v>223</v>
      </c>
      <c r="C211" s="13">
        <v>13.2</v>
      </c>
      <c r="D211" s="13" t="s">
        <v>49</v>
      </c>
      <c r="E211" s="13" t="s">
        <v>89</v>
      </c>
      <c r="F211" s="27">
        <v>0.2</v>
      </c>
      <c r="G211" s="27">
        <f t="shared" si="27"/>
        <v>1.8</v>
      </c>
      <c r="H211" s="3">
        <f>+ROUND(VLOOKUP(E211,'[1]Cuadrillas SSEE y Lineas'!$D$28:$U$41,17)*G211,3)</f>
        <v>8.1</v>
      </c>
      <c r="I211">
        <f>+ROUND(VLOOKUP(E211,'[1]Cuadrillas SSEE y Lineas'!$D$28:$U$41,18),3)</f>
        <v>46.43</v>
      </c>
      <c r="J211" s="3">
        <f t="shared" si="28"/>
        <v>376.08300000000003</v>
      </c>
      <c r="K211" s="3">
        <f>+ROUND(VLOOKUP(E211,'[1]Cuadrillas SSEE y Lineas'!$D$28:$U$41,14)*G211,3)</f>
        <v>6.7679999999999998</v>
      </c>
      <c r="L211" s="3">
        <f>+ROUND(VLOOKUP(E211,'[1]Cuadrillas SSEE y Lineas'!$D$28:$U$41,16)*G211,3)</f>
        <v>4.1760000000000002</v>
      </c>
      <c r="M211" s="3">
        <f t="shared" si="29"/>
        <v>387.02699999999999</v>
      </c>
      <c r="N211" s="3"/>
      <c r="O211" t="s">
        <v>90</v>
      </c>
      <c r="P211">
        <f>ROUND(VLOOKUP(O211,[1]Parametros!$B$12:$E$52,4),3)</f>
        <v>56.4</v>
      </c>
      <c r="Q211">
        <v>0.15</v>
      </c>
      <c r="R211" s="28">
        <f t="shared" si="30"/>
        <v>15.228</v>
      </c>
      <c r="W211" s="28">
        <f t="shared" si="31"/>
        <v>15.228</v>
      </c>
      <c r="X211" s="28">
        <f t="shared" si="32"/>
        <v>402.255</v>
      </c>
      <c r="Z211" s="3">
        <f t="shared" si="33"/>
        <v>8.1</v>
      </c>
      <c r="AA211" s="3">
        <f t="shared" si="34"/>
        <v>49.661000000000001</v>
      </c>
      <c r="AB211">
        <f t="shared" si="35"/>
        <v>119.73257999999998</v>
      </c>
      <c r="AC211" s="3"/>
      <c r="AD211" s="3"/>
      <c r="AF211">
        <v>9201700001</v>
      </c>
      <c r="AG211">
        <v>951440</v>
      </c>
      <c r="AH211">
        <v>1004.93</v>
      </c>
      <c r="AI211">
        <v>6.48</v>
      </c>
      <c r="AJ211">
        <v>43.598999999999997</v>
      </c>
      <c r="AK211">
        <v>282.52152000000001</v>
      </c>
    </row>
    <row r="212" spans="1:37" x14ac:dyDescent="0.3">
      <c r="A212" s="13">
        <v>951441</v>
      </c>
      <c r="B212" s="18" t="s">
        <v>224</v>
      </c>
      <c r="C212" s="13">
        <v>13.2</v>
      </c>
      <c r="D212" s="13" t="s">
        <v>49</v>
      </c>
      <c r="E212" s="13" t="s">
        <v>89</v>
      </c>
      <c r="F212" s="27">
        <v>0.2</v>
      </c>
      <c r="G212" s="27">
        <f t="shared" si="27"/>
        <v>1.8</v>
      </c>
      <c r="H212" s="3">
        <f>+ROUND(VLOOKUP(E212,'[1]Cuadrillas SSEE y Lineas'!$D$28:$U$41,17)*G212,3)</f>
        <v>8.1</v>
      </c>
      <c r="I212">
        <f>+ROUND(VLOOKUP(E212,'[1]Cuadrillas SSEE y Lineas'!$D$28:$U$41,18),3)</f>
        <v>46.43</v>
      </c>
      <c r="J212" s="3">
        <f t="shared" si="28"/>
        <v>376.08300000000003</v>
      </c>
      <c r="K212" s="3">
        <f>+ROUND(VLOOKUP(E212,'[1]Cuadrillas SSEE y Lineas'!$D$28:$U$41,14)*G212,3)</f>
        <v>6.7679999999999998</v>
      </c>
      <c r="L212" s="3">
        <f>+ROUND(VLOOKUP(E212,'[1]Cuadrillas SSEE y Lineas'!$D$28:$U$41,16)*G212,3)</f>
        <v>4.1760000000000002</v>
      </c>
      <c r="M212" s="3">
        <f t="shared" si="29"/>
        <v>387.02699999999999</v>
      </c>
      <c r="N212" s="3"/>
      <c r="O212" t="s">
        <v>90</v>
      </c>
      <c r="P212">
        <f>ROUND(VLOOKUP(O212,[1]Parametros!$B$12:$E$52,4),3)</f>
        <v>56.4</v>
      </c>
      <c r="Q212">
        <v>0.15</v>
      </c>
      <c r="R212" s="28">
        <f t="shared" si="30"/>
        <v>15.228</v>
      </c>
      <c r="W212" s="28">
        <f t="shared" si="31"/>
        <v>15.228</v>
      </c>
      <c r="X212" s="28">
        <f t="shared" si="32"/>
        <v>402.255</v>
      </c>
      <c r="Z212" s="3">
        <f t="shared" si="33"/>
        <v>8.1</v>
      </c>
      <c r="AA212" s="3">
        <f t="shared" si="34"/>
        <v>49.661000000000001</v>
      </c>
      <c r="AB212">
        <f t="shared" si="35"/>
        <v>119.73257999999998</v>
      </c>
      <c r="AC212" s="3"/>
      <c r="AD212" s="3"/>
      <c r="AF212">
        <v>9201700001</v>
      </c>
      <c r="AG212">
        <v>951441</v>
      </c>
      <c r="AH212">
        <v>1004.93</v>
      </c>
      <c r="AI212">
        <v>6.48</v>
      </c>
      <c r="AJ212">
        <v>43.598999999999997</v>
      </c>
      <c r="AK212">
        <v>282.52152000000001</v>
      </c>
    </row>
    <row r="213" spans="1:37" x14ac:dyDescent="0.3">
      <c r="A213" s="13">
        <v>951442</v>
      </c>
      <c r="B213" s="18" t="s">
        <v>225</v>
      </c>
      <c r="C213" s="13">
        <v>13.2</v>
      </c>
      <c r="D213" s="13" t="s">
        <v>49</v>
      </c>
      <c r="E213" s="13" t="s">
        <v>89</v>
      </c>
      <c r="F213" s="27">
        <v>0.2</v>
      </c>
      <c r="G213" s="27">
        <f t="shared" si="27"/>
        <v>1.8</v>
      </c>
      <c r="H213" s="3">
        <f>+ROUND(VLOOKUP(E213,'[1]Cuadrillas SSEE y Lineas'!$D$28:$U$41,17)*G213,3)</f>
        <v>8.1</v>
      </c>
      <c r="I213">
        <f>+ROUND(VLOOKUP(E213,'[1]Cuadrillas SSEE y Lineas'!$D$28:$U$41,18),3)</f>
        <v>46.43</v>
      </c>
      <c r="J213" s="3">
        <f t="shared" si="28"/>
        <v>376.08300000000003</v>
      </c>
      <c r="K213" s="3">
        <f>+ROUND(VLOOKUP(E213,'[1]Cuadrillas SSEE y Lineas'!$D$28:$U$41,14)*G213,3)</f>
        <v>6.7679999999999998</v>
      </c>
      <c r="L213" s="3">
        <f>+ROUND(VLOOKUP(E213,'[1]Cuadrillas SSEE y Lineas'!$D$28:$U$41,16)*G213,3)</f>
        <v>4.1760000000000002</v>
      </c>
      <c r="M213" s="3">
        <f t="shared" si="29"/>
        <v>387.02699999999999</v>
      </c>
      <c r="N213" s="3"/>
      <c r="O213" t="s">
        <v>90</v>
      </c>
      <c r="P213">
        <f>ROUND(VLOOKUP(O213,[1]Parametros!$B$12:$E$52,4),3)</f>
        <v>56.4</v>
      </c>
      <c r="Q213">
        <v>0.15</v>
      </c>
      <c r="R213" s="28">
        <f t="shared" si="30"/>
        <v>15.228</v>
      </c>
      <c r="W213" s="28">
        <f t="shared" si="31"/>
        <v>15.228</v>
      </c>
      <c r="X213" s="28">
        <f t="shared" si="32"/>
        <v>402.255</v>
      </c>
      <c r="Z213" s="3">
        <f t="shared" si="33"/>
        <v>8.1</v>
      </c>
      <c r="AA213" s="3">
        <f t="shared" si="34"/>
        <v>49.661000000000001</v>
      </c>
      <c r="AB213">
        <f t="shared" si="35"/>
        <v>119.73257999999998</v>
      </c>
      <c r="AC213" s="3"/>
      <c r="AD213" s="3"/>
      <c r="AF213">
        <v>9201700001</v>
      </c>
      <c r="AG213">
        <v>951442</v>
      </c>
      <c r="AH213">
        <v>1004.93</v>
      </c>
      <c r="AI213">
        <v>6.48</v>
      </c>
      <c r="AJ213">
        <v>43.598999999999997</v>
      </c>
      <c r="AK213">
        <v>282.52152000000001</v>
      </c>
    </row>
    <row r="214" spans="1:37" x14ac:dyDescent="0.3">
      <c r="A214" s="13">
        <v>951449</v>
      </c>
      <c r="B214" s="18" t="s">
        <v>226</v>
      </c>
      <c r="C214" s="13">
        <v>220</v>
      </c>
      <c r="D214" s="13" t="s">
        <v>49</v>
      </c>
      <c r="E214" s="13" t="s">
        <v>89</v>
      </c>
      <c r="F214" s="27">
        <v>0.8</v>
      </c>
      <c r="G214" s="27">
        <f t="shared" si="27"/>
        <v>7.2</v>
      </c>
      <c r="H214" s="3">
        <f>+ROUND(VLOOKUP(E214,'[1]Cuadrillas SSEE y Lineas'!$D$28:$U$41,17)*G214,3)</f>
        <v>32.4</v>
      </c>
      <c r="I214">
        <f>+ROUND(VLOOKUP(E214,'[1]Cuadrillas SSEE y Lineas'!$D$28:$U$41,18),3)</f>
        <v>46.43</v>
      </c>
      <c r="J214" s="3">
        <f t="shared" si="28"/>
        <v>1504.3320000000001</v>
      </c>
      <c r="K214" s="3">
        <f>+ROUND(VLOOKUP(E214,'[1]Cuadrillas SSEE y Lineas'!$D$28:$U$41,14)*G214,3)</f>
        <v>27.071999999999999</v>
      </c>
      <c r="L214" s="3">
        <f>+ROUND(VLOOKUP(E214,'[1]Cuadrillas SSEE y Lineas'!$D$28:$U$41,16)*G214,3)</f>
        <v>16.704000000000001</v>
      </c>
      <c r="M214" s="3">
        <f t="shared" si="29"/>
        <v>1548.1079999999999</v>
      </c>
      <c r="N214" s="3"/>
      <c r="O214" t="s">
        <v>90</v>
      </c>
      <c r="P214">
        <f>ROUND(VLOOKUP(O214,[1]Parametros!$B$12:$E$52,4),3)</f>
        <v>56.4</v>
      </c>
      <c r="Q214">
        <v>0.15</v>
      </c>
      <c r="R214" s="28">
        <f t="shared" si="30"/>
        <v>60.911999999999999</v>
      </c>
      <c r="W214" s="28">
        <f t="shared" si="31"/>
        <v>60.911999999999999</v>
      </c>
      <c r="X214" s="28">
        <f t="shared" si="32"/>
        <v>1609.02</v>
      </c>
      <c r="Z214" s="3">
        <f t="shared" si="33"/>
        <v>32.4</v>
      </c>
      <c r="AA214" s="3">
        <f t="shared" si="34"/>
        <v>49.661000000000001</v>
      </c>
      <c r="AB214">
        <f t="shared" si="35"/>
        <v>478.93031999999994</v>
      </c>
      <c r="AC214" s="3"/>
      <c r="AD214" s="3"/>
      <c r="AF214">
        <v>9201700001</v>
      </c>
      <c r="AG214">
        <v>951449</v>
      </c>
      <c r="AH214">
        <v>5832.39</v>
      </c>
      <c r="AI214">
        <v>25.92</v>
      </c>
      <c r="AJ214">
        <v>43.598999999999997</v>
      </c>
      <c r="AK214">
        <v>1130.08608</v>
      </c>
    </row>
    <row r="215" spans="1:37" x14ac:dyDescent="0.3">
      <c r="A215" s="13">
        <v>951450</v>
      </c>
      <c r="B215" s="18" t="s">
        <v>227</v>
      </c>
      <c r="C215" s="13">
        <v>220</v>
      </c>
      <c r="D215" s="13" t="s">
        <v>49</v>
      </c>
      <c r="E215" s="13" t="s">
        <v>89</v>
      </c>
      <c r="F215" s="27">
        <v>0.8</v>
      </c>
      <c r="G215" s="27">
        <f t="shared" si="27"/>
        <v>7.2</v>
      </c>
      <c r="H215" s="3">
        <f>+ROUND(VLOOKUP(E215,'[1]Cuadrillas SSEE y Lineas'!$D$28:$U$41,17)*G215,3)</f>
        <v>32.4</v>
      </c>
      <c r="I215">
        <f>+ROUND(VLOOKUP(E215,'[1]Cuadrillas SSEE y Lineas'!$D$28:$U$41,18),3)</f>
        <v>46.43</v>
      </c>
      <c r="J215" s="3">
        <f t="shared" si="28"/>
        <v>1504.3320000000001</v>
      </c>
      <c r="K215" s="3">
        <f>+ROUND(VLOOKUP(E215,'[1]Cuadrillas SSEE y Lineas'!$D$28:$U$41,14)*G215,3)</f>
        <v>27.071999999999999</v>
      </c>
      <c r="L215" s="3">
        <f>+ROUND(VLOOKUP(E215,'[1]Cuadrillas SSEE y Lineas'!$D$28:$U$41,16)*G215,3)</f>
        <v>16.704000000000001</v>
      </c>
      <c r="M215" s="3">
        <f t="shared" si="29"/>
        <v>1548.1079999999999</v>
      </c>
      <c r="N215" s="3"/>
      <c r="O215" t="s">
        <v>90</v>
      </c>
      <c r="P215">
        <f>ROUND(VLOOKUP(O215,[1]Parametros!$B$12:$E$52,4),3)</f>
        <v>56.4</v>
      </c>
      <c r="Q215">
        <v>0.15</v>
      </c>
      <c r="R215" s="28">
        <f t="shared" si="30"/>
        <v>60.911999999999999</v>
      </c>
      <c r="W215" s="28">
        <f t="shared" si="31"/>
        <v>60.911999999999999</v>
      </c>
      <c r="X215" s="28">
        <f t="shared" si="32"/>
        <v>1609.02</v>
      </c>
      <c r="Z215" s="3">
        <f t="shared" si="33"/>
        <v>32.4</v>
      </c>
      <c r="AA215" s="3">
        <f t="shared" si="34"/>
        <v>49.661000000000001</v>
      </c>
      <c r="AB215">
        <f t="shared" si="35"/>
        <v>478.93031999999994</v>
      </c>
      <c r="AC215" s="3"/>
      <c r="AD215" s="3"/>
      <c r="AF215">
        <v>9201700001</v>
      </c>
      <c r="AG215">
        <v>951450</v>
      </c>
      <c r="AH215">
        <v>5832.39</v>
      </c>
      <c r="AI215">
        <v>25.92</v>
      </c>
      <c r="AJ215">
        <v>43.598999999999997</v>
      </c>
      <c r="AK215">
        <v>1130.08608</v>
      </c>
    </row>
    <row r="216" spans="1:37" x14ac:dyDescent="0.3">
      <c r="A216" s="13">
        <v>951452</v>
      </c>
      <c r="B216" s="18" t="s">
        <v>228</v>
      </c>
      <c r="C216" s="13">
        <v>220</v>
      </c>
      <c r="D216" s="13" t="s">
        <v>49</v>
      </c>
      <c r="E216" s="13" t="s">
        <v>89</v>
      </c>
      <c r="F216" s="27">
        <v>0.8</v>
      </c>
      <c r="G216" s="27">
        <f t="shared" si="27"/>
        <v>7.2</v>
      </c>
      <c r="H216" s="3">
        <f>+ROUND(VLOOKUP(E216,'[1]Cuadrillas SSEE y Lineas'!$D$28:$U$41,17)*G216,3)</f>
        <v>32.4</v>
      </c>
      <c r="I216">
        <f>+ROUND(VLOOKUP(E216,'[1]Cuadrillas SSEE y Lineas'!$D$28:$U$41,18),3)</f>
        <v>46.43</v>
      </c>
      <c r="J216" s="3">
        <f t="shared" si="28"/>
        <v>1504.3320000000001</v>
      </c>
      <c r="K216" s="3">
        <f>+ROUND(VLOOKUP(E216,'[1]Cuadrillas SSEE y Lineas'!$D$28:$U$41,14)*G216,3)</f>
        <v>27.071999999999999</v>
      </c>
      <c r="L216" s="3">
        <f>+ROUND(VLOOKUP(E216,'[1]Cuadrillas SSEE y Lineas'!$D$28:$U$41,16)*G216,3)</f>
        <v>16.704000000000001</v>
      </c>
      <c r="M216" s="3">
        <f t="shared" si="29"/>
        <v>1548.1079999999999</v>
      </c>
      <c r="N216" s="3"/>
      <c r="O216" t="s">
        <v>90</v>
      </c>
      <c r="P216">
        <f>ROUND(VLOOKUP(O216,[1]Parametros!$B$12:$E$52,4),3)</f>
        <v>56.4</v>
      </c>
      <c r="Q216">
        <v>0.15</v>
      </c>
      <c r="R216" s="28">
        <f t="shared" si="30"/>
        <v>60.911999999999999</v>
      </c>
      <c r="W216" s="28">
        <f t="shared" si="31"/>
        <v>60.911999999999999</v>
      </c>
      <c r="X216" s="28">
        <f t="shared" si="32"/>
        <v>1609.02</v>
      </c>
      <c r="Z216" s="3">
        <f t="shared" si="33"/>
        <v>32.4</v>
      </c>
      <c r="AA216" s="3">
        <f t="shared" si="34"/>
        <v>49.661000000000001</v>
      </c>
      <c r="AB216">
        <f t="shared" si="35"/>
        <v>478.93031999999994</v>
      </c>
      <c r="AC216" s="3"/>
      <c r="AD216" s="3"/>
      <c r="AF216">
        <v>9201700001</v>
      </c>
      <c r="AG216">
        <v>951452</v>
      </c>
      <c r="AH216">
        <v>5832.39</v>
      </c>
      <c r="AI216">
        <v>25.92</v>
      </c>
      <c r="AJ216">
        <v>43.598999999999997</v>
      </c>
      <c r="AK216">
        <v>1130.08608</v>
      </c>
    </row>
    <row r="217" spans="1:37" x14ac:dyDescent="0.3">
      <c r="A217" s="13">
        <v>951458</v>
      </c>
      <c r="B217" s="18" t="s">
        <v>206</v>
      </c>
      <c r="C217" s="13">
        <v>19</v>
      </c>
      <c r="D217" s="13" t="s">
        <v>49</v>
      </c>
      <c r="E217" s="13" t="s">
        <v>89</v>
      </c>
      <c r="F217" s="12">
        <v>0.25</v>
      </c>
      <c r="G217" s="12">
        <f t="shared" si="27"/>
        <v>2.25</v>
      </c>
      <c r="H217" s="3">
        <f>+ROUND(VLOOKUP(E217,'[1]Cuadrillas SSEE y Lineas'!$D$28:$U$41,17)*G217,3)</f>
        <v>10.125</v>
      </c>
      <c r="I217">
        <f>+ROUND(VLOOKUP(E217,'[1]Cuadrillas SSEE y Lineas'!$D$28:$U$41,18),3)</f>
        <v>46.43</v>
      </c>
      <c r="J217" s="3">
        <f t="shared" si="28"/>
        <v>470.10399999999998</v>
      </c>
      <c r="K217" s="3">
        <f>+ROUND(VLOOKUP(E217,'[1]Cuadrillas SSEE y Lineas'!$D$28:$U$41,14)*G217,3)</f>
        <v>8.4600000000000009</v>
      </c>
      <c r="L217" s="3">
        <f>+ROUND(VLOOKUP(E217,'[1]Cuadrillas SSEE y Lineas'!$D$28:$U$41,16)*G217,3)</f>
        <v>5.22</v>
      </c>
      <c r="M217" s="3">
        <f t="shared" si="29"/>
        <v>483.78399999999999</v>
      </c>
      <c r="N217" s="3"/>
      <c r="O217" t="s">
        <v>90</v>
      </c>
      <c r="P217">
        <f>ROUND(VLOOKUP(O217,[1]Parametros!$B$12:$E$52,4),3)</f>
        <v>56.4</v>
      </c>
      <c r="Q217">
        <v>0.15</v>
      </c>
      <c r="R217" s="28">
        <f t="shared" si="30"/>
        <v>19.035</v>
      </c>
      <c r="W217" s="28">
        <f t="shared" si="31"/>
        <v>19.035</v>
      </c>
      <c r="X217" s="28">
        <f t="shared" si="32"/>
        <v>502.81900000000002</v>
      </c>
      <c r="Z217" s="3">
        <f t="shared" si="33"/>
        <v>10.125</v>
      </c>
      <c r="AA217" s="3">
        <f t="shared" si="34"/>
        <v>49.661000000000001</v>
      </c>
      <c r="AB217">
        <f t="shared" si="35"/>
        <v>149.66572500000001</v>
      </c>
      <c r="AC217" s="3"/>
      <c r="AD217" s="3"/>
      <c r="AF217">
        <v>9201700001</v>
      </c>
      <c r="AG217">
        <v>951458</v>
      </c>
      <c r="AH217">
        <v>1004.93</v>
      </c>
      <c r="AI217">
        <v>8.1</v>
      </c>
      <c r="AJ217">
        <v>43.598999999999997</v>
      </c>
      <c r="AK217">
        <v>353.15190000000001</v>
      </c>
    </row>
    <row r="218" spans="1:37" x14ac:dyDescent="0.3">
      <c r="A218" s="13">
        <v>1359212</v>
      </c>
      <c r="B218" s="18" t="s">
        <v>229</v>
      </c>
      <c r="C218" s="13">
        <v>220</v>
      </c>
      <c r="D218" s="13" t="s">
        <v>49</v>
      </c>
      <c r="E218" s="13" t="s">
        <v>89</v>
      </c>
      <c r="F218" s="27">
        <v>0.8</v>
      </c>
      <c r="G218" s="27">
        <f t="shared" si="27"/>
        <v>7.2</v>
      </c>
      <c r="H218" s="3">
        <f>+ROUND(VLOOKUP(E218,'[1]Cuadrillas SSEE y Lineas'!$D$28:$U$41,17)*G218,3)</f>
        <v>32.4</v>
      </c>
      <c r="I218">
        <f>+ROUND(VLOOKUP(E218,'[1]Cuadrillas SSEE y Lineas'!$D$28:$U$41,18),3)</f>
        <v>46.43</v>
      </c>
      <c r="J218" s="3">
        <f t="shared" si="28"/>
        <v>1504.3320000000001</v>
      </c>
      <c r="K218" s="3">
        <f>+ROUND(VLOOKUP(E218,'[1]Cuadrillas SSEE y Lineas'!$D$28:$U$41,14)*G218,3)</f>
        <v>27.071999999999999</v>
      </c>
      <c r="L218" s="3">
        <f>+ROUND(VLOOKUP(E218,'[1]Cuadrillas SSEE y Lineas'!$D$28:$U$41,16)*G218,3)</f>
        <v>16.704000000000001</v>
      </c>
      <c r="M218" s="3">
        <f t="shared" si="29"/>
        <v>1548.1079999999999</v>
      </c>
      <c r="N218" s="3"/>
      <c r="O218" t="s">
        <v>90</v>
      </c>
      <c r="P218">
        <f>ROUND(VLOOKUP(O218,[1]Parametros!$B$12:$E$52,4),3)</f>
        <v>56.4</v>
      </c>
      <c r="Q218">
        <v>0.15</v>
      </c>
      <c r="R218" s="28">
        <f t="shared" si="30"/>
        <v>60.911999999999999</v>
      </c>
      <c r="W218" s="28">
        <f t="shared" si="31"/>
        <v>60.911999999999999</v>
      </c>
      <c r="X218" s="28">
        <f t="shared" si="32"/>
        <v>1609.02</v>
      </c>
      <c r="Z218" s="3">
        <f t="shared" si="33"/>
        <v>32.4</v>
      </c>
      <c r="AA218" s="3">
        <f t="shared" si="34"/>
        <v>49.661000000000001</v>
      </c>
      <c r="AB218">
        <f t="shared" si="35"/>
        <v>478.93031999999994</v>
      </c>
      <c r="AC218" s="3"/>
      <c r="AD218" s="3"/>
      <c r="AF218">
        <v>9201700001</v>
      </c>
      <c r="AG218">
        <v>1359212</v>
      </c>
      <c r="AH218">
        <v>5832.39</v>
      </c>
      <c r="AI218">
        <v>25.92</v>
      </c>
      <c r="AJ218">
        <v>43.598999999999997</v>
      </c>
      <c r="AK218">
        <v>1130.08608</v>
      </c>
    </row>
    <row r="219" spans="1:37" x14ac:dyDescent="0.3">
      <c r="A219" s="13">
        <v>2230160</v>
      </c>
      <c r="B219" s="18" t="s">
        <v>230</v>
      </c>
      <c r="C219" s="13">
        <v>220</v>
      </c>
      <c r="D219" s="13" t="s">
        <v>49</v>
      </c>
      <c r="E219" s="13" t="s">
        <v>89</v>
      </c>
      <c r="F219" s="27">
        <v>0.8</v>
      </c>
      <c r="G219" s="27">
        <f t="shared" si="27"/>
        <v>7.2</v>
      </c>
      <c r="H219" s="3">
        <f>+ROUND(VLOOKUP(E219,'[1]Cuadrillas SSEE y Lineas'!$D$28:$U$41,17)*G219,3)</f>
        <v>32.4</v>
      </c>
      <c r="I219">
        <f>+ROUND(VLOOKUP(E219,'[1]Cuadrillas SSEE y Lineas'!$D$28:$U$41,18),3)</f>
        <v>46.43</v>
      </c>
      <c r="J219" s="3">
        <f t="shared" si="28"/>
        <v>1504.3320000000001</v>
      </c>
      <c r="K219" s="3">
        <f>+ROUND(VLOOKUP(E219,'[1]Cuadrillas SSEE y Lineas'!$D$28:$U$41,14)*G219,3)</f>
        <v>27.071999999999999</v>
      </c>
      <c r="L219" s="3">
        <f>+ROUND(VLOOKUP(E219,'[1]Cuadrillas SSEE y Lineas'!$D$28:$U$41,16)*G219,3)</f>
        <v>16.704000000000001</v>
      </c>
      <c r="M219" s="3">
        <f t="shared" si="29"/>
        <v>1548.1079999999999</v>
      </c>
      <c r="N219" s="3"/>
      <c r="O219" t="s">
        <v>90</v>
      </c>
      <c r="P219">
        <f>ROUND(VLOOKUP(O219,[1]Parametros!$B$12:$E$52,4),3)</f>
        <v>56.4</v>
      </c>
      <c r="Q219">
        <v>0.15</v>
      </c>
      <c r="R219" s="28">
        <f t="shared" si="30"/>
        <v>60.911999999999999</v>
      </c>
      <c r="W219" s="28">
        <f t="shared" si="31"/>
        <v>60.911999999999999</v>
      </c>
      <c r="X219" s="28">
        <f t="shared" si="32"/>
        <v>1609.02</v>
      </c>
      <c r="Z219" s="3">
        <f t="shared" si="33"/>
        <v>32.4</v>
      </c>
      <c r="AA219" s="3">
        <f t="shared" si="34"/>
        <v>49.661000000000001</v>
      </c>
      <c r="AB219">
        <f t="shared" si="35"/>
        <v>478.93031999999994</v>
      </c>
      <c r="AC219" s="3"/>
      <c r="AD219" s="3"/>
      <c r="AF219">
        <v>9201700001</v>
      </c>
      <c r="AG219">
        <v>2230160</v>
      </c>
      <c r="AH219">
        <v>5832.39</v>
      </c>
      <c r="AI219">
        <v>25.92</v>
      </c>
      <c r="AJ219">
        <v>43.598999999999997</v>
      </c>
      <c r="AK219">
        <v>1130.08608</v>
      </c>
    </row>
    <row r="220" spans="1:37" x14ac:dyDescent="0.3">
      <c r="A220" s="13">
        <v>2230161</v>
      </c>
      <c r="B220" s="18" t="s">
        <v>231</v>
      </c>
      <c r="C220" s="13">
        <v>220</v>
      </c>
      <c r="D220" s="13" t="s">
        <v>49</v>
      </c>
      <c r="E220" s="13" t="s">
        <v>89</v>
      </c>
      <c r="F220" s="27">
        <v>0.8</v>
      </c>
      <c r="G220" s="27">
        <f t="shared" si="27"/>
        <v>7.2</v>
      </c>
      <c r="H220" s="3">
        <f>+ROUND(VLOOKUP(E220,'[1]Cuadrillas SSEE y Lineas'!$D$28:$U$41,17)*G220,3)</f>
        <v>32.4</v>
      </c>
      <c r="I220">
        <f>+ROUND(VLOOKUP(E220,'[1]Cuadrillas SSEE y Lineas'!$D$28:$U$41,18),3)</f>
        <v>46.43</v>
      </c>
      <c r="J220" s="3">
        <f t="shared" si="28"/>
        <v>1504.3320000000001</v>
      </c>
      <c r="K220" s="3">
        <f>+ROUND(VLOOKUP(E220,'[1]Cuadrillas SSEE y Lineas'!$D$28:$U$41,14)*G220,3)</f>
        <v>27.071999999999999</v>
      </c>
      <c r="L220" s="3">
        <f>+ROUND(VLOOKUP(E220,'[1]Cuadrillas SSEE y Lineas'!$D$28:$U$41,16)*G220,3)</f>
        <v>16.704000000000001</v>
      </c>
      <c r="M220" s="3">
        <f t="shared" si="29"/>
        <v>1548.1079999999999</v>
      </c>
      <c r="N220" s="3"/>
      <c r="O220" t="s">
        <v>90</v>
      </c>
      <c r="P220">
        <f>ROUND(VLOOKUP(O220,[1]Parametros!$B$12:$E$52,4),3)</f>
        <v>56.4</v>
      </c>
      <c r="Q220">
        <v>0.15</v>
      </c>
      <c r="R220" s="28">
        <f t="shared" si="30"/>
        <v>60.911999999999999</v>
      </c>
      <c r="W220" s="28">
        <f t="shared" si="31"/>
        <v>60.911999999999999</v>
      </c>
      <c r="X220" s="28">
        <f t="shared" si="32"/>
        <v>1609.02</v>
      </c>
      <c r="Z220" s="3">
        <f t="shared" si="33"/>
        <v>32.4</v>
      </c>
      <c r="AA220" s="3">
        <f t="shared" si="34"/>
        <v>49.661000000000001</v>
      </c>
      <c r="AB220">
        <f t="shared" si="35"/>
        <v>478.93031999999994</v>
      </c>
      <c r="AC220" s="3"/>
      <c r="AD220" s="3"/>
      <c r="AF220">
        <v>9201700001</v>
      </c>
      <c r="AG220">
        <v>2230161</v>
      </c>
      <c r="AH220">
        <v>5832.39</v>
      </c>
      <c r="AI220">
        <v>25.92</v>
      </c>
      <c r="AJ220">
        <v>43.598999999999997</v>
      </c>
      <c r="AK220">
        <v>1130.08608</v>
      </c>
    </row>
    <row r="221" spans="1:37" x14ac:dyDescent="0.3">
      <c r="A221" s="13">
        <v>2230162</v>
      </c>
      <c r="B221" s="18" t="s">
        <v>232</v>
      </c>
      <c r="C221" s="13">
        <v>220</v>
      </c>
      <c r="D221" s="13" t="s">
        <v>49</v>
      </c>
      <c r="E221" s="13" t="s">
        <v>89</v>
      </c>
      <c r="F221" s="27">
        <v>0.8</v>
      </c>
      <c r="G221" s="27">
        <f t="shared" si="27"/>
        <v>7.2</v>
      </c>
      <c r="H221" s="3">
        <f>+ROUND(VLOOKUP(E221,'[1]Cuadrillas SSEE y Lineas'!$D$28:$U$41,17)*G221,3)</f>
        <v>32.4</v>
      </c>
      <c r="I221">
        <f>+ROUND(VLOOKUP(E221,'[1]Cuadrillas SSEE y Lineas'!$D$28:$U$41,18),3)</f>
        <v>46.43</v>
      </c>
      <c r="J221" s="3">
        <f t="shared" si="28"/>
        <v>1504.3320000000001</v>
      </c>
      <c r="K221" s="3">
        <f>+ROUND(VLOOKUP(E221,'[1]Cuadrillas SSEE y Lineas'!$D$28:$U$41,14)*G221,3)</f>
        <v>27.071999999999999</v>
      </c>
      <c r="L221" s="3">
        <f>+ROUND(VLOOKUP(E221,'[1]Cuadrillas SSEE y Lineas'!$D$28:$U$41,16)*G221,3)</f>
        <v>16.704000000000001</v>
      </c>
      <c r="M221" s="3">
        <f t="shared" si="29"/>
        <v>1548.1079999999999</v>
      </c>
      <c r="N221" s="3"/>
      <c r="O221" t="s">
        <v>90</v>
      </c>
      <c r="P221">
        <f>ROUND(VLOOKUP(O221,[1]Parametros!$B$12:$E$52,4),3)</f>
        <v>56.4</v>
      </c>
      <c r="Q221">
        <v>0.15</v>
      </c>
      <c r="R221" s="28">
        <f t="shared" si="30"/>
        <v>60.911999999999999</v>
      </c>
      <c r="W221" s="28">
        <f t="shared" si="31"/>
        <v>60.911999999999999</v>
      </c>
      <c r="X221" s="28">
        <f t="shared" si="32"/>
        <v>1609.02</v>
      </c>
      <c r="Z221" s="3">
        <f t="shared" si="33"/>
        <v>32.4</v>
      </c>
      <c r="AA221" s="3">
        <f t="shared" si="34"/>
        <v>49.661000000000001</v>
      </c>
      <c r="AB221">
        <f t="shared" si="35"/>
        <v>478.93031999999994</v>
      </c>
      <c r="AC221" s="3"/>
      <c r="AD221" s="3"/>
      <c r="AF221">
        <v>9201700001</v>
      </c>
      <c r="AG221">
        <v>2230162</v>
      </c>
      <c r="AH221">
        <v>5832.39</v>
      </c>
      <c r="AI221">
        <v>25.92</v>
      </c>
      <c r="AJ221">
        <v>43.598999999999997</v>
      </c>
      <c r="AK221">
        <v>1130.08608</v>
      </c>
    </row>
    <row r="223" spans="1:37" x14ac:dyDescent="0.3">
      <c r="X223" s="28">
        <f>SUM(X5:X222)</f>
        <v>297035.83700000006</v>
      </c>
    </row>
    <row r="224" spans="1:37" x14ac:dyDescent="0.3">
      <c r="X224" s="28">
        <v>208642.0200000008</v>
      </c>
    </row>
    <row r="225" spans="24:24" x14ac:dyDescent="0.3">
      <c r="X225" s="3">
        <f>+X223/X224</f>
        <v>1.4236625824462346</v>
      </c>
    </row>
    <row r="226" spans="24:24" x14ac:dyDescent="0.3">
      <c r="X226" s="3"/>
    </row>
    <row r="227" spans="24:24" x14ac:dyDescent="0.3">
      <c r="X227" s="3">
        <v>176484.13739999974</v>
      </c>
    </row>
    <row r="228" spans="24:24" x14ac:dyDescent="0.3">
      <c r="X228" s="3">
        <f>+X223/X227</f>
        <v>1.6830738522792614</v>
      </c>
    </row>
  </sheetData>
  <autoFilter ref="A4:AE221" xr:uid="{8857EE1E-1B45-4A7F-8092-BD513F1FD337}"/>
  <mergeCells count="13">
    <mergeCell ref="F3:F4"/>
    <mergeCell ref="A3:A4"/>
    <mergeCell ref="B3:B4"/>
    <mergeCell ref="C3:C4"/>
    <mergeCell ref="D3:D4"/>
    <mergeCell ref="E3:E4"/>
    <mergeCell ref="AA3:AA4"/>
    <mergeCell ref="G3:G4"/>
    <mergeCell ref="K3:K4"/>
    <mergeCell ref="L3:L4"/>
    <mergeCell ref="M3:M4"/>
    <mergeCell ref="X3:X4"/>
    <mergeCell ref="Z3:Z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EstructuraConAcero</vt:lpstr>
      <vt:lpstr>AccesoriosEstructuras</vt:lpstr>
      <vt:lpstr>EstructuraSSEE_Acero</vt:lpstr>
      <vt:lpstr>TransformadoresdeCorriente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Jose Antonio Traub D'Amico</dc:creator>
  <cp:lastModifiedBy>Fernando Jose Antonio Traub D'Amico</cp:lastModifiedBy>
  <dcterms:created xsi:type="dcterms:W3CDTF">2020-04-28T18:32:32Z</dcterms:created>
  <dcterms:modified xsi:type="dcterms:W3CDTF">2020-04-28T19:36:43Z</dcterms:modified>
</cp:coreProperties>
</file>