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0" windowWidth="20490" windowHeight="6945"/>
  </bookViews>
  <sheets>
    <sheet name="1. Antecedentes Básicos" sheetId="2" r:id="rId1"/>
    <sheet name="2. Descripción de la Obra" sheetId="4" r:id="rId2"/>
    <sheet name="3. Valorización" sheetId="13" r:id="rId3"/>
    <sheet name="4. Análisis de impactos" sheetId="16" r:id="rId4"/>
  </sheets>
  <externalReferences>
    <externalReference r:id="rId5"/>
  </externalReferences>
  <definedNames>
    <definedName name="_xlnm.Print_Area" localSheetId="0">'1. Antecedentes Básicos'!$B$2:$C$21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9" i="13" l="1"/>
  <c r="C38" i="13"/>
  <c r="C37" i="13"/>
  <c r="C36" i="13"/>
  <c r="C34" i="13"/>
  <c r="C31" i="13"/>
  <c r="C27" i="13"/>
  <c r="C26" i="13"/>
  <c r="C21" i="13"/>
  <c r="C20" i="13"/>
  <c r="C15" i="13"/>
  <c r="C14" i="13"/>
  <c r="C9" i="13"/>
  <c r="C7" i="13" s="1"/>
  <c r="C8" i="13"/>
  <c r="C6" i="13"/>
  <c r="C5" i="13"/>
  <c r="C13" i="13" l="1"/>
  <c r="C25" i="13"/>
  <c r="C35" i="13"/>
  <c r="C19" i="13"/>
  <c r="C3" i="13"/>
  <c r="C40" i="13" s="1"/>
</calcChain>
</file>

<file path=xl/sharedStrings.xml><?xml version="1.0" encoding="utf-8"?>
<sst xmlns="http://schemas.openxmlformats.org/spreadsheetml/2006/main" count="189" uniqueCount="143">
  <si>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</si>
  <si>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</si>
  <si>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</si>
  <si>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</si>
  <si>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</si>
  <si>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</si>
  <si>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</si>
  <si>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</si>
  <si>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</si>
  <si>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</si>
  <si>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</si>
  <si>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</si>
  <si>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</si>
  <si>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</si>
  <si>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</si>
  <si>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</si>
  <si>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</si>
  <si>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</si>
  <si>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</si>
  <si>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</si>
  <si>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</si>
  <si>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</si>
  <si>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</si>
  <si>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</si>
  <si>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</si>
  <si>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</si>
  <si>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</si>
  <si>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</si>
  <si>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</si>
  <si>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</si>
  <si>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</si>
  <si>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</si>
  <si>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</si>
  <si>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</si>
  <si>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</si>
  <si>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</si>
  <si>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</si>
  <si>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</si>
  <si>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</si>
  <si>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</si>
  <si>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</si>
  <si>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</si>
  <si>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</si>
  <si>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</si>
  <si>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</si>
  <si>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</si>
  <si>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</si>
  <si>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</si>
  <si>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</si>
  <si>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</si>
  <si>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</si>
  <si>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</si>
  <si>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</si>
  <si>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</si>
  <si>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</si>
  <si>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</si>
  <si>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</si>
  <si>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</si>
  <si>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</si>
  <si>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</si>
  <si>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</si>
  <si>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</si>
  <si>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</si>
  <si>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</si>
  <si>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</si>
  <si>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</si>
  <si>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</si>
  <si>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</si>
  <si>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</si>
  <si>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</si>
  <si>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</si>
  <si>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</si>
  <si>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</si>
  <si>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</si>
  <si>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</si>
  <si>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</si>
  <si>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</si>
  <si>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</si>
  <si>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</si>
  <si>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</si>
  <si>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</si>
  <si>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</si>
  <si>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</si>
  <si>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</si>
  <si>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</si>
  <si>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</si>
  <si>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</si>
  <si>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</si>
  <si>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</si>
  <si>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</si>
  <si>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</si>
  <si>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</si>
  <si>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</si>
  <si>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</si>
  <si>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</si>
  <si>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</si>
  <si>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</si>
  <si>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</si>
  <si>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</si>
  <si>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</si>
  <si>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</si>
  <si>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</si>
  <si>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</si>
  <si>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</si>
  <si>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</si>
  <si>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</si>
  <si>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</si>
  <si>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</si>
  <si>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</si>
  <si>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</si>
  <si>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</si>
  <si>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</si>
  <si>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</si>
  <si>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</si>
  <si>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</si>
  <si>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</si>
  <si>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</si>
  <si>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</si>
  <si>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</si>
  <si>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</si>
  <si>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</si>
  <si>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</si>
  <si>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</si>
  <si>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SISTEMA DE TRANSMISIÓN DEL SUR S.A.</t>
  </si>
  <si>
    <t>Fechas dependen de resolución de la autoridad pertinente</t>
  </si>
  <si>
    <t>Se adjuntan Diagramas de Planta y unilineal actual de S/E.
Se adjuntan Diagramas de Planta y unilineal de S/E con obras de ampliación propuestas</t>
  </si>
  <si>
    <t>Ciudad Osorno, X Región de los Lagos</t>
  </si>
  <si>
    <t>18G</t>
  </si>
  <si>
    <t>N/A</t>
  </si>
  <si>
    <t>Se adjuntan planos del proyecto</t>
  </si>
  <si>
    <t>AMPLIACIÓN SUBESTACIÓN RAHUE</t>
  </si>
  <si>
    <t>Patio N°1: Configuración Barra Principal Seccionada + Barras de Transferencia 220kV
                   Capacidad Barra Principal Sección 1 450MVA
                   Capacidad Barra Principal Sección 2 450MVA
                   Capacidad Barra de Transferencia     450MVA</t>
  </si>
  <si>
    <t xml:space="preserve">Cantidad de patios Subestación Rahue: 1
Patio N°1 
          Nivel de tensión: 220kV
          Cantidad de paños actual: Total 8 paño (5 Paños de línea, 1 paño de transformación, 1 paño acoplador y 1 paño seccionador)
          Cantidad de paños proyecto que se declara: Total 1 paño (Paño de transformación N°2)
          Cantidad de paños post-proyecto: Total 9 paños 
          </t>
  </si>
  <si>
    <t>Gonzalo Antequera  gonzalo.antequera@saesa.cl</t>
  </si>
  <si>
    <t xml:space="preserve">
Ampliación patio y barras principal N° 2 y de Transferencia hacia costado Oriente para habilitación de un paño de transformación 220 kV. 
Se adjunta memoria descriptiva</t>
  </si>
  <si>
    <t>Se recoge recomendación de la DPD CDEC-SIC en cuanto a incumplimiento de norma técnica por  propagación de fallas severidad 8 y 9 en transformación 220/66 kV de SE Pilauco y barra N° 1 de SE Rahue, respectivamente.
Se adjunta extracto de Informe CEN Con Plan Expansión de la Transmisión 2018</t>
  </si>
  <si>
    <t xml:space="preserve">El proyecto no introduce condiciones especiales de operación al Sistema de Transmisión Nacional. </t>
  </si>
  <si>
    <t>El proyecto no se detona  por Norma Técnica y Seguridad más que por demanda.  Ver informe CEN.</t>
  </si>
  <si>
    <t>Se adjunta Carta Gantt en formatos solicitados.</t>
  </si>
  <si>
    <t xml:space="preserve">  22 meses desde adjudicada licitación.</t>
  </si>
  <si>
    <t>1.- Se adjunta extracto del informe con Propuesta de Expansión de la Transmisión emitido por el CEN en Enero de 2018 en que se muestran los resultados de estudio estático.</t>
  </si>
  <si>
    <t>2.- El proyecto no altera siginificativamente el Sistema de Transmisión Nacional ya que sólo considera la ampliación de una de las barras de SE Rahue para conectar un nuevo paño de 220 kV, el que tendrá principalmente retiros.</t>
  </si>
  <si>
    <t>3.- La base Digsilent utilizada en los estudios realizado por el CEN está disponible como parte de la Propuesta de Expansión.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</si>
</sst>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1" fillId="0" borderId="0"/>
  </cellStyleXfs>
  <cellXfs count="124">
    <xf numFmtId="0" fontId="0" fillId="0" borderId="0" xfId="0"/>
    <xf numFmtId="0" fontId="0" fillId="2" borderId="0" xfId="0" applyFill="1"/>
    <xf numFmtId="0" fontId="0" fillId="6" borderId="0" xfId="0" applyFill="1"/>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2" xfId="0" applyFont="1" applyBorder="1" applyAlignment="1">
      <alignment horizontal="center"/>
    </xf>
    <xf numFmtId="0" fontId="4" fillId="0" borderId="23" xfId="0" applyFont="1" applyBorder="1"/>
    <xf numFmtId="0" fontId="4" fillId="0" borderId="24" xfId="0" applyFont="1" applyBorder="1"/>
    <xf numFmtId="0" fontId="4" fillId="0" borderId="21" xfId="0" applyFont="1" applyBorder="1"/>
    <xf numFmtId="0" fontId="10" fillId="7" borderId="22" xfId="0" applyFont="1" applyFill="1" applyBorder="1" applyAlignment="1">
      <alignment horizontal="center" wrapText="1"/>
    </xf>
    <xf numFmtId="0" fontId="10" fillId="7" borderId="23"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4" fillId="0" borderId="23"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2" xfId="0" applyFont="1" applyBorder="1" applyAlignment="1">
      <alignment horizontal="left"/>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0" fontId="2" fillId="0" borderId="1" xfId="0" applyFont="1" applyFill="1" applyBorder="1" applyAlignment="1">
      <alignment horizontal="center" vertical="center"/>
    </xf>
    <xf numFmtId="0" fontId="13" fillId="2" borderId="0" xfId="0" applyFont="1" applyFill="1"/>
    <xf numFmtId="0" fontId="4" fillId="0" borderId="23" xfId="0" applyFont="1" applyBorder="1" applyAlignment="1">
      <alignment horizontal="center"/>
    </xf>
    <xf numFmtId="3" fontId="7" fillId="0" borderId="11" xfId="0" applyNumberFormat="1" applyFont="1" applyBorder="1" applyAlignment="1">
      <alignment horizontal="center" vertical="center"/>
    </xf>
    <xf numFmtId="0" fontId="1" fillId="0" borderId="20" xfId="0" applyFont="1" applyBorder="1" applyAlignment="1">
      <alignment horizontal="center"/>
    </xf>
    <xf numFmtId="3" fontId="4" fillId="0" borderId="24" xfId="0" applyNumberFormat="1" applyFont="1" applyBorder="1"/>
    <xf numFmtId="3" fontId="4" fillId="0" borderId="51" xfId="0" applyNumberFormat="1" applyFont="1" applyBorder="1"/>
    <xf numFmtId="3" fontId="10" fillId="0" borderId="10" xfId="0" applyNumberFormat="1" applyFont="1" applyBorder="1"/>
    <xf numFmtId="3" fontId="10" fillId="0" borderId="53" xfId="0" applyNumberFormat="1" applyFont="1" applyBorder="1"/>
    <xf numFmtId="3" fontId="10" fillId="0" borderId="52" xfId="0" applyNumberFormat="1" applyFont="1" applyBorder="1"/>
    <xf numFmtId="3" fontId="10" fillId="0" borderId="50" xfId="0" applyNumberFormat="1" applyFont="1" applyBorder="1"/>
    <xf numFmtId="3" fontId="10" fillId="0" borderId="24" xfId="0" applyNumberFormat="1" applyFont="1" applyBorder="1"/>
    <xf numFmtId="3" fontId="10" fillId="0" borderId="51" xfId="0" applyNumberFormat="1" applyFont="1" applyBorder="1"/>
    <xf numFmtId="3" fontId="4" fillId="0" borderId="50" xfId="0" applyNumberFormat="1" applyFont="1" applyBorder="1"/>
    <xf numFmtId="0" fontId="4" fillId="0" borderId="1"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2"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32" xfId="0" applyFont="1" applyFill="1" applyBorder="1" applyAlignment="1">
      <alignment horizontal="center" vertical="top" wrapText="1"/>
    </xf>
    <xf numFmtId="0" fontId="12" fillId="0" borderId="33" xfId="0" applyFont="1" applyFill="1" applyBorder="1" applyAlignment="1">
      <alignment horizontal="center"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8" xfId="0" applyFont="1" applyBorder="1" applyAlignment="1">
      <alignment horizontal="center" vertical="center" wrapText="1"/>
    </xf>
    <xf numFmtId="0" fontId="4" fillId="0" borderId="42"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25"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9"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14" xfId="0" applyFont="1" applyBorder="1" applyAlignment="1">
      <alignment horizontal="left" vertical="center" wrapText="1"/>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1" xfId="0" applyFont="1" applyBorder="1" applyAlignment="1">
      <alignment horizontal="left" vertical="center"/>
    </xf>
    <xf numFmtId="0" fontId="4" fillId="0" borderId="0"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37"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center"/>
    </xf>
    <xf numFmtId="0" fontId="4" fillId="0" borderId="41" xfId="0" applyFont="1" applyBorder="1" applyAlignment="1">
      <alignment horizontal="center"/>
    </xf>
    <xf numFmtId="0" fontId="4" fillId="0" borderId="27" xfId="0" applyFont="1" applyBorder="1" applyAlignment="1">
      <alignment horizontal="left"/>
    </xf>
    <xf numFmtId="0" fontId="4" fillId="0" borderId="28" xfId="0" applyFont="1" applyBorder="1" applyAlignment="1">
      <alignment horizontal="left"/>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0" fontId="10" fillId="0" borderId="29" xfId="0" applyFont="1" applyFill="1" applyBorder="1" applyAlignment="1">
      <alignment horizontal="left" wrapText="1"/>
    </xf>
    <xf numFmtId="0" fontId="10" fillId="0" borderId="30" xfId="0" applyFont="1" applyFill="1" applyBorder="1" applyAlignment="1">
      <alignment horizontal="left" wrapText="1"/>
    </xf>
    <xf numFmtId="0" fontId="10" fillId="0" borderId="31" xfId="0" applyFont="1" applyFill="1" applyBorder="1" applyAlignment="1">
      <alignment horizontal="left" wrapText="1"/>
    </xf>
    <xf numFmtId="0" fontId="4" fillId="0" borderId="40" xfId="0" applyFont="1" applyBorder="1" applyAlignment="1">
      <alignment horizontal="center"/>
    </xf>
    <xf numFmtId="0" fontId="12" fillId="0" borderId="55" xfId="0" applyFont="1" applyBorder="1" applyAlignment="1">
      <alignment horizontal="left" vertical="center" wrapText="1"/>
    </xf>
    <xf numFmtId="0" fontId="12" fillId="0" borderId="18" xfId="0" applyFont="1" applyBorder="1" applyAlignment="1">
      <alignment horizontal="left" vertical="center" wrapText="1"/>
    </xf>
    <xf numFmtId="0" fontId="12"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FIL/jose.oliva/Mis%20Documentos/23.-%20Ingenier&#237;a%202018/06.-%20Iniciativas%202018/SE%20Pilauco/Presupuesto%20Ampliaci&#243;n%20Rahue%202018%20rev%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átula"/>
      <sheetName val="Consideraciones"/>
      <sheetName val="Inversión Rahue"/>
      <sheetName val="Resumen"/>
      <sheetName val="Carta Gantt "/>
      <sheetName val="Valorización del proyecto 13"/>
      <sheetName val="Formato Ficha"/>
      <sheetName val="PP T13 2018"/>
    </sheetNames>
    <sheetDataSet>
      <sheetData sheetId="0"/>
      <sheetData sheetId="1"/>
      <sheetData sheetId="2">
        <row r="14">
          <cell r="N14">
            <v>203914.13141917955</v>
          </cell>
          <cell r="Q14">
            <v>53100</v>
          </cell>
        </row>
        <row r="32">
          <cell r="N32">
            <v>160000</v>
          </cell>
          <cell r="O32">
            <v>10000</v>
          </cell>
          <cell r="Q32">
            <v>110000</v>
          </cell>
          <cell r="R32">
            <v>1000</v>
          </cell>
        </row>
        <row r="54">
          <cell r="O54">
            <v>17314</v>
          </cell>
          <cell r="R54">
            <v>7960</v>
          </cell>
        </row>
        <row r="61">
          <cell r="N61">
            <v>48026.400000000001</v>
          </cell>
          <cell r="O61">
            <v>25938.6</v>
          </cell>
          <cell r="Q61">
            <v>16008.8</v>
          </cell>
          <cell r="R61">
            <v>8646.2000000000007</v>
          </cell>
        </row>
        <row r="79">
          <cell r="N79">
            <v>29240</v>
          </cell>
          <cell r="Q79">
            <v>18880</v>
          </cell>
        </row>
        <row r="83">
          <cell r="O83">
            <v>2080</v>
          </cell>
          <cell r="R83">
            <v>256</v>
          </cell>
        </row>
        <row r="84">
          <cell r="O84">
            <v>640</v>
          </cell>
          <cell r="R84">
            <v>640</v>
          </cell>
        </row>
        <row r="88">
          <cell r="O88">
            <v>4675</v>
          </cell>
          <cell r="R88">
            <v>336.6</v>
          </cell>
        </row>
        <row r="89">
          <cell r="O89">
            <v>1500</v>
          </cell>
          <cell r="R89">
            <v>480</v>
          </cell>
        </row>
        <row r="90">
          <cell r="O90">
            <v>4000</v>
          </cell>
          <cell r="R90">
            <v>1600</v>
          </cell>
        </row>
        <row r="91">
          <cell r="O91">
            <v>360</v>
          </cell>
          <cell r="R91">
            <v>1440</v>
          </cell>
        </row>
        <row r="92">
          <cell r="O92">
            <v>3000</v>
          </cell>
          <cell r="R92">
            <v>1500</v>
          </cell>
        </row>
        <row r="93">
          <cell r="O93">
            <v>5250</v>
          </cell>
          <cell r="R93">
            <v>2100</v>
          </cell>
        </row>
        <row r="100">
          <cell r="O100">
            <v>10000</v>
          </cell>
          <cell r="R100">
            <v>6000</v>
          </cell>
        </row>
        <row r="101">
          <cell r="O101">
            <v>9000</v>
          </cell>
          <cell r="R101">
            <v>10800</v>
          </cell>
        </row>
        <row r="102">
          <cell r="O102">
            <v>4000</v>
          </cell>
          <cell r="R102">
            <v>4800</v>
          </cell>
        </row>
        <row r="104">
          <cell r="S104">
            <v>188500</v>
          </cell>
        </row>
        <row r="109">
          <cell r="Q109">
            <v>7677.120719149365</v>
          </cell>
          <cell r="S109">
            <v>2303.1362157448093</v>
          </cell>
        </row>
        <row r="117">
          <cell r="P117">
            <v>76017.099999999991</v>
          </cell>
          <cell r="Q117">
            <v>67501.156000000003</v>
          </cell>
          <cell r="R117">
            <v>85587.540000000008</v>
          </cell>
          <cell r="S117">
            <v>164669.38399999999</v>
          </cell>
        </row>
      </sheetData>
      <sheetData sheetId="3"/>
      <sheetData sheetId="4"/>
      <sheetData sheetId="5">
        <row r="6">
          <cell r="G6">
            <v>165.2089402024888</v>
          </cell>
        </row>
        <row r="7">
          <cell r="G7">
            <v>54.54545454545454</v>
          </cell>
        </row>
        <row r="8">
          <cell r="G8">
            <v>45.454545454545453</v>
          </cell>
        </row>
        <row r="15">
          <cell r="G15">
            <v>91.39669493835207</v>
          </cell>
        </row>
        <row r="30">
          <cell r="F30">
            <v>78.178520000000006</v>
          </cell>
        </row>
        <row r="33">
          <cell r="F33">
            <v>253.50598732096739</v>
          </cell>
        </row>
        <row r="34">
          <cell r="F34">
            <v>259.71894144981718</v>
          </cell>
        </row>
        <row r="35">
          <cell r="F35">
            <v>66.961193447868041</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5" ht="15.75" thickBot="1" x14ac:dyDescent="0.3">
      <c r="A1" s="2"/>
      <c r="B1" s="2"/>
      <c r="C1" s="2"/>
      <c r="D1" s="2"/>
    </row>
    <row r="2" spans="1:5" ht="64.5" customHeight="1" thickTop="1" thickBot="1" x14ac:dyDescent="0.3">
      <c r="A2" s="2"/>
      <c r="B2" s="20" t="s">
        <v>59</v>
      </c>
      <c r="C2" s="27" t="s">
        <v>123</v>
      </c>
      <c r="D2" s="2"/>
    </row>
    <row r="3" spans="1:5" ht="64.5" customHeight="1" thickTop="1" thickBot="1" x14ac:dyDescent="0.3">
      <c r="A3" s="2"/>
      <c r="B3" s="20" t="s">
        <v>60</v>
      </c>
      <c r="C3" s="41" t="s">
        <v>133</v>
      </c>
      <c r="D3" s="2"/>
    </row>
    <row r="4" spans="1:5" ht="64.5" customHeight="1" thickTop="1" thickBot="1" x14ac:dyDescent="0.3">
      <c r="A4" s="2"/>
      <c r="B4" s="20" t="s">
        <v>61</v>
      </c>
      <c r="C4" s="27" t="s">
        <v>130</v>
      </c>
      <c r="D4" s="2"/>
    </row>
    <row r="5" spans="1:5" ht="12" customHeight="1" thickTop="1" thickBot="1" x14ac:dyDescent="0.55000000000000004">
      <c r="A5" s="2"/>
      <c r="B5" s="42"/>
      <c r="C5" s="43"/>
      <c r="D5" s="2"/>
    </row>
    <row r="6" spans="1:5" ht="33" thickTop="1" thickBot="1" x14ac:dyDescent="0.3">
      <c r="A6" s="2"/>
      <c r="B6" s="46" t="s">
        <v>7</v>
      </c>
      <c r="C6" s="47"/>
      <c r="D6" s="2"/>
    </row>
    <row r="7" spans="1:5" ht="84" customHeight="1" thickTop="1" thickBot="1" x14ac:dyDescent="0.3">
      <c r="A7" s="2"/>
      <c r="B7" s="50" t="s">
        <v>134</v>
      </c>
      <c r="C7" s="51"/>
      <c r="D7" s="2"/>
    </row>
    <row r="8" spans="1:5" ht="33" thickTop="1" thickBot="1" x14ac:dyDescent="0.3">
      <c r="A8" s="2"/>
      <c r="B8" s="46" t="s">
        <v>37</v>
      </c>
      <c r="C8" s="47"/>
      <c r="D8" s="2"/>
    </row>
    <row r="9" spans="1:5" ht="84" customHeight="1" thickTop="1" thickBot="1" x14ac:dyDescent="0.3">
      <c r="A9" s="2"/>
      <c r="B9" s="48"/>
      <c r="C9" s="49"/>
      <c r="D9" s="2"/>
    </row>
    <row r="10" spans="1:5" ht="33" thickTop="1" thickBot="1" x14ac:dyDescent="0.3">
      <c r="A10" s="2"/>
      <c r="B10" s="46" t="s">
        <v>38</v>
      </c>
      <c r="C10" s="47"/>
      <c r="D10" s="2"/>
    </row>
    <row r="11" spans="1:5" ht="81.75" customHeight="1" thickTop="1" thickBot="1" x14ac:dyDescent="0.3">
      <c r="A11" s="2"/>
      <c r="B11" s="56" t="s">
        <v>135</v>
      </c>
      <c r="C11" s="57"/>
      <c r="D11" s="2"/>
    </row>
    <row r="12" spans="1:5" ht="34.5" customHeight="1" thickTop="1" thickBot="1" x14ac:dyDescent="0.3">
      <c r="A12" s="2"/>
      <c r="B12" s="46" t="s">
        <v>96</v>
      </c>
      <c r="C12" s="47"/>
      <c r="D12" s="2"/>
    </row>
    <row r="13" spans="1:5" ht="81.75" customHeight="1" thickTop="1" thickBot="1" x14ac:dyDescent="0.3">
      <c r="A13" s="2"/>
      <c r="B13" s="52" t="s">
        <v>137</v>
      </c>
      <c r="C13" s="53"/>
      <c r="D13" s="2"/>
      <c r="E13" s="28"/>
    </row>
    <row r="14" spans="1:5" ht="36" customHeight="1" thickTop="1" thickBot="1" x14ac:dyDescent="0.3">
      <c r="A14" s="2"/>
      <c r="B14" s="46" t="s">
        <v>97</v>
      </c>
      <c r="C14" s="47"/>
      <c r="D14" s="2"/>
    </row>
    <row r="15" spans="1:5" ht="81.75" customHeight="1" thickTop="1" thickBot="1" x14ac:dyDescent="0.3">
      <c r="A15" s="2"/>
      <c r="B15" s="52" t="s">
        <v>136</v>
      </c>
      <c r="C15" s="53"/>
      <c r="D15" s="2"/>
    </row>
    <row r="16" spans="1:5" ht="33" thickTop="1" thickBot="1" x14ac:dyDescent="0.3">
      <c r="A16" s="2"/>
      <c r="B16" s="46" t="s">
        <v>92</v>
      </c>
      <c r="C16" s="47"/>
      <c r="D16" s="2"/>
    </row>
    <row r="17" spans="1:4" ht="84" customHeight="1" thickTop="1" thickBot="1" x14ac:dyDescent="0.3">
      <c r="A17" s="2"/>
      <c r="B17" s="48" t="s">
        <v>138</v>
      </c>
      <c r="C17" s="49"/>
      <c r="D17" s="2"/>
    </row>
    <row r="18" spans="1:4" ht="33" thickTop="1" thickBot="1" x14ac:dyDescent="0.3">
      <c r="A18" s="2"/>
      <c r="B18" s="46" t="s">
        <v>93</v>
      </c>
      <c r="C18" s="47"/>
      <c r="D18" s="2"/>
    </row>
    <row r="19" spans="1:4" ht="84" customHeight="1" thickTop="1" thickBot="1" x14ac:dyDescent="0.3">
      <c r="A19" s="2"/>
      <c r="B19" s="44" t="s">
        <v>139</v>
      </c>
      <c r="C19" s="45"/>
      <c r="D19" s="2"/>
    </row>
    <row r="20" spans="1:4" ht="33" thickTop="1" thickBot="1" x14ac:dyDescent="0.3">
      <c r="A20" s="2"/>
      <c r="B20" s="46" t="s">
        <v>94</v>
      </c>
      <c r="C20" s="47"/>
      <c r="D20" s="2"/>
    </row>
    <row r="21" spans="1:4" ht="84" customHeight="1" thickTop="1" thickBot="1" x14ac:dyDescent="0.3">
      <c r="A21" s="2"/>
      <c r="B21" s="48" t="s">
        <v>124</v>
      </c>
      <c r="C21" s="49"/>
      <c r="D21" s="2"/>
    </row>
    <row r="22" spans="1:4" ht="33" thickTop="1" thickBot="1" x14ac:dyDescent="0.3">
      <c r="A22" s="2"/>
      <c r="B22" s="46" t="s">
        <v>95</v>
      </c>
      <c r="C22" s="47"/>
      <c r="D22" s="2"/>
    </row>
    <row r="23" spans="1:4" ht="84" customHeight="1" thickTop="1" thickBot="1" x14ac:dyDescent="0.3">
      <c r="A23" s="2"/>
      <c r="B23" s="54" t="s">
        <v>125</v>
      </c>
      <c r="C23" s="55"/>
      <c r="D23" s="2"/>
    </row>
    <row r="24" spans="1:4" ht="15.75" thickTop="1" x14ac:dyDescent="0.25">
      <c r="A24" s="26"/>
      <c r="B24" s="26"/>
      <c r="C24" s="26"/>
      <c r="D24" s="26"/>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37" zoomScale="70" zoomScaleNormal="70" workbookViewId="0">
      <selection activeCell="B81" sqref="B81:D82"/>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9" t="s">
        <v>75</v>
      </c>
      <c r="C2" s="90"/>
      <c r="D2" s="91"/>
      <c r="E2"/>
    </row>
    <row r="3" spans="1:5" ht="27" thickBot="1" x14ac:dyDescent="0.3">
      <c r="A3"/>
      <c r="B3" s="4" t="s">
        <v>8</v>
      </c>
      <c r="C3" s="5" t="s">
        <v>9</v>
      </c>
      <c r="D3" s="5" t="s">
        <v>43</v>
      </c>
      <c r="E3"/>
    </row>
    <row r="4" spans="1:5" ht="19.5" thickBot="1" x14ac:dyDescent="0.35">
      <c r="A4"/>
      <c r="B4" s="29" t="s">
        <v>128</v>
      </c>
      <c r="C4" s="29" t="s">
        <v>128</v>
      </c>
      <c r="D4" s="29" t="s">
        <v>128</v>
      </c>
      <c r="E4"/>
    </row>
    <row r="5" spans="1:5" ht="27" thickBot="1" x14ac:dyDescent="0.3">
      <c r="A5"/>
      <c r="B5" s="61" t="s">
        <v>39</v>
      </c>
      <c r="C5" s="62" t="s">
        <v>12</v>
      </c>
      <c r="D5" s="63"/>
      <c r="E5"/>
    </row>
    <row r="6" spans="1:5" ht="18.75" x14ac:dyDescent="0.3">
      <c r="A6"/>
      <c r="B6" s="13" t="s">
        <v>16</v>
      </c>
      <c r="C6" s="29" t="s">
        <v>128</v>
      </c>
      <c r="D6" s="7" t="s">
        <v>36</v>
      </c>
      <c r="E6"/>
    </row>
    <row r="7" spans="1:5" ht="19.5" thickBot="1" x14ac:dyDescent="0.35">
      <c r="A7"/>
      <c r="B7" s="7" t="s">
        <v>17</v>
      </c>
      <c r="C7" s="29" t="s">
        <v>128</v>
      </c>
      <c r="D7" s="7" t="s">
        <v>36</v>
      </c>
      <c r="E7"/>
    </row>
    <row r="8" spans="1:5" ht="27" thickBot="1" x14ac:dyDescent="0.3">
      <c r="A8"/>
      <c r="B8" s="4" t="s">
        <v>44</v>
      </c>
      <c r="C8" s="5" t="s">
        <v>45</v>
      </c>
      <c r="D8" s="14"/>
      <c r="E8"/>
    </row>
    <row r="9" spans="1:5" ht="27" thickBot="1" x14ac:dyDescent="0.45">
      <c r="A9"/>
      <c r="B9" s="29" t="s">
        <v>128</v>
      </c>
      <c r="C9" s="29" t="s">
        <v>128</v>
      </c>
      <c r="D9" s="3"/>
      <c r="E9"/>
    </row>
    <row r="10" spans="1:5" ht="27" thickBot="1" x14ac:dyDescent="0.3">
      <c r="A10"/>
      <c r="B10" s="61" t="s">
        <v>40</v>
      </c>
      <c r="C10" s="62"/>
      <c r="D10" s="63"/>
      <c r="E10"/>
    </row>
    <row r="11" spans="1:5" ht="18.75" x14ac:dyDescent="0.3">
      <c r="A11"/>
      <c r="B11" s="10" t="s">
        <v>0</v>
      </c>
      <c r="C11" s="11" t="s">
        <v>10</v>
      </c>
      <c r="D11" s="12" t="s">
        <v>11</v>
      </c>
      <c r="E11"/>
    </row>
    <row r="12" spans="1:5" ht="18.75" x14ac:dyDescent="0.3">
      <c r="A12"/>
      <c r="B12" s="6">
        <v>25</v>
      </c>
      <c r="C12" s="29" t="s">
        <v>128</v>
      </c>
      <c r="D12" s="29" t="s">
        <v>128</v>
      </c>
      <c r="E12"/>
    </row>
    <row r="13" spans="1:5" ht="18.75" x14ac:dyDescent="0.3">
      <c r="A13"/>
      <c r="B13" s="6">
        <v>30</v>
      </c>
      <c r="C13" s="29" t="s">
        <v>128</v>
      </c>
      <c r="D13" s="29" t="s">
        <v>128</v>
      </c>
      <c r="E13"/>
    </row>
    <row r="14" spans="1:5" ht="19.5" thickBot="1" x14ac:dyDescent="0.35">
      <c r="A14"/>
      <c r="B14" s="6">
        <v>35</v>
      </c>
      <c r="C14" s="29" t="s">
        <v>128</v>
      </c>
      <c r="D14" s="29" t="s">
        <v>128</v>
      </c>
      <c r="E14"/>
    </row>
    <row r="15" spans="1:5" ht="27" thickBot="1" x14ac:dyDescent="0.3">
      <c r="A15"/>
      <c r="B15" s="61" t="s">
        <v>41</v>
      </c>
      <c r="C15" s="62"/>
      <c r="D15" s="63"/>
      <c r="E15"/>
    </row>
    <row r="16" spans="1:5" ht="18.75" x14ac:dyDescent="0.3">
      <c r="A16"/>
      <c r="B16" s="92" t="s">
        <v>69</v>
      </c>
      <c r="C16" s="9" t="s">
        <v>1</v>
      </c>
      <c r="D16" s="29" t="s">
        <v>128</v>
      </c>
      <c r="E16"/>
    </row>
    <row r="17" spans="1:5" ht="18.75" x14ac:dyDescent="0.3">
      <c r="A17"/>
      <c r="B17" s="93"/>
      <c r="C17" s="7" t="s">
        <v>2</v>
      </c>
      <c r="D17" s="29" t="s">
        <v>128</v>
      </c>
      <c r="E17"/>
    </row>
    <row r="18" spans="1:5" ht="19.5" thickBot="1" x14ac:dyDescent="0.35">
      <c r="A18"/>
      <c r="B18" s="94"/>
      <c r="C18" s="7" t="s">
        <v>6</v>
      </c>
      <c r="D18" s="29" t="s">
        <v>128</v>
      </c>
      <c r="E18"/>
    </row>
    <row r="19" spans="1:5" ht="18.75" x14ac:dyDescent="0.3">
      <c r="A19"/>
      <c r="B19" s="92" t="s">
        <v>68</v>
      </c>
      <c r="C19" s="9" t="s">
        <v>3</v>
      </c>
      <c r="D19" s="29" t="s">
        <v>128</v>
      </c>
      <c r="E19"/>
    </row>
    <row r="20" spans="1:5" ht="18.75" x14ac:dyDescent="0.3">
      <c r="A20"/>
      <c r="B20" s="93"/>
      <c r="C20" s="7" t="s">
        <v>4</v>
      </c>
      <c r="D20" s="29" t="s">
        <v>128</v>
      </c>
      <c r="E20"/>
    </row>
    <row r="21" spans="1:5" ht="19.5" thickBot="1" x14ac:dyDescent="0.35">
      <c r="A21"/>
      <c r="B21" s="94"/>
      <c r="C21" s="7" t="s">
        <v>5</v>
      </c>
      <c r="D21" s="29" t="s">
        <v>128</v>
      </c>
      <c r="E21"/>
    </row>
    <row r="22" spans="1:5" ht="27" thickBot="1" x14ac:dyDescent="0.3">
      <c r="A22"/>
      <c r="B22" s="61" t="s">
        <v>46</v>
      </c>
      <c r="C22" s="62"/>
      <c r="D22" s="63"/>
      <c r="E22"/>
    </row>
    <row r="23" spans="1:5" ht="18.75" customHeight="1" x14ac:dyDescent="0.25">
      <c r="A23"/>
      <c r="B23" s="108" t="s">
        <v>42</v>
      </c>
      <c r="C23" s="109"/>
      <c r="D23" s="110"/>
      <c r="E23"/>
    </row>
    <row r="24" spans="1:5" x14ac:dyDescent="0.25">
      <c r="A24"/>
      <c r="B24" s="111"/>
      <c r="C24" s="112"/>
      <c r="D24" s="113"/>
      <c r="E24"/>
    </row>
    <row r="25" spans="1:5" ht="15.75" thickBot="1" x14ac:dyDescent="0.3">
      <c r="A25"/>
      <c r="B25" s="114"/>
      <c r="C25" s="115"/>
      <c r="D25" s="116"/>
      <c r="E25"/>
    </row>
    <row r="26" spans="1:5" ht="22.5" customHeight="1" thickBot="1" x14ac:dyDescent="0.3">
      <c r="A26"/>
      <c r="B26" s="61" t="s">
        <v>47</v>
      </c>
      <c r="C26" s="62"/>
      <c r="D26" s="63"/>
      <c r="E26"/>
    </row>
    <row r="27" spans="1:5" ht="19.5" thickBot="1" x14ac:dyDescent="0.35">
      <c r="A27"/>
      <c r="B27" s="117" t="s">
        <v>35</v>
      </c>
      <c r="C27" s="118"/>
      <c r="D27" s="119"/>
      <c r="E27"/>
    </row>
    <row r="28" spans="1:5" ht="21.75" customHeight="1" thickBot="1" x14ac:dyDescent="0.3">
      <c r="A28"/>
      <c r="B28" s="61" t="s">
        <v>98</v>
      </c>
      <c r="C28" s="62"/>
      <c r="D28" s="63"/>
      <c r="E28"/>
    </row>
    <row r="29" spans="1:5" ht="64.5" customHeight="1" x14ac:dyDescent="0.3">
      <c r="A29"/>
      <c r="B29" s="117" t="s">
        <v>122</v>
      </c>
      <c r="C29" s="118"/>
      <c r="D29" s="119"/>
      <c r="E29"/>
    </row>
    <row r="30" spans="1:5" ht="12.75" customHeight="1" x14ac:dyDescent="0.3">
      <c r="A30"/>
      <c r="B30" s="18"/>
      <c r="C30" s="18"/>
      <c r="D30" s="18"/>
      <c r="E30"/>
    </row>
    <row r="32" spans="1:5" ht="19.5" thickBot="1" x14ac:dyDescent="0.35">
      <c r="A32"/>
      <c r="B32" s="18"/>
      <c r="C32" s="18"/>
      <c r="D32" s="18"/>
      <c r="E32"/>
    </row>
    <row r="33" spans="1:5" ht="32.25" thickBot="1" x14ac:dyDescent="0.3">
      <c r="A33"/>
      <c r="B33" s="58" t="s">
        <v>76</v>
      </c>
      <c r="C33" s="59"/>
      <c r="D33" s="60"/>
      <c r="E33"/>
    </row>
    <row r="34" spans="1:5" ht="27" thickBot="1" x14ac:dyDescent="0.3">
      <c r="A34"/>
      <c r="B34" s="5" t="s">
        <v>70</v>
      </c>
      <c r="C34" s="5" t="s">
        <v>53</v>
      </c>
      <c r="D34" s="5"/>
      <c r="E34"/>
    </row>
    <row r="35" spans="1:5" ht="27" thickBot="1" x14ac:dyDescent="0.45">
      <c r="A35"/>
      <c r="B35" s="30">
        <v>24900</v>
      </c>
      <c r="C35" s="31" t="s">
        <v>126</v>
      </c>
      <c r="D35" s="3"/>
      <c r="E35"/>
    </row>
    <row r="36" spans="1:5" ht="27" thickBot="1" x14ac:dyDescent="0.3">
      <c r="A36"/>
      <c r="B36" s="61" t="s">
        <v>54</v>
      </c>
      <c r="C36" s="62" t="s">
        <v>12</v>
      </c>
      <c r="D36" s="63"/>
      <c r="E36"/>
    </row>
    <row r="37" spans="1:5" ht="54.75" customHeight="1" x14ac:dyDescent="0.25">
      <c r="A37"/>
      <c r="B37" s="70" t="s">
        <v>132</v>
      </c>
      <c r="C37" s="71"/>
      <c r="D37" s="72"/>
      <c r="E37"/>
    </row>
    <row r="38" spans="1:5" ht="71.25" customHeight="1" thickBot="1" x14ac:dyDescent="0.3">
      <c r="A38"/>
      <c r="B38" s="73"/>
      <c r="C38" s="74"/>
      <c r="D38" s="75"/>
      <c r="E38"/>
    </row>
    <row r="39" spans="1:5" ht="27" thickBot="1" x14ac:dyDescent="0.3">
      <c r="A39"/>
      <c r="B39" s="61" t="s">
        <v>49</v>
      </c>
      <c r="C39" s="62" t="s">
        <v>12</v>
      </c>
      <c r="D39" s="63"/>
      <c r="E39"/>
    </row>
    <row r="40" spans="1:5" ht="18.75" x14ac:dyDescent="0.3">
      <c r="A40"/>
      <c r="B40" s="13" t="s">
        <v>50</v>
      </c>
      <c r="C40" s="76" t="s">
        <v>128</v>
      </c>
      <c r="D40" s="120"/>
      <c r="E40"/>
    </row>
    <row r="41" spans="1:5" ht="19.5" thickBot="1" x14ac:dyDescent="0.35">
      <c r="A41"/>
      <c r="B41" s="7" t="s">
        <v>51</v>
      </c>
      <c r="C41" s="104" t="s">
        <v>128</v>
      </c>
      <c r="D41" s="105"/>
      <c r="E41"/>
    </row>
    <row r="42" spans="1:5" ht="27" thickBot="1" x14ac:dyDescent="0.3">
      <c r="A42"/>
      <c r="B42" s="61" t="s">
        <v>52</v>
      </c>
      <c r="C42" s="62"/>
      <c r="D42" s="63"/>
      <c r="E42"/>
    </row>
    <row r="43" spans="1:5" ht="18.75" x14ac:dyDescent="0.3">
      <c r="A43"/>
      <c r="B43" s="16" t="s">
        <v>27</v>
      </c>
      <c r="C43" s="76">
        <v>662100.66</v>
      </c>
      <c r="D43" s="77"/>
      <c r="E43"/>
    </row>
    <row r="44" spans="1:5" ht="18.75" x14ac:dyDescent="0.3">
      <c r="A44"/>
      <c r="B44" s="16" t="s">
        <v>28</v>
      </c>
      <c r="C44" s="78">
        <v>5506780.2999999998</v>
      </c>
      <c r="D44" s="79"/>
      <c r="E44"/>
    </row>
    <row r="45" spans="1:5" ht="19.5" thickBot="1" x14ac:dyDescent="0.35">
      <c r="A45"/>
      <c r="B45" s="16" t="s">
        <v>29</v>
      </c>
      <c r="C45" s="78" t="s">
        <v>127</v>
      </c>
      <c r="D45" s="79"/>
      <c r="E45"/>
    </row>
    <row r="46" spans="1:5" ht="27" thickBot="1" x14ac:dyDescent="0.3">
      <c r="A46"/>
      <c r="B46" s="61" t="s">
        <v>48</v>
      </c>
      <c r="C46" s="62"/>
      <c r="D46" s="63"/>
      <c r="E46"/>
    </row>
    <row r="47" spans="1:5" x14ac:dyDescent="0.25">
      <c r="A47"/>
      <c r="B47" s="95" t="s">
        <v>131</v>
      </c>
      <c r="C47" s="96"/>
      <c r="D47" s="97"/>
      <c r="E47"/>
    </row>
    <row r="48" spans="1:5" ht="48" customHeight="1" x14ac:dyDescent="0.25">
      <c r="A48"/>
      <c r="B48" s="98"/>
      <c r="C48" s="99"/>
      <c r="D48" s="100"/>
      <c r="E48"/>
    </row>
    <row r="49" spans="1:5" ht="15.75" thickBot="1" x14ac:dyDescent="0.3">
      <c r="A49"/>
      <c r="B49" s="101"/>
      <c r="C49" s="102"/>
      <c r="D49" s="103"/>
      <c r="E49"/>
    </row>
    <row r="50" spans="1:5" ht="27" thickBot="1" x14ac:dyDescent="0.3">
      <c r="A50"/>
      <c r="B50" s="61" t="s">
        <v>55</v>
      </c>
      <c r="C50" s="62"/>
      <c r="D50" s="63"/>
      <c r="E50"/>
    </row>
    <row r="51" spans="1:5" ht="18.75" x14ac:dyDescent="0.3">
      <c r="A51"/>
      <c r="B51" s="16" t="s">
        <v>30</v>
      </c>
      <c r="C51" s="7" t="s">
        <v>128</v>
      </c>
      <c r="D51" s="8" t="s">
        <v>13</v>
      </c>
      <c r="E51"/>
    </row>
    <row r="52" spans="1:5" ht="18.75" x14ac:dyDescent="0.3">
      <c r="A52"/>
      <c r="B52" s="16" t="s">
        <v>31</v>
      </c>
      <c r="C52" s="106" t="s">
        <v>128</v>
      </c>
      <c r="D52" s="107"/>
      <c r="E52"/>
    </row>
    <row r="53" spans="1:5" ht="18.75" x14ac:dyDescent="0.3">
      <c r="A53"/>
      <c r="B53" s="16" t="s">
        <v>32</v>
      </c>
      <c r="C53" s="7" t="s">
        <v>128</v>
      </c>
      <c r="D53" s="8" t="s">
        <v>14</v>
      </c>
      <c r="E53"/>
    </row>
    <row r="54" spans="1:5" ht="18.75" x14ac:dyDescent="0.3">
      <c r="A54"/>
      <c r="B54" s="16" t="s">
        <v>33</v>
      </c>
      <c r="C54" s="7" t="s">
        <v>128</v>
      </c>
      <c r="D54" s="8" t="s">
        <v>14</v>
      </c>
      <c r="E54"/>
    </row>
    <row r="55" spans="1:5" ht="19.5" thickBot="1" x14ac:dyDescent="0.35">
      <c r="A55"/>
      <c r="B55" s="16" t="s">
        <v>34</v>
      </c>
      <c r="C55" s="7" t="s">
        <v>128</v>
      </c>
      <c r="D55" s="8" t="s">
        <v>15</v>
      </c>
      <c r="E55"/>
    </row>
    <row r="56" spans="1:5" ht="27" thickBot="1" x14ac:dyDescent="0.3">
      <c r="A56"/>
      <c r="B56" s="61" t="s">
        <v>56</v>
      </c>
      <c r="C56" s="62"/>
      <c r="D56" s="63"/>
      <c r="E56"/>
    </row>
    <row r="57" spans="1:5" ht="18.75" customHeight="1" x14ac:dyDescent="0.25">
      <c r="A57"/>
      <c r="B57" s="80" t="s">
        <v>129</v>
      </c>
      <c r="C57" s="81"/>
      <c r="D57" s="82"/>
      <c r="E57"/>
    </row>
    <row r="58" spans="1:5" ht="18.75" customHeight="1" x14ac:dyDescent="0.25">
      <c r="A58"/>
      <c r="B58" s="83"/>
      <c r="C58" s="84"/>
      <c r="D58" s="85"/>
      <c r="E58"/>
    </row>
    <row r="59" spans="1:5" ht="18.75" customHeight="1" x14ac:dyDescent="0.25">
      <c r="A59"/>
      <c r="B59" s="83"/>
      <c r="C59" s="84"/>
      <c r="D59" s="85"/>
      <c r="E59"/>
    </row>
    <row r="60" spans="1:5" ht="18.75" customHeight="1" x14ac:dyDescent="0.25">
      <c r="A60"/>
      <c r="B60" s="86"/>
      <c r="C60" s="87"/>
      <c r="D60" s="88"/>
      <c r="E60"/>
    </row>
    <row r="61" spans="1:5" ht="18.75" x14ac:dyDescent="0.3">
      <c r="A61"/>
      <c r="B61" s="19"/>
      <c r="C61" s="19"/>
      <c r="D61" s="19"/>
      <c r="E61"/>
    </row>
    <row r="63" spans="1:5" ht="19.5" thickBot="1" x14ac:dyDescent="0.35">
      <c r="A63"/>
      <c r="B63" s="19"/>
      <c r="C63" s="19"/>
      <c r="D63" s="19"/>
      <c r="E63"/>
    </row>
    <row r="64" spans="1:5" ht="32.25" thickBot="1" x14ac:dyDescent="0.3">
      <c r="A64"/>
      <c r="B64" s="58" t="s">
        <v>77</v>
      </c>
      <c r="C64" s="59"/>
      <c r="D64" s="60"/>
      <c r="E64"/>
    </row>
    <row r="65" spans="1:5" ht="27" thickBot="1" x14ac:dyDescent="0.3">
      <c r="A65"/>
      <c r="B65" s="5" t="s">
        <v>19</v>
      </c>
      <c r="C65" s="14" t="s">
        <v>57</v>
      </c>
      <c r="D65" s="5" t="s">
        <v>20</v>
      </c>
      <c r="E65"/>
    </row>
    <row r="66" spans="1:5" ht="19.5" thickBot="1" x14ac:dyDescent="0.35">
      <c r="A66"/>
      <c r="B66" s="29" t="s">
        <v>128</v>
      </c>
      <c r="C66" s="29" t="s">
        <v>128</v>
      </c>
      <c r="D66" s="29" t="s">
        <v>128</v>
      </c>
      <c r="E66"/>
    </row>
    <row r="67" spans="1:5" ht="27" thickBot="1" x14ac:dyDescent="0.3">
      <c r="A67"/>
      <c r="B67" s="15" t="s">
        <v>22</v>
      </c>
      <c r="C67" s="5" t="s">
        <v>21</v>
      </c>
      <c r="D67" s="14" t="s">
        <v>58</v>
      </c>
      <c r="E67"/>
    </row>
    <row r="68" spans="1:5" ht="19.5" thickBot="1" x14ac:dyDescent="0.35">
      <c r="A68"/>
      <c r="B68" s="29" t="s">
        <v>128</v>
      </c>
      <c r="C68" s="29" t="s">
        <v>128</v>
      </c>
      <c r="D68" s="29" t="s">
        <v>128</v>
      </c>
      <c r="E68"/>
    </row>
    <row r="69" spans="1:5" ht="27" thickBot="1" x14ac:dyDescent="0.3">
      <c r="A69"/>
      <c r="B69" s="61" t="s">
        <v>74</v>
      </c>
      <c r="C69" s="62"/>
      <c r="D69" s="63"/>
      <c r="E69"/>
    </row>
    <row r="70" spans="1:5" ht="18.75" x14ac:dyDescent="0.3">
      <c r="A70"/>
      <c r="B70" s="16" t="s">
        <v>23</v>
      </c>
      <c r="C70" s="29" t="s">
        <v>128</v>
      </c>
      <c r="D70" s="8" t="s">
        <v>18</v>
      </c>
      <c r="E70"/>
    </row>
    <row r="71" spans="1:5" ht="18.75" x14ac:dyDescent="0.3">
      <c r="A71"/>
      <c r="B71" s="16" t="s">
        <v>24</v>
      </c>
      <c r="C71" s="29" t="s">
        <v>128</v>
      </c>
      <c r="D71" s="8" t="s">
        <v>25</v>
      </c>
      <c r="E71"/>
    </row>
    <row r="72" spans="1:5" ht="19.5" thickBot="1" x14ac:dyDescent="0.35">
      <c r="A72"/>
      <c r="B72" s="16" t="s">
        <v>26</v>
      </c>
      <c r="C72" s="29" t="s">
        <v>128</v>
      </c>
      <c r="D72" s="8" t="s">
        <v>25</v>
      </c>
      <c r="E72"/>
    </row>
    <row r="73" spans="1:5" ht="27" thickBot="1" x14ac:dyDescent="0.3">
      <c r="A73"/>
      <c r="B73" s="61" t="s">
        <v>73</v>
      </c>
      <c r="C73" s="62"/>
      <c r="D73" s="63"/>
      <c r="E73"/>
    </row>
    <row r="74" spans="1:5" ht="18.75" x14ac:dyDescent="0.3">
      <c r="A74"/>
      <c r="B74" s="16" t="s">
        <v>23</v>
      </c>
      <c r="C74" s="29" t="s">
        <v>128</v>
      </c>
      <c r="D74" s="8" t="s">
        <v>18</v>
      </c>
      <c r="E74"/>
    </row>
    <row r="75" spans="1:5" ht="18.75" x14ac:dyDescent="0.3">
      <c r="A75"/>
      <c r="B75" s="16" t="s">
        <v>71</v>
      </c>
      <c r="C75" s="29" t="s">
        <v>128</v>
      </c>
      <c r="D75" s="8" t="s">
        <v>25</v>
      </c>
      <c r="E75"/>
    </row>
    <row r="76" spans="1:5" ht="18.75" x14ac:dyDescent="0.3">
      <c r="A76"/>
      <c r="B76" s="16" t="s">
        <v>72</v>
      </c>
      <c r="C76" s="29" t="s">
        <v>128</v>
      </c>
      <c r="D76" s="8" t="s">
        <v>25</v>
      </c>
      <c r="E76"/>
    </row>
    <row r="77" spans="1:5" ht="18.75" x14ac:dyDescent="0.3">
      <c r="A77"/>
      <c r="B77" s="19"/>
      <c r="C77" s="17"/>
      <c r="D77" s="17"/>
      <c r="E77"/>
    </row>
    <row r="79" spans="1:5" ht="19.5" thickBot="1" x14ac:dyDescent="0.35">
      <c r="A79"/>
      <c r="B79" s="19"/>
      <c r="C79" s="19"/>
      <c r="D79" s="19"/>
      <c r="E79"/>
    </row>
    <row r="80" spans="1:5" ht="32.25" thickBot="1" x14ac:dyDescent="0.3">
      <c r="A80"/>
      <c r="B80" s="58" t="s">
        <v>78</v>
      </c>
      <c r="C80" s="59"/>
      <c r="D80" s="60"/>
      <c r="E80"/>
    </row>
    <row r="81" spans="1:5" x14ac:dyDescent="0.25">
      <c r="A81"/>
      <c r="B81" s="64" t="s">
        <v>99</v>
      </c>
      <c r="C81" s="65"/>
      <c r="D81" s="66"/>
      <c r="E81"/>
    </row>
    <row r="82" spans="1:5" ht="77.25" customHeight="1" thickBot="1" x14ac:dyDescent="0.3">
      <c r="A82"/>
      <c r="B82" s="67"/>
      <c r="C82" s="68"/>
      <c r="D82" s="69"/>
      <c r="E82"/>
    </row>
    <row r="83" spans="1:5" ht="27" thickBot="1" x14ac:dyDescent="0.3">
      <c r="A83"/>
      <c r="B83" s="61"/>
      <c r="C83" s="62"/>
      <c r="D83" s="63"/>
      <c r="E83"/>
    </row>
    <row r="84" spans="1:5" ht="18.75" x14ac:dyDescent="0.3">
      <c r="A84"/>
      <c r="B84" s="16"/>
      <c r="C84" s="7"/>
      <c r="D84" s="8"/>
      <c r="E84"/>
    </row>
    <row r="85" spans="1:5" ht="18.75" x14ac:dyDescent="0.3">
      <c r="A85"/>
      <c r="B85" s="16"/>
      <c r="C85" s="7"/>
      <c r="D85" s="8"/>
      <c r="E85"/>
    </row>
    <row r="86" spans="1:5" ht="19.5" thickBot="1" x14ac:dyDescent="0.35">
      <c r="A86"/>
      <c r="B86" s="16"/>
      <c r="C86" s="7"/>
      <c r="D86" s="8"/>
      <c r="E86"/>
    </row>
    <row r="87" spans="1:5" ht="27" thickBot="1" x14ac:dyDescent="0.3">
      <c r="A87"/>
      <c r="B87" s="61"/>
      <c r="C87" s="62"/>
      <c r="D87" s="63"/>
      <c r="E87"/>
    </row>
    <row r="88" spans="1:5" ht="18.75" x14ac:dyDescent="0.3">
      <c r="A88"/>
      <c r="B88" s="16"/>
      <c r="C88" s="7"/>
      <c r="D88" s="8"/>
      <c r="E88"/>
    </row>
    <row r="89" spans="1:5" ht="18.75" x14ac:dyDescent="0.3">
      <c r="A89"/>
      <c r="B89" s="16"/>
      <c r="C89" s="7"/>
      <c r="D89" s="8"/>
      <c r="E89"/>
    </row>
    <row r="90" spans="1:5" ht="18.75" x14ac:dyDescent="0.3">
      <c r="A90"/>
      <c r="B90" s="16"/>
      <c r="C90" s="7"/>
      <c r="D90" s="8"/>
      <c r="E90"/>
    </row>
    <row r="91" spans="1:5" ht="18.75" x14ac:dyDescent="0.3">
      <c r="A91"/>
      <c r="B91" s="19"/>
      <c r="C91" s="17"/>
      <c r="D91" s="17"/>
      <c r="E91"/>
    </row>
  </sheetData>
  <mergeCells count="35">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 ref="C45:D4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22" zoomScaleNormal="100" workbookViewId="0">
      <selection activeCell="C44" sqref="C4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9" t="s">
        <v>65</v>
      </c>
      <c r="C2" s="91"/>
      <c r="D2"/>
    </row>
    <row r="3" spans="1:4" ht="27" thickBot="1" x14ac:dyDescent="0.35">
      <c r="A3"/>
      <c r="B3" s="4" t="s">
        <v>63</v>
      </c>
      <c r="C3" s="34">
        <f>C4+C5+C6+C7+C13+C19+C25+C31+C34</f>
        <v>2262084.0953643406</v>
      </c>
      <c r="D3"/>
    </row>
    <row r="4" spans="1:4" ht="18.75" x14ac:dyDescent="0.3">
      <c r="A4"/>
      <c r="B4" s="16" t="s">
        <v>66</v>
      </c>
      <c r="C4" s="37">
        <v>165000</v>
      </c>
      <c r="D4"/>
    </row>
    <row r="5" spans="1:4" ht="18.75" x14ac:dyDescent="0.3">
      <c r="A5"/>
      <c r="B5" s="16" t="s">
        <v>67</v>
      </c>
      <c r="C5" s="37">
        <f>('[1]Valorización del proyecto 13'!G7+'[1]Valorización del proyecto 13'!G8)*1000/2</f>
        <v>50000</v>
      </c>
      <c r="D5"/>
    </row>
    <row r="6" spans="1:4" ht="18.75" x14ac:dyDescent="0.3">
      <c r="A6"/>
      <c r="B6" s="16" t="s">
        <v>80</v>
      </c>
      <c r="C6" s="38">
        <f>'[1]Valorización del proyecto 13'!G15*1000</f>
        <v>91396.69493835207</v>
      </c>
      <c r="D6"/>
    </row>
    <row r="7" spans="1:4" ht="18.75" x14ac:dyDescent="0.3">
      <c r="A7"/>
      <c r="B7" s="16" t="s">
        <v>101</v>
      </c>
      <c r="C7" s="38">
        <f>SUM(C8:C12)</f>
        <v>457578.13141917955</v>
      </c>
      <c r="D7"/>
    </row>
    <row r="8" spans="1:4" ht="18.75" x14ac:dyDescent="0.3">
      <c r="A8"/>
      <c r="B8" s="16" t="s">
        <v>81</v>
      </c>
      <c r="C8" s="32">
        <f>'[1]Inversión Rahue'!N14+'[1]Inversión Rahue'!N32+'[1]Inversión Rahue'!N79</f>
        <v>393154.13141917955</v>
      </c>
      <c r="D8"/>
    </row>
    <row r="9" spans="1:4" ht="18.75" x14ac:dyDescent="0.3">
      <c r="A9"/>
      <c r="B9" s="16" t="s">
        <v>82</v>
      </c>
      <c r="C9" s="32">
        <f>('[1]Inversión Rahue'!O32+'[1]Inversión Rahue'!O54+SUM('[1]Inversión Rahue'!O89:O102))</f>
        <v>64424</v>
      </c>
      <c r="D9"/>
    </row>
    <row r="10" spans="1:4" ht="18.75" x14ac:dyDescent="0.3">
      <c r="A10"/>
      <c r="B10" s="16" t="s">
        <v>83</v>
      </c>
      <c r="C10" s="33">
        <v>0</v>
      </c>
      <c r="D10"/>
    </row>
    <row r="11" spans="1:4" ht="18.75" x14ac:dyDescent="0.3">
      <c r="A11"/>
      <c r="B11" s="16" t="s">
        <v>84</v>
      </c>
      <c r="C11" s="33">
        <v>0</v>
      </c>
      <c r="D11"/>
    </row>
    <row r="12" spans="1:4" ht="18.75" x14ac:dyDescent="0.3">
      <c r="A12"/>
      <c r="B12" s="16" t="s">
        <v>85</v>
      </c>
      <c r="C12" s="33">
        <v>0</v>
      </c>
      <c r="D12"/>
    </row>
    <row r="13" spans="1:4" ht="18.75" x14ac:dyDescent="0.3">
      <c r="A13"/>
      <c r="B13" s="16" t="s">
        <v>102</v>
      </c>
      <c r="C13" s="39">
        <f>SUM(C14:C18)</f>
        <v>233323.08879106431</v>
      </c>
      <c r="D13"/>
    </row>
    <row r="14" spans="1:4" ht="18.75" x14ac:dyDescent="0.3">
      <c r="A14"/>
      <c r="B14" s="16" t="s">
        <v>86</v>
      </c>
      <c r="C14" s="33">
        <f>'[1]Inversión Rahue'!N61+'[1]Inversión Rahue'!P117</f>
        <v>124043.5</v>
      </c>
      <c r="D14"/>
    </row>
    <row r="15" spans="1:4" ht="18.75" x14ac:dyDescent="0.3">
      <c r="A15"/>
      <c r="B15" s="16" t="s">
        <v>87</v>
      </c>
      <c r="C15" s="33">
        <f>'[1]Inversión Rahue'!O61+SUM('[1]Inversión Rahue'!O83:O88)+'[1]Inversión Rahue'!Q109*1.1+'[1]Inversión Rahue'!Q117</f>
        <v>109279.58879106431</v>
      </c>
      <c r="D15"/>
    </row>
    <row r="16" spans="1:4" ht="18.75" x14ac:dyDescent="0.3">
      <c r="A16"/>
      <c r="B16" s="16" t="s">
        <v>88</v>
      </c>
      <c r="C16" s="33">
        <v>0</v>
      </c>
      <c r="D16"/>
    </row>
    <row r="17" spans="1:4" ht="18.75" x14ac:dyDescent="0.3">
      <c r="A17"/>
      <c r="B17" s="16" t="s">
        <v>89</v>
      </c>
      <c r="C17" s="33">
        <v>0</v>
      </c>
      <c r="D17"/>
    </row>
    <row r="18" spans="1:4" ht="18.75" x14ac:dyDescent="0.3">
      <c r="A18"/>
      <c r="B18" s="16" t="s">
        <v>90</v>
      </c>
      <c r="C18" s="33">
        <v>0</v>
      </c>
      <c r="D18"/>
    </row>
    <row r="19" spans="1:4" ht="18.75" x14ac:dyDescent="0.3">
      <c r="A19"/>
      <c r="B19" s="16" t="s">
        <v>103</v>
      </c>
      <c r="C19" s="39">
        <f>SUM(C20:C24)+50000</f>
        <v>469660</v>
      </c>
      <c r="D19"/>
    </row>
    <row r="20" spans="1:4" ht="18.75" x14ac:dyDescent="0.3">
      <c r="A20"/>
      <c r="B20" s="16" t="s">
        <v>104</v>
      </c>
      <c r="C20" s="33">
        <f>('[1]Inversión Rahue'!Q14+'[1]Inversión Rahue'!Q32+'[1]Inversión Rahue'!Q79)+200*1000</f>
        <v>381980</v>
      </c>
      <c r="D20"/>
    </row>
    <row r="21" spans="1:4" ht="18.75" x14ac:dyDescent="0.3">
      <c r="A21"/>
      <c r="B21" s="16" t="s">
        <v>105</v>
      </c>
      <c r="C21" s="33">
        <f>('[1]Inversión Rahue'!R32+'[1]Inversión Rahue'!R54+SUM('[1]Inversión Rahue'!R89:R102))</f>
        <v>37680</v>
      </c>
      <c r="D21"/>
    </row>
    <row r="22" spans="1:4" ht="18.75" x14ac:dyDescent="0.3">
      <c r="A22"/>
      <c r="B22" s="16" t="s">
        <v>106</v>
      </c>
      <c r="C22" s="33">
        <v>0</v>
      </c>
      <c r="D22"/>
    </row>
    <row r="23" spans="1:4" ht="18.75" x14ac:dyDescent="0.3">
      <c r="A23"/>
      <c r="B23" s="16" t="s">
        <v>107</v>
      </c>
      <c r="C23" s="33">
        <v>0</v>
      </c>
      <c r="D23"/>
    </row>
    <row r="24" spans="1:4" ht="18.75" x14ac:dyDescent="0.3">
      <c r="A24"/>
      <c r="B24" s="16" t="s">
        <v>108</v>
      </c>
      <c r="C24" s="33">
        <v>0</v>
      </c>
      <c r="D24"/>
    </row>
    <row r="25" spans="1:4" ht="18.75" x14ac:dyDescent="0.3">
      <c r="A25"/>
      <c r="B25" s="16" t="s">
        <v>109</v>
      </c>
      <c r="C25" s="39">
        <f>SUM(C26:C30)+200*1000+50000</f>
        <v>716947.66021574475</v>
      </c>
      <c r="D25"/>
    </row>
    <row r="26" spans="1:4" ht="18.75" x14ac:dyDescent="0.3">
      <c r="A26"/>
      <c r="B26" s="16" t="s">
        <v>110</v>
      </c>
      <c r="C26" s="33">
        <f>'[1]Inversión Rahue'!Q61+'[1]Inversión Rahue'!R117</f>
        <v>101596.34000000001</v>
      </c>
      <c r="D26"/>
    </row>
    <row r="27" spans="1:4" ht="18.75" x14ac:dyDescent="0.3">
      <c r="A27"/>
      <c r="B27" s="16" t="s">
        <v>111</v>
      </c>
      <c r="C27" s="33">
        <f>('[1]Inversión Rahue'!R61+SUM('[1]Inversión Rahue'!R83:R88)+'[1]Inversión Rahue'!S104+'[1]Inversión Rahue'!S109+'[1]Inversión Rahue'!S117)</f>
        <v>365351.32021574478</v>
      </c>
      <c r="D27"/>
    </row>
    <row r="28" spans="1:4" ht="18.75" x14ac:dyDescent="0.3">
      <c r="A28"/>
      <c r="B28" s="16" t="s">
        <v>112</v>
      </c>
      <c r="C28" s="33">
        <v>0</v>
      </c>
      <c r="D28"/>
    </row>
    <row r="29" spans="1:4" ht="18.75" x14ac:dyDescent="0.3">
      <c r="A29"/>
      <c r="B29" s="16" t="s">
        <v>113</v>
      </c>
      <c r="C29" s="33">
        <v>0</v>
      </c>
      <c r="D29"/>
    </row>
    <row r="30" spans="1:4" ht="18.75" x14ac:dyDescent="0.3">
      <c r="A30"/>
      <c r="B30" s="16" t="s">
        <v>114</v>
      </c>
      <c r="C30" s="33">
        <v>0</v>
      </c>
      <c r="D30"/>
    </row>
    <row r="31" spans="1:4" ht="18.75" x14ac:dyDescent="0.3">
      <c r="A31"/>
      <c r="B31" s="16" t="s">
        <v>115</v>
      </c>
      <c r="C31" s="39">
        <f>SUM(C32:C33)</f>
        <v>0</v>
      </c>
      <c r="D31"/>
    </row>
    <row r="32" spans="1:4" ht="18.75" x14ac:dyDescent="0.3">
      <c r="A32"/>
      <c r="B32" s="16" t="s">
        <v>116</v>
      </c>
      <c r="C32" s="33">
        <v>0</v>
      </c>
      <c r="D32"/>
    </row>
    <row r="33" spans="1:4" ht="18.75" x14ac:dyDescent="0.3">
      <c r="A33"/>
      <c r="B33" s="16" t="s">
        <v>117</v>
      </c>
      <c r="C33" s="33">
        <v>0</v>
      </c>
      <c r="D33"/>
    </row>
    <row r="34" spans="1:4" ht="19.5" thickBot="1" x14ac:dyDescent="0.35">
      <c r="A34"/>
      <c r="B34" s="16" t="s">
        <v>118</v>
      </c>
      <c r="C34" s="39">
        <f>'[1]Valorización del proyecto 13'!F30*1000</f>
        <v>78178.52</v>
      </c>
      <c r="D34"/>
    </row>
    <row r="35" spans="1:4" ht="27.75" thickTop="1" thickBot="1" x14ac:dyDescent="0.35">
      <c r="A35"/>
      <c r="B35" s="22" t="s">
        <v>64</v>
      </c>
      <c r="C35" s="35">
        <f>SUM(C36:C39)</f>
        <v>313433.12855816889</v>
      </c>
      <c r="D35"/>
    </row>
    <row r="36" spans="1:4" ht="18.75" x14ac:dyDescent="0.3">
      <c r="A36"/>
      <c r="B36" s="16" t="s">
        <v>91</v>
      </c>
      <c r="C36" s="40">
        <f>('[1]Valorización del proyecto 13'!F34*90%*1000)+-100000</f>
        <v>133747.04730483546</v>
      </c>
      <c r="D36"/>
    </row>
    <row r="37" spans="1:4" ht="18.75" x14ac:dyDescent="0.3">
      <c r="A37"/>
      <c r="B37" s="16" t="s">
        <v>119</v>
      </c>
      <c r="C37" s="32">
        <f>'[1]Valorización del proyecto 13'!F34*10%*1000+-10000</f>
        <v>15971.894144981718</v>
      </c>
      <c r="D37"/>
    </row>
    <row r="38" spans="1:4" ht="18.75" x14ac:dyDescent="0.3">
      <c r="A38"/>
      <c r="B38" s="16" t="s">
        <v>120</v>
      </c>
      <c r="C38" s="32">
        <f>'[1]Valorización del proyecto 13'!F35*1000+-30000</f>
        <v>36961.193447868034</v>
      </c>
      <c r="D38"/>
    </row>
    <row r="39" spans="1:4" ht="19.5" thickBot="1" x14ac:dyDescent="0.35">
      <c r="A39"/>
      <c r="B39" s="16" t="s">
        <v>121</v>
      </c>
      <c r="C39" s="32">
        <f>'[1]Valorización del proyecto 13'!F33*1000/2</f>
        <v>126752.9936604837</v>
      </c>
      <c r="D39"/>
    </row>
    <row r="40" spans="1:4" ht="33" thickTop="1" thickBot="1" x14ac:dyDescent="0.35">
      <c r="A40"/>
      <c r="B40" s="21" t="s">
        <v>62</v>
      </c>
      <c r="C40" s="36">
        <f>C3+C35</f>
        <v>2575517.2239225097</v>
      </c>
      <c r="D40"/>
    </row>
    <row r="41" spans="1:4" x14ac:dyDescent="0.25">
      <c r="A41"/>
      <c r="B41"/>
      <c r="C41"/>
      <c r="D41"/>
    </row>
  </sheetData>
  <mergeCells count="1">
    <mergeCell ref="B2:C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C10" sqref="C10"/>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58" t="s">
        <v>79</v>
      </c>
      <c r="C2" s="59"/>
      <c r="D2" s="60"/>
      <c r="E2"/>
    </row>
    <row r="3" spans="1:5" ht="27" thickBot="1" x14ac:dyDescent="0.3">
      <c r="A3"/>
      <c r="B3" s="25" t="s">
        <v>100</v>
      </c>
      <c r="C3" s="23"/>
      <c r="D3" s="24"/>
      <c r="E3"/>
    </row>
    <row r="4" spans="1:5" ht="75" customHeight="1" thickBot="1" x14ac:dyDescent="0.3">
      <c r="A4"/>
      <c r="B4" s="121" t="s">
        <v>140</v>
      </c>
      <c r="C4" s="122"/>
      <c r="D4" s="123"/>
      <c r="E4"/>
    </row>
    <row r="5" spans="1:5" ht="81.75" customHeight="1" thickBot="1" x14ac:dyDescent="0.3">
      <c r="A5"/>
      <c r="B5" s="121" t="s">
        <v>141</v>
      </c>
      <c r="C5" s="122"/>
      <c r="D5" s="123"/>
      <c r="E5"/>
    </row>
    <row r="6" spans="1:5" ht="33.75" customHeight="1" thickBot="1" x14ac:dyDescent="0.3">
      <c r="A6"/>
      <c r="B6" s="121" t="s">
        <v>142</v>
      </c>
      <c r="C6" s="122"/>
      <c r="D6" s="123"/>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386D41-0365-445F-A7A8-1A53DDFC55EC}">
  <ds:schemaRefs>
    <ds:schemaRef ds:uri="http://schemas.microsoft.com/sharepoint/v3/contenttype/forms"/>
  </ds:schemaRefs>
</ds:datastoreItem>
</file>

<file path=customXml/itemProps2.xml><?xml version="1.0" encoding="utf-8"?>
<ds:datastoreItem xmlns:ds="http://schemas.openxmlformats.org/officeDocument/2006/customXml" ds:itemID="{F8EFFAAD-C0E9-4D1E-95F8-C6A7F25CA3B4}">
  <ds:schemaRefs>
    <ds:schemaRef ds:uri="http://www.w3.org/XML/1998/namespace"/>
    <ds:schemaRef ds:uri="33c00c7f-8788-471d-9c46-f842d630500f"/>
    <ds:schemaRef ds:uri="http://schemas.microsoft.com/office/2006/documentManagement/types"/>
    <ds:schemaRef ds:uri="http://schemas.microsoft.com/office/infopath/2007/PartnerControls"/>
    <ds:schemaRef ds:uri="f76181b2-9640-4e89-a5ad-0978da844fbc"/>
    <ds:schemaRef ds:uri="http://purl.org/dc/elements/1.1/"/>
    <ds:schemaRef ds:uri="http://schemas.microsoft.com/office/2006/metadata/properties"/>
    <ds:schemaRef ds:uri="http://purl.org/dc/terms/"/>
    <ds:schemaRef ds:uri="http://schemas.openxmlformats.org/package/2006/metadata/core-properties"/>
    <ds:schemaRef ds:uri="e577febc-168e-4ba5-be94-b64da7051379"/>
    <ds:schemaRef ds:uri="http://purl.org/dc/dcmitype/"/>
  </ds:schemaRefs>
</ds:datastoreItem>
</file>

<file path=customXml/itemProps3.xml><?xml version="1.0" encoding="utf-8"?>
<ds:datastoreItem xmlns:ds="http://schemas.openxmlformats.org/officeDocument/2006/customXml" ds:itemID="{D6FA8E0D-0C92-4E81-BBC3-FC48FC5448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