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9- Enel\"/>
    </mc:Choice>
  </mc:AlternateContent>
  <bookViews>
    <workbookView xWindow="0" yWindow="0" windowWidth="24000" windowHeight="11025" tabRatio="698"/>
  </bookViews>
  <sheets>
    <sheet name="1. Antecedentes Básicos" sheetId="2" r:id="rId1"/>
    <sheet name="2. Descripción de la Obra" sheetId="4" r:id="rId2"/>
    <sheet name="3. Valorización" sheetId="13" r:id="rId3"/>
    <sheet name="4. Análisis de impactos" sheetId="16" r:id="rId4"/>
    <sheet name="5. Cuadro de Carga" sheetId="17" r:id="rId5"/>
  </sheets>
  <externalReferences>
    <externalReference r:id="rId6"/>
  </externalReferences>
  <definedNames>
    <definedName name="_xlnm.Print_Area" localSheetId="0">'1. Antecedentes Básicos'!$B$2:$C$21</definedName>
    <definedName name="Eqprincipales">[1]Materiales!$B$7:$B$135</definedName>
    <definedName name="Eqsecundarios">[1]Materiales!$B$139:$B$226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9" i="13" l="1"/>
  <c r="C42" i="13"/>
  <c r="C41" i="13"/>
  <c r="C36" i="13"/>
  <c r="C25" i="13"/>
  <c r="C19" i="13"/>
  <c r="C13" i="13"/>
  <c r="C7" i="13"/>
  <c r="C34" i="13"/>
  <c r="C30" i="13"/>
  <c r="C28" i="13"/>
  <c r="C27" i="13"/>
  <c r="C26" i="13"/>
  <c r="C24" i="13"/>
  <c r="C22" i="13"/>
  <c r="C21" i="13"/>
  <c r="C20" i="13"/>
  <c r="C18" i="13"/>
  <c r="C16" i="13"/>
  <c r="C15" i="13"/>
  <c r="C14" i="13"/>
  <c r="C10" i="13"/>
  <c r="C9" i="13"/>
  <c r="C8" i="13"/>
  <c r="C6" i="13"/>
  <c r="C4" i="13"/>
  <c r="C43" i="13" l="1"/>
</calcChain>
</file>

<file path=xl/sharedStrings.xml><?xml version="1.0" encoding="utf-8"?>
<sst xmlns="http://schemas.openxmlformats.org/spreadsheetml/2006/main" count="204" uniqueCount="173">
  <si>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</si>
  <si>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</si>
  <si>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</si>
  <si>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</si>
  <si>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</si>
  <si>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</si>
  <si>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</si>
  <si>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</si>
  <si>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</si>
  <si>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</si>
  <si>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</si>
  <si>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</si>
  <si>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</si>
  <si>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</si>
  <si>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</si>
  <si>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</si>
  <si>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</si>
  <si>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</si>
  <si>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</si>
  <si>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</si>
  <si>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</si>
  <si>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</si>
  <si>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</si>
  <si>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</si>
  <si>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</si>
  <si>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</si>
  <si>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</si>
  <si>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</si>
  <si>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</si>
  <si>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</si>
  <si>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</si>
  <si>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</si>
  <si>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</si>
  <si>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</si>
  <si>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</si>
  <si>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</si>
  <si>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</si>
  <si>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</si>
  <si>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</si>
  <si>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</si>
  <si>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</si>
  <si>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</si>
  <si>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</si>
  <si>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</si>
  <si>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</si>
  <si>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</si>
  <si>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</si>
  <si>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</si>
  <si>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</si>
  <si>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</si>
  <si>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</si>
  <si>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</si>
  <si>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</si>
  <si>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</si>
  <si>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</si>
  <si>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</si>
  <si>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</si>
  <si>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</si>
  <si>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</si>
  <si>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</si>
  <si>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</si>
  <si>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</si>
  <si>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</si>
  <si>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</si>
  <si>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</si>
  <si>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</si>
  <si>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</si>
  <si>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</si>
  <si>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</si>
  <si>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</si>
  <si>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</si>
  <si>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</si>
  <si>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</si>
  <si>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</si>
  <si>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</si>
  <si>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</si>
  <si>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</si>
  <si>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</si>
  <si>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</si>
  <si>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</si>
  <si>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</si>
  <si>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</si>
  <si>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</si>
  <si>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1.5.1. Equipamiento de paño</t>
  </si>
  <si>
    <t xml:space="preserve">     1.5.2. Instalaciones comunes de patio</t>
  </si>
  <si>
    <t xml:space="preserve">     1.5.3. Equipamiento de transformación y/o reactores de poder</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</si>
  <si>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</si>
  <si>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</si>
  <si>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</si>
  <si>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</si>
  <si>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</si>
  <si>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</si>
  <si>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</si>
  <si>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</si>
  <si>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</si>
  <si>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</si>
  <si>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</si>
  <si>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</si>
  <si>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</si>
  <si>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</si>
  <si>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</si>
  <si>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</si>
  <si>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</si>
  <si>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</si>
  <si>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</si>
  <si>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</si>
  <si>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</si>
  <si>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</si>
  <si>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</si>
  <si>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</si>
  <si>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</si>
  <si>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</si>
  <si>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</si>
  <si>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</si>
  <si>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</si>
  <si>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</si>
  <si>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</si>
  <si>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</si>
  <si>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Transformador</t>
  </si>
  <si>
    <t>DYn1</t>
  </si>
  <si>
    <t>Trifásica</t>
  </si>
  <si>
    <t xml:space="preserve">Patio 110 kV:
- Un (1) paño existente llegada Línea 110 kV San Cristóbal - Cerro Navia - Circuito N°1
- Un (1) paño existente llegada Línea 110 kV San Cristóbal - Cerro Navia - Circuito N°2
- Un (1) paño existente acoplador Circuito N°1 – Circuito N°2 Línea San Cristóbal – Cerro Navia.
- Tres (3) paños de transformación existentes 110/12 kV asociados a Transformadores TR3, TR4 y TR2 respectivamente.
- Un (1) paño transformación existente 110/23 kV asociado a Transformador TR1.
- Un (1) paño transformación proyectado 110/23 kV asociado a Transformador TR6.
Patio 12 kV:
- Patio 12 kV existente en aire configuración Barra Principal más Barra Auxiliar con 11 paños de alimentadores existentes y espacio disponible para cuatro (4) paños de alimentadores futuros. Además posee tres (3) paños existentes de bancos de condensadores. 
Patio 23 kV:
- Celdas 23 kV tipo GIS existentes en configuración Barra Principal más Barra Auxiliar con seis (6) celdas para alimentadores futuros, dos (2) celdas para bancos de condensadores futuros, una (1) celda para acoplar barra principal existente y proyectada, una (1) celda para interconexión barra auxiliar existente y proyectada, una (1) celda para interconexión barra principal futura, una (1) celda para Transformador de Servicios Auxiliares futuro.
- Celdas 23 kV tipo GIS proyectadas en configuración Barra Principal más Barra Auxiliar con seis (6) celdas para alimentadores futuros, una (1) celda para banco de condensador futuro, una (1) celda para acoplar barra principal y existente, una (1) celda para interconexión barra auxiliar existente y proyectada, una (1) celda para interconexión barra principal futura, una (1) celda para interconexión barra auxiliar futura, una (1) celda para Transformador de Servicios Auxiliares futuro.
</t>
  </si>
  <si>
    <t>19H</t>
  </si>
  <si>
    <t>Barra Principal más Barra Auxiliar</t>
  </si>
  <si>
    <t>N/A</t>
  </si>
  <si>
    <t>Panamericana Norte Nº 5899,  Quilicura, Santiago, R.M.</t>
  </si>
  <si>
    <t>ENEL DISTRIBUCIÓN CHILE S.A.</t>
  </si>
  <si>
    <t>Se adjunta Carta Gantt del Proyecto en formato Project y PDF.</t>
  </si>
  <si>
    <t xml:space="preserve">QU-PL-DP-001 - DISPOSICIÓN DE EQUIPOS ELÉCTRICOS – PLANTA
QU-PL-DU-001 – DIAGRAMA UNILINEAL SIMPLIFICADO                                                                                                                                                                                                                                                                                   QU-PL-DU-002 – DIAGRAMA UNILINEAL SIMPLIFICADO                                                                                                                                                                                                                                                                                    QU-PL-DU-003 – DIAGRAMA UNILINEAL SIMPLIFICADO                                                                                                                                                                                                                                                                              QU-PL-DU-004 – DIAGRAMA UNILINEAL SIMPLIFICADO
</t>
  </si>
  <si>
    <t xml:space="preserve">Transformador N°1 110/23,5 kV, 50 MVA. (EXISTENTE).                                                                                                                                Transformador N°2 110/12,5 kV, 15/20/25 MVA (EXISTENTE).                                                                                                                   Transformador N°3 110/12,5 kV, 50 MVA. (EXISTENTE).                                                                                                                                Transformador N°4 110/13,5 kV, 15/20/25 MVA. (EXISTENTE).                                                                                                                 Transformador N°6 110/23,5 kV, 50 MVA. (PROYECTADO).                          </t>
  </si>
  <si>
    <t xml:space="preserve">El proyecto consiste en la ampliación de la subestación mediante un nuevo Transformador de poder (TR6) 110/23 kV de 50 MVA  y  en el lado de MT se conectará a nuevas celdas de 23 kV configuración barra principal más barra auxiliar, las cuales también forman parte del alcance del proyecto. Lo descrito anteriormente, comprende el montaje electromecánico de los siguientes equipos:
-Montaje y conexión de un (1) Desconectador Motorizado sin Puesta a tierra de 110 kV – 3150 [A]; 40 [kA].
-Montaje y conexión de un (1) Interruptor 110 kV - 3150 [A] y 40 [kA].
-Montaje de un (1) marco de línea de 110 kV, que soporte el desconectador sin puesta a tierra de 110 kV y un (1) juego de aisladores de pedestal.
-Montaje de un (1) juego de aisladores de pedestal sobre estructura de marco de línea existente.
-Montaje y conexión de un (1) conductor por fase entre marco de línea existente y marco de línea proyectado, con sus correspondientes cadenas de aisladores y herrajes en cada extremo.   
-Montaje y conexión de un (1) Transformador de Poder TR6 110/23 kV 50 MVA  3ɸ 50 Hz, el cual será conectado en su lado de AT al circuito N°2 de la línea San Cristóbal – Cerro Navia.
-Montaje y conexión de una (1) Resistencia de puesta a tierra asociada al Transformador de Poder TR6. 
-Montaje de un parrón de mufas de 23 kV, compuesto por barras de Al y conexión de cinco (5) cables c/fase aislados.
-Ampliación de la sala de celdas 23 kV, para recibir 14 nuevas celdas en configuración barra principal más barra auxiliar.
-Extensión de túnel de cables para llegar al nuevo parrón de mufas de 23 kV, asociado al TR6 y por el otro extremo a la ampliación de la sala de celdas 23 kV.
-Reubicación de Banco de Condensadores 3A y 3B existentes, para dar espacio a la ampliación de la sala de celdas 23 kV.
-Reubicación de Estación Meteorológica existente, para dar espacio a la ampliación de la sala de celdas 23 kV.
- Montaje de nuevos gabinetes asociados a los nuevos equipos instalados en casa de control.
- Montaje del conexionado (cables Cu 70 mm² y conectores) de los nuevos equipos y estructuras a la Malla Puesta a Tierra existente.
- Montaje y construcción de canalizaciones, cámaras y bancos de ductos para llevar el cableado de fuerza, protección y control desde los equipos, nuevos y reubicados, hasta la casa de control.
-Construcción de nuevo camino para retiro del Transformador TR1 existente.
-Obras civiles y estructurales necesarias para las todas las obras mencionadas anteriormente.
</t>
  </si>
  <si>
    <t>1.2. Gestión medioambiental  (N/A)</t>
  </si>
  <si>
    <t xml:space="preserve">     1.4.4. Equipamiento de equipos de compensación (N/A)</t>
  </si>
  <si>
    <t xml:space="preserve">     1.4.5. Desmontaje   (N/A)</t>
  </si>
  <si>
    <t xml:space="preserve">     1.5.4. Equipamiento de equipos de compensación (N/A)</t>
  </si>
  <si>
    <t xml:space="preserve">     1.8.1. Terrenos (N/A)</t>
  </si>
  <si>
    <t xml:space="preserve">     1.6.4. Equipamiento de equipos de compensación (N/A)</t>
  </si>
  <si>
    <t xml:space="preserve">     1.8.2. Servidumbres (N/A)</t>
  </si>
  <si>
    <t>SUBTOTAL COSTOS DIRECTOS</t>
  </si>
  <si>
    <t>Plazo constructivo del proyecto se estima para 22 meses.</t>
  </si>
  <si>
    <t xml:space="preserve">a) La fecha estimada de inicio del proyecto es el 14-06-2019  
b) Las fechas por cada etapa del proyecto se encuentran indicadas en Carta Gantt adjunta.
c) La fecha estimada entrada en operación es el 03-04-2021.
                                                                                                                                                                                                    </t>
  </si>
  <si>
    <t xml:space="preserve">La subestación en el lado de alta tensión contempla una doble barra con un interruptor en la posición acopladora normalmente abierta, la cual ante indisponibilidad de suministro de un circuito del lado AT, el interruptor (y seccionadores correspondientes) cambia de normal abierto a normal cerrado para realizar la transferencia de carga del circuito fallado al circuito disponible.
Por otra parte, el nuevo transformador consta de un patio de media tensión con doble barra y un interruptor de acoplamiento normal abierto con barra vecina. El interruptor cambiara de estado a normal cerrado en el caso de requerir la transferencia carga de un transformador vecino.
</t>
  </si>
  <si>
    <t>BARRA</t>
  </si>
  <si>
    <t>FU (%) REAL 2017</t>
  </si>
  <si>
    <t>FU (%) C/P 2018</t>
  </si>
  <si>
    <t>FU (%) C/P 2019</t>
  </si>
  <si>
    <t>FU (%) C/P 2020</t>
  </si>
  <si>
    <t>FU (%) C/P 2021</t>
  </si>
  <si>
    <t>FU (%) C/P 2022</t>
  </si>
  <si>
    <t>FU (%) C/P 2023</t>
  </si>
  <si>
    <t>QUILICURA 23kV1</t>
  </si>
  <si>
    <t>SUBESTACIÓN</t>
  </si>
  <si>
    <t>DEF (MVA) 2017</t>
  </si>
  <si>
    <t>DEF (MVA) 2018</t>
  </si>
  <si>
    <t>DEF (MVA) 2019</t>
  </si>
  <si>
    <t>DEF (MVA) 2020</t>
  </si>
  <si>
    <t>DEF (MVA) 2021</t>
  </si>
  <si>
    <t>DEF (MVA) 2022</t>
  </si>
  <si>
    <t>DEF (MVA) 2023</t>
  </si>
  <si>
    <t>QUILICURA 23kV</t>
  </si>
  <si>
    <t>QUILICURA 23kV2</t>
  </si>
  <si>
    <t>CARGABILIDAD SIN PROYECTO</t>
  </si>
  <si>
    <t>DÉFICIT DE DEMANDA EN SE SIN PROYECTO</t>
  </si>
  <si>
    <t>CARGABILIDAD CON PROYECTO</t>
  </si>
  <si>
    <t>DÉFICIT DE DEMANDA EN SE CON PROYECTO</t>
  </si>
  <si>
    <t>INSTALACIÓN DE NUEVO TRANSFORMADOR 110/23 kV 50 MVA Y JUEGO DE CELDAS EN 23 kV - SE QUILICURA</t>
  </si>
  <si>
    <t>Producto del crecimiento de clientes residenciales y de los requisitos de clientes particulares, se espera que a partir del año 2018 el crecimiento de demanda provoque un déficit de respaldo en condición de contingencia N-1, en periodos de demanda máxima, de 20 MVA, afectando a 12.000 clientes regulados.</t>
  </si>
  <si>
    <t>Ver Hoja "5. Cuadro de Carga".</t>
  </si>
  <si>
    <t>QU-PL-DP-001 - DISPOSICIÓN DE EQUIPOS ELÉCTRICOS – PLANTA
QU-PL-DU-001 – DIAGRAMA UNILINEAL SIMPLIFICADO 
QU-PL-DU-002 - DIAGRAMA UNILINEAL SIMPLIFICADO                                                                                                                                                                                                                                              
QU-PL-DU-003 - DIAGRAMA UNILINEAL SIMPLIFICADO
QU-PL-DU-004 - DIAGRAMA UNILINEAL SIMPLIFICADO</t>
  </si>
  <si>
    <t>110/23</t>
  </si>
  <si>
    <t>S NOM (MVA)</t>
  </si>
  <si>
    <t xml:space="preserve">S NOM (MVA) </t>
  </si>
  <si>
    <t>ANDREAS GEBHARDT STROBEL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</si>
</sst>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540A]#,##0.00"/>
    <numFmt numFmtId="166" formatCode="0.000"/>
    <numFmt numFmtId="167" formatCode="0.0000"/>
    <numFmt numFmtId="168" formatCode="0.0"/>
  </numFmts>
  <fonts count="20"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0"/>
      <name val="Arial"/>
      <family val="2"/>
    </font>
    <font>
      <sz val="11"/>
      <color theme="1"/>
      <name val="Calibri"/>
      <family val="2"/>
      <scheme val="minor"/>
    </font>
    <font>
      <b/>
      <sz val="11"/>
      <color theme="1"/>
      <name val="Calibri"/>
      <family val="2"/>
      <scheme val="minor"/>
    </font>
    <font>
      <b/>
      <sz val="10"/>
      <name val="Calibri"/>
      <family val="2"/>
      <scheme val="minor"/>
    </font>
    <font>
      <sz val="10"/>
      <name val="Calibri"/>
      <family val="2"/>
      <scheme val="minor"/>
    </font>
    <font>
      <sz val="10"/>
      <color theme="1"/>
      <name val="Calibri"/>
      <family val="2"/>
      <scheme val="minor"/>
    </font>
  </fonts>
  <fills count="11">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indexed="31"/>
        <bgColor indexed="64"/>
      </patternFill>
    </fill>
    <fill>
      <patternFill patternType="solid">
        <fgColor indexed="47"/>
        <bgColor indexed="64"/>
      </patternFill>
    </fill>
    <fill>
      <patternFill patternType="solid">
        <fgColor indexed="43"/>
        <bgColor indexed="64"/>
      </patternFill>
    </fill>
  </fills>
  <borders count="61">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right style="medium">
        <color rgb="FF0070C0"/>
      </right>
      <top style="thin">
        <color rgb="FF0070C0"/>
      </top>
      <bottom style="medium">
        <color rgb="FF0070C0"/>
      </bottom>
      <diagonal/>
    </border>
    <border>
      <left style="thin">
        <color indexed="64"/>
      </left>
      <right style="thin">
        <color indexed="64"/>
      </right>
      <top style="thin">
        <color indexed="64"/>
      </top>
      <bottom style="thin">
        <color indexed="64"/>
      </bottom>
      <diagonal/>
    </border>
    <border>
      <left style="medium">
        <color rgb="FF0070C0"/>
      </left>
      <right style="thin">
        <color rgb="FF0070C0"/>
      </right>
      <top/>
      <bottom style="thin">
        <color rgb="FF0070C0"/>
      </bottom>
      <diagonal/>
    </border>
    <border>
      <left style="medium">
        <color rgb="FF0070C0"/>
      </left>
      <right style="thin">
        <color rgb="FF0070C0"/>
      </right>
      <top style="thin">
        <color rgb="FF0070C0"/>
      </top>
      <bottom/>
      <diagonal/>
    </border>
    <border>
      <left style="medium">
        <color rgb="FF0070C0"/>
      </left>
      <right style="medium">
        <color rgb="FF0070C0"/>
      </right>
      <top/>
      <bottom style="thick">
        <color rgb="FF0070C0"/>
      </bottom>
      <diagonal/>
    </border>
  </borders>
  <cellStyleXfs count="6">
    <xf numFmtId="0" fontId="0" fillId="0" borderId="0"/>
    <xf numFmtId="0" fontId="12" fillId="0" borderId="0"/>
    <xf numFmtId="164" fontId="14" fillId="0" borderId="0" applyFont="0" applyFill="0" applyBorder="0" applyAlignment="0" applyProtection="0"/>
    <xf numFmtId="0" fontId="14" fillId="0" borderId="0" applyFont="0" applyFill="0" applyBorder="0" applyAlignment="0" applyProtection="0"/>
    <xf numFmtId="0" fontId="14" fillId="0" borderId="0"/>
    <xf numFmtId="9" fontId="15" fillId="0" borderId="0" applyFont="0" applyFill="0" applyBorder="0" applyAlignment="0" applyProtection="0"/>
  </cellStyleXfs>
  <cellXfs count="153">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4" fillId="0" borderId="10" xfId="0" applyFont="1" applyBorder="1"/>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0" fontId="6" fillId="0" borderId="11" xfId="0" applyFont="1" applyBorder="1" applyAlignment="1">
      <alignment horizontal="center" vertical="center"/>
    </xf>
    <xf numFmtId="0" fontId="4" fillId="0" borderId="20" xfId="0" applyFont="1" applyBorder="1" applyAlignment="1">
      <alignment horizontal="center"/>
    </xf>
    <xf numFmtId="0" fontId="4" fillId="0" borderId="12" xfId="0" applyFont="1" applyBorder="1" applyAlignment="1">
      <alignment horizontal="center"/>
    </xf>
    <xf numFmtId="0" fontId="4" fillId="0" borderId="24" xfId="0" applyFont="1" applyBorder="1" applyAlignment="1">
      <alignment vertical="center"/>
    </xf>
    <xf numFmtId="0" fontId="4" fillId="0" borderId="57" xfId="0" applyFont="1" applyBorder="1" applyAlignment="1">
      <alignment horizontal="left"/>
    </xf>
    <xf numFmtId="2" fontId="0" fillId="2" borderId="0" xfId="0" applyNumberFormat="1" applyFill="1"/>
    <xf numFmtId="0" fontId="9" fillId="5" borderId="13" xfId="0" applyFont="1" applyFill="1" applyBorder="1" applyAlignment="1">
      <alignment horizontal="center" vertical="top"/>
    </xf>
    <xf numFmtId="0" fontId="11" fillId="0" borderId="23" xfId="0" applyFont="1" applyBorder="1" applyAlignment="1">
      <alignment horizontal="left"/>
    </xf>
    <xf numFmtId="0" fontId="11" fillId="0" borderId="58" xfId="0" applyFont="1" applyBorder="1" applyAlignment="1">
      <alignment horizontal="left"/>
    </xf>
    <xf numFmtId="0" fontId="11" fillId="0" borderId="59" xfId="0" applyFont="1" applyBorder="1" applyAlignment="1">
      <alignment horizontal="left"/>
    </xf>
    <xf numFmtId="0" fontId="11" fillId="0" borderId="57" xfId="0" applyFont="1" applyBorder="1" applyAlignment="1">
      <alignment horizontal="left"/>
    </xf>
    <xf numFmtId="165" fontId="11" fillId="0" borderId="51" xfId="0" applyNumberFormat="1" applyFont="1" applyBorder="1"/>
    <xf numFmtId="165" fontId="11" fillId="0" borderId="25" xfId="0" applyNumberFormat="1" applyFont="1" applyBorder="1"/>
    <xf numFmtId="165" fontId="4" fillId="0" borderId="25" xfId="0" applyNumberFormat="1" applyFont="1" applyBorder="1"/>
    <xf numFmtId="165" fontId="4" fillId="0" borderId="57" xfId="0" applyNumberFormat="1" applyFont="1" applyBorder="1"/>
    <xf numFmtId="165" fontId="4" fillId="0" borderId="52" xfId="0" applyNumberFormat="1" applyFont="1" applyBorder="1"/>
    <xf numFmtId="165" fontId="11" fillId="0" borderId="52" xfId="0" applyNumberFormat="1" applyFont="1" applyBorder="1"/>
    <xf numFmtId="165" fontId="11" fillId="0" borderId="57" xfId="0" applyNumberFormat="1" applyFont="1" applyBorder="1"/>
    <xf numFmtId="165" fontId="4" fillId="0" borderId="60" xfId="0" applyNumberFormat="1" applyFont="1" applyBorder="1"/>
    <xf numFmtId="165" fontId="4" fillId="0" borderId="51" xfId="0" applyNumberFormat="1" applyFont="1" applyBorder="1"/>
    <xf numFmtId="165" fontId="11" fillId="0" borderId="53" xfId="0" applyNumberFormat="1" applyFont="1" applyBorder="1"/>
    <xf numFmtId="166" fontId="4" fillId="0" borderId="24" xfId="0" applyNumberFormat="1" applyFont="1" applyBorder="1" applyAlignment="1">
      <alignment horizontal="center"/>
    </xf>
    <xf numFmtId="167" fontId="4" fillId="0" borderId="24" xfId="0" applyNumberFormat="1" applyFont="1" applyBorder="1" applyAlignment="1">
      <alignment horizontal="center"/>
    </xf>
    <xf numFmtId="0" fontId="17" fillId="0" borderId="57" xfId="0" applyFont="1" applyBorder="1" applyAlignment="1">
      <alignment horizontal="center" vertical="center" wrapText="1"/>
    </xf>
    <xf numFmtId="0" fontId="17" fillId="10" borderId="57" xfId="0" applyFont="1" applyFill="1" applyBorder="1" applyAlignment="1">
      <alignment horizontal="center" vertical="center" wrapText="1"/>
    </xf>
    <xf numFmtId="0" fontId="18" fillId="0" borderId="57" xfId="0" applyFont="1" applyBorder="1" applyAlignment="1">
      <alignment vertical="center"/>
    </xf>
    <xf numFmtId="9" fontId="18" fillId="0" borderId="57" xfId="5" applyFont="1" applyBorder="1" applyAlignment="1">
      <alignment horizontal="center" vertical="center"/>
    </xf>
    <xf numFmtId="0" fontId="16" fillId="0" borderId="0" xfId="0" applyFont="1"/>
    <xf numFmtId="0" fontId="17" fillId="9" borderId="57" xfId="0" applyFont="1" applyFill="1" applyBorder="1" applyAlignment="1">
      <alignment horizontal="center" vertical="center" wrapText="1"/>
    </xf>
    <xf numFmtId="0" fontId="17" fillId="8" borderId="57" xfId="0" applyFont="1" applyFill="1" applyBorder="1" applyAlignment="1">
      <alignment horizontal="center" vertical="center" wrapText="1"/>
    </xf>
    <xf numFmtId="168" fontId="18" fillId="0" borderId="57" xfId="0" applyNumberFormat="1" applyFont="1" applyBorder="1" applyAlignment="1">
      <alignment horizontal="center" vertical="center"/>
    </xf>
    <xf numFmtId="0" fontId="17" fillId="0" borderId="57" xfId="0" applyFont="1" applyFill="1" applyBorder="1" applyAlignment="1">
      <alignment horizontal="center" vertical="center" wrapText="1"/>
    </xf>
    <xf numFmtId="0" fontId="19" fillId="0" borderId="57" xfId="0" applyFont="1" applyBorder="1"/>
    <xf numFmtId="1" fontId="19" fillId="0" borderId="57" xfId="0" applyNumberFormat="1" applyFont="1" applyBorder="1" applyAlignment="1">
      <alignment horizontal="center"/>
    </xf>
    <xf numFmtId="0" fontId="4" fillId="0" borderId="1" xfId="0" applyFont="1" applyFill="1" applyBorder="1" applyAlignment="1">
      <alignment vertical="center"/>
    </xf>
    <xf numFmtId="0" fontId="4" fillId="0" borderId="1" xfId="0" applyFont="1" applyFill="1" applyBorder="1" applyAlignment="1">
      <alignment horizontal="left" vertical="center"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left" vertical="top"/>
    </xf>
    <xf numFmtId="0" fontId="4" fillId="0" borderId="5" xfId="0" applyFont="1" applyFill="1" applyBorder="1" applyAlignment="1">
      <alignment horizontal="left" vertical="top"/>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33" xfId="0" applyFont="1" applyFill="1" applyBorder="1" applyAlignment="1">
      <alignment horizontal="left" vertical="top" wrapText="1"/>
    </xf>
    <xf numFmtId="0" fontId="13" fillId="0" borderId="34"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40" xfId="0" applyFont="1" applyBorder="1" applyAlignment="1">
      <alignment horizontal="center"/>
    </xf>
    <xf numFmtId="0" fontId="4" fillId="0" borderId="56" xfId="0" applyFont="1" applyBorder="1" applyAlignment="1">
      <alignment horizontal="center"/>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44" xfId="0" applyFont="1" applyBorder="1" applyAlignment="1">
      <alignment horizontal="left" vertical="center" wrapText="1"/>
    </xf>
    <xf numFmtId="0" fontId="4" fillId="0" borderId="11" xfId="0" applyFont="1" applyBorder="1" applyAlignment="1">
      <alignment horizontal="left" vertical="center" wrapText="1"/>
    </xf>
    <xf numFmtId="0" fontId="4" fillId="0" borderId="0" xfId="0" applyFont="1" applyBorder="1" applyAlignment="1">
      <alignment horizontal="left" vertical="center" wrapText="1"/>
    </xf>
    <xf numFmtId="0" fontId="4" fillId="0" borderId="49" xfId="0" applyFont="1" applyBorder="1" applyAlignment="1">
      <alignment horizontal="left" vertical="center" wrapText="1"/>
    </xf>
    <xf numFmtId="0" fontId="4" fillId="0" borderId="47" xfId="0" applyFont="1" applyBorder="1" applyAlignment="1">
      <alignment horizontal="left" vertical="center" wrapText="1"/>
    </xf>
    <xf numFmtId="0" fontId="4" fillId="0" borderId="48" xfId="0" applyFont="1" applyBorder="1" applyAlignment="1">
      <alignment horizontal="left" vertical="center" wrapText="1"/>
    </xf>
    <xf numFmtId="0" fontId="4" fillId="0" borderId="50" xfId="0" applyFont="1" applyBorder="1" applyAlignment="1">
      <alignment horizontal="left"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4" fillId="0" borderId="11" xfId="0" applyFont="1" applyBorder="1" applyAlignment="1">
      <alignment horizontal="left" vertical="center"/>
    </xf>
    <xf numFmtId="0" fontId="4" fillId="0" borderId="0"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38" xfId="0" applyFont="1" applyBorder="1" applyAlignment="1">
      <alignment horizontal="left" vertical="center"/>
    </xf>
    <xf numFmtId="0" fontId="4" fillId="0" borderId="39" xfId="0" applyFont="1" applyBorder="1" applyAlignment="1">
      <alignment horizontal="left" vertical="center"/>
    </xf>
    <xf numFmtId="0" fontId="4" fillId="0" borderId="40" xfId="0" applyFont="1" applyBorder="1" applyAlignment="1">
      <alignment horizontal="left" vertical="center" wrapText="1"/>
    </xf>
    <xf numFmtId="0" fontId="4" fillId="0" borderId="42" xfId="0" applyFont="1" applyBorder="1" applyAlignment="1">
      <alignment horizontal="left" vertical="center" wrapText="1"/>
    </xf>
    <xf numFmtId="0" fontId="4" fillId="0" borderId="28" xfId="0" applyFont="1" applyBorder="1" applyAlignment="1">
      <alignment horizontal="left"/>
    </xf>
    <xf numFmtId="0" fontId="4" fillId="0" borderId="29" xfId="0" applyFont="1" applyBorder="1" applyAlignment="1">
      <alignment horizontal="left"/>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xf numFmtId="0" fontId="13" fillId="0" borderId="55" xfId="0" applyFont="1" applyBorder="1" applyAlignment="1">
      <alignment horizontal="left" vertical="center" wrapText="1"/>
    </xf>
    <xf numFmtId="0" fontId="13" fillId="0" borderId="18" xfId="0" applyFont="1" applyBorder="1" applyAlignment="1">
      <alignment horizontal="left" vertical="center" wrapText="1"/>
    </xf>
    <xf numFmtId="0" fontId="13" fillId="0" borderId="54" xfId="0" applyFont="1" applyBorder="1" applyAlignment="1">
      <alignment horizontal="left" vertical="center" wrapText="1"/>
    </xf>
  </cellXfs>
  <cellStyles count="6">
    <cellStyle name="Euro 2" xfId="3"/>
    <cellStyle name="Millares 2" xfId="2"/>
    <cellStyle name="Normal" xfId="0" builtinId="0"/>
    <cellStyle name="Normal 12" xfId="1"/>
    <cellStyle name="Normal 3" xfId="4"/>
    <cellStyle name="Porcentaje" xfId="5" builtinId="5"/>
  </cellStyles>
  <dxfs count="5">
    <dxf>
      <font>
        <condense val="0"/>
        <extend val="0"/>
        <color rgb="FF9C0006"/>
      </font>
      <fill>
        <patternFill>
          <bgColor rgb="FFFFC7CE"/>
        </patternFill>
      </fill>
    </dxf>
    <dxf>
      <font>
        <b/>
        <i val="0"/>
        <color theme="0"/>
      </font>
      <fill>
        <patternFill>
          <bgColor rgb="FFFF0000"/>
        </patternFill>
      </fill>
    </dxf>
    <dxf>
      <font>
        <b/>
        <i val="0"/>
        <color theme="0"/>
      </font>
      <fill>
        <patternFill>
          <bgColor rgb="FFFF0000"/>
        </patternFill>
      </fill>
    </dxf>
    <dxf>
      <font>
        <condense val="0"/>
        <extend val="0"/>
        <color rgb="FF9C0006"/>
      </font>
      <fill>
        <patternFill>
          <bgColor rgb="FFFFC7CE"/>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L16767237K\Desktop\Valorizaci&#243;n%20SE%20Quilicu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Ingeniería"/>
      <sheetName val="Materiales"/>
      <sheetName val="Obras"/>
      <sheetName val="Hoja1"/>
    </sheetNames>
    <sheetDataSet>
      <sheetData sheetId="0"/>
      <sheetData sheetId="1"/>
      <sheetData sheetId="2">
        <row r="7">
          <cell r="B7" t="str">
            <v>RESISTENCIA LIMITADORA DE CTE 1000 PARA 12,5 kV</v>
          </cell>
        </row>
        <row r="8">
          <cell r="B8" t="str">
            <v>RESISTENCIA LIMITADORA DE CTE 1000 PARA 23,5 kV</v>
          </cell>
        </row>
        <row r="9">
          <cell r="B9" t="str">
            <v>CELDA DE 3 ELEMENTOS 6 VCC PARA BANCO BATERIA</v>
          </cell>
        </row>
        <row r="10">
          <cell r="B10" t="str">
            <v>CARGADOR DE BATERIA 125VCC 30A</v>
          </cell>
        </row>
        <row r="11">
          <cell r="B11" t="str">
            <v>CARGADOR DE BATERIA 48VCC 30 A</v>
          </cell>
        </row>
        <row r="12">
          <cell r="B12" t="str">
            <v>CARGADOR DE BATERIA 125VCC 100A</v>
          </cell>
        </row>
        <row r="13">
          <cell r="B13" t="str">
            <v>CONVERSOR DC/DC 125VCC A 48VCC</v>
          </cell>
        </row>
        <row r="14">
          <cell r="B14" t="str">
            <v>AUTOTRANSF. 1F 220/110/13,2KV 100/133 MVA 30/40 MVA ONAF</v>
          </cell>
        </row>
        <row r="15">
          <cell r="B15" t="str">
            <v>AUTOTRANSF. 1F 220/110/34.5KV 100/133 MVA 30/40 MVA ONAF</v>
          </cell>
        </row>
        <row r="16">
          <cell r="B16" t="str">
            <v>TRANSF PODER TRIF 110/12,5 KV 30/40/50 MVA CDBC ONAF</v>
          </cell>
        </row>
        <row r="17">
          <cell r="B17" t="str">
            <v>TRANSF PODER TRIF 110/12,5 KV 50 MVA CDBC ONAN</v>
          </cell>
        </row>
        <row r="18">
          <cell r="B18" t="str">
            <v>TRANSF PODER TRIF 110/12,5 KV 25 MVA CDBC ONAN</v>
          </cell>
        </row>
        <row r="19">
          <cell r="B19" t="str">
            <v>TRANSF PODER TRIF 110/23,5 KV 30/40/50 MVA CDBC ONAF</v>
          </cell>
        </row>
        <row r="20">
          <cell r="B20" t="str">
            <v>TRANSF PODER TRIF 110/23,5 KV 50 MVA CDBC ONAN</v>
          </cell>
        </row>
        <row r="21">
          <cell r="B21" t="str">
            <v>TRANSF PODER TRIF 110/23,5-12,5 KV 30/40/50 MVA CDBC ONAF</v>
          </cell>
        </row>
        <row r="22">
          <cell r="B22" t="str">
            <v>TRANSF PODER TRIF 110/23,5-12,5 KV 50 MVA CDBC ONAN</v>
          </cell>
        </row>
        <row r="23">
          <cell r="B23" t="str">
            <v>TRANSF PODER TRIF 110/20,4/20,4 KV 40,8/60 MVA CDBC ONAF</v>
          </cell>
        </row>
        <row r="24">
          <cell r="B24" t="str">
            <v>TRANSF PODER TRIF 220/23,5 KV 30/40/50 MVA CDBC ONAF</v>
          </cell>
        </row>
        <row r="25">
          <cell r="B25" t="str">
            <v>TRANSF PODER TRIF 220/23,5 KV 50 MVA CDBC ONAN</v>
          </cell>
        </row>
        <row r="26">
          <cell r="B26" t="str">
            <v>TRANSF PODER TRIF 220/23,5 KV 25 MVA CDBC ONAN</v>
          </cell>
        </row>
        <row r="27">
          <cell r="B27" t="str">
            <v>TRANSF PODER TRIF 220/23,5 KV 50/67 MVA CDBC ONAF</v>
          </cell>
        </row>
        <row r="28">
          <cell r="B28" t="str">
            <v>TRANSF PODER TRIF 220/23,5 KV 60/70/80 MVA CDBC ONAF</v>
          </cell>
        </row>
        <row r="29">
          <cell r="B29" t="str">
            <v>TRANSF SS/AA 150KVA 13,2/0,4 KV</v>
          </cell>
        </row>
        <row r="30">
          <cell r="B30" t="str">
            <v>TRANSF SS/AA 150KVA 13,2/0,4 KV PAD MOUNTED</v>
          </cell>
        </row>
        <row r="31">
          <cell r="B31" t="str">
            <v>TRANSF SS/AA 150KVA 34,5/0,4 KV PAD MOUNTED</v>
          </cell>
        </row>
        <row r="32">
          <cell r="B32" t="str">
            <v>TRANSF SS/AA 300KVA 13,2/0,4 KV</v>
          </cell>
        </row>
        <row r="33">
          <cell r="B33" t="str">
            <v>TRANSF SS/AA 300KVA 13,2/0,4 KV PAD MOUNTED</v>
          </cell>
        </row>
        <row r="34">
          <cell r="B34" t="str">
            <v>TRANSF SS/AA 300KVA 23,0/0,4 KV</v>
          </cell>
        </row>
        <row r="35">
          <cell r="B35" t="str">
            <v>TRANSF SS/AA 300KVA 23,0/0,4 KV PAD MOUNTED</v>
          </cell>
        </row>
        <row r="36">
          <cell r="B36" t="str">
            <v>TRANSF SS/AA 45KVA 13,2/0,4 KV</v>
          </cell>
        </row>
        <row r="37">
          <cell r="B37" t="str">
            <v>TRANSF SS/AA 75KVA 13,2/0,4 KV</v>
          </cell>
        </row>
        <row r="38">
          <cell r="B38" t="str">
            <v>TRANSF SS/AA 75KVA 13,2/0,4 KV PAD MOUNTED</v>
          </cell>
        </row>
        <row r="39">
          <cell r="B39" t="str">
            <v>TRANSF SS/AA 75KVA 23/0,4 KV</v>
          </cell>
        </row>
        <row r="40">
          <cell r="B40" t="str">
            <v>TRANSF SS/AA 75KVA 23/0,4 KV PAD MOUNTED</v>
          </cell>
        </row>
        <row r="41">
          <cell r="B41" t="str">
            <v>TRANSF CORRIENTE 110KV 2X1000/1/1/1 A</v>
          </cell>
        </row>
        <row r="42">
          <cell r="B42" t="str">
            <v>TRANSF CORRIENTE 110KV 2X1000/5/5/5/5 A</v>
          </cell>
        </row>
        <row r="43">
          <cell r="B43" t="str">
            <v>TRANSF CORRIENTE 110KV 2X1500/1/1/1 A</v>
          </cell>
        </row>
        <row r="44">
          <cell r="B44" t="str">
            <v>TRANSF CORRIENTE 110KV 2X1500/5/5/5/5 A</v>
          </cell>
        </row>
        <row r="45">
          <cell r="B45" t="str">
            <v>TRANSF CORRIENTE 220KV 2X1000/1/1/1 A</v>
          </cell>
        </row>
        <row r="46">
          <cell r="B46" t="str">
            <v>TRANSF CORRIENTE 220KV 2X1500/1/1/1 A</v>
          </cell>
        </row>
        <row r="47">
          <cell r="B47" t="str">
            <v>TRANSF POTENCIAL 115000:V3/115-115:V3 VOLTS</v>
          </cell>
        </row>
        <row r="48">
          <cell r="B48" t="str">
            <v>TRANSF POTENCIAL 12000:V3/120:V3 VOLTS</v>
          </cell>
        </row>
        <row r="49">
          <cell r="B49" t="str">
            <v>TRANSF POTENCIAL 220000:V3/115-115:V3 VOLTS</v>
          </cell>
        </row>
        <row r="50">
          <cell r="B50" t="str">
            <v>TRANSF POTENCIAL 24000:V3/120:V3 VOLTS</v>
          </cell>
        </row>
        <row r="51">
          <cell r="B51" t="str">
            <v>BCO.CONDENSADORES 110KV 40MVAR</v>
          </cell>
        </row>
        <row r="52">
          <cell r="B52" t="str">
            <v>BCO.CONDENSADORES 110KV 80MVAR</v>
          </cell>
        </row>
        <row r="53">
          <cell r="B53" t="str">
            <v>BCO.CONDENSADORES 110KV 120MVAR</v>
          </cell>
        </row>
        <row r="54">
          <cell r="B54" t="str">
            <v>BCO.CONDENSADORES 15KV 3x2400kVAR (BCCM) EN CELDAS</v>
          </cell>
        </row>
        <row r="55">
          <cell r="B55" t="str">
            <v>BCO.CONDENSADORES 15KV 3x3600kVAR (BCCM) EN CELDAS</v>
          </cell>
        </row>
        <row r="56">
          <cell r="B56" t="str">
            <v>BCO.CONDENSADORES 15KV 3x3600kVAR INT. GRAL. EN CELDAS</v>
          </cell>
        </row>
        <row r="57">
          <cell r="B57" t="str">
            <v>BCO.CONDENSADORES 15KV 4x2400kVAR (BCCM) EN CELDAS</v>
          </cell>
        </row>
        <row r="58">
          <cell r="B58" t="str">
            <v>INTERRUP. TRIF. 145KV 2000A  40 KA</v>
          </cell>
        </row>
        <row r="59">
          <cell r="B59" t="str">
            <v>INTERRUP. TRIF. 145KV 3150A  40 KA</v>
          </cell>
        </row>
        <row r="60">
          <cell r="B60" t="str">
            <v>INTERRUP. TRIF. 145KV 3150A  50 KA</v>
          </cell>
        </row>
        <row r="61">
          <cell r="B61" t="str">
            <v>INTERRUP. UNIP 145KV 2000A  40 KA</v>
          </cell>
        </row>
        <row r="62">
          <cell r="B62" t="str">
            <v>INTERRUP. UNIP 145KV 3150A  50 KA</v>
          </cell>
        </row>
        <row r="63">
          <cell r="B63" t="str">
            <v>INTERRUP. TRIF. 245KV 3150A 40 KA</v>
          </cell>
        </row>
        <row r="64">
          <cell r="B64" t="str">
            <v>INTERRUP. TRIF. 15KV 3150A 25 KA</v>
          </cell>
        </row>
        <row r="65">
          <cell r="B65" t="str">
            <v>INTERRUP. TRIF. 15KV 630A 31,5 KA</v>
          </cell>
        </row>
        <row r="66">
          <cell r="B66" t="str">
            <v>INTERRUP. TRIF. 25.8KV 2000A 25 KA</v>
          </cell>
        </row>
        <row r="67">
          <cell r="B67" t="str">
            <v>INTERRUP. TRIF. 25.8KV 3150A 25 KA</v>
          </cell>
        </row>
        <row r="68">
          <cell r="B68" t="str">
            <v>INTERRUP. TRIF. 25.8KV 630A 25 KA</v>
          </cell>
        </row>
        <row r="69">
          <cell r="B69" t="str">
            <v>DESC TRIF 15KV 3150A MOTOR MH&amp;MV</v>
          </cell>
        </row>
        <row r="70">
          <cell r="B70" t="str">
            <v>DESC TRIF 15KV 630A MOTOR CPT MH&amp;MV</v>
          </cell>
        </row>
        <row r="71">
          <cell r="B71" t="str">
            <v>DESC TRIF 15KV 630A MOTOR MH&amp;MV</v>
          </cell>
        </row>
        <row r="72">
          <cell r="B72" t="str">
            <v>DESC TRIF 25KV 2000A MOTOR MH&amp;MV</v>
          </cell>
        </row>
        <row r="73">
          <cell r="B73" t="str">
            <v>DESC TRIF 25KV 3150A MOTOR MH&amp;MV</v>
          </cell>
        </row>
        <row r="74">
          <cell r="B74" t="str">
            <v>DESC TRIF 25KV 630A MOTOR CPT MH&amp;MV</v>
          </cell>
        </row>
        <row r="75">
          <cell r="B75" t="str">
            <v>DESC TRIF 25KV 630A MOTOR MH&amp;MV</v>
          </cell>
        </row>
        <row r="76">
          <cell r="B76" t="str">
            <v>DESC UNIP 15KV 2000A MOTOR MONT VERT</v>
          </cell>
        </row>
        <row r="77">
          <cell r="B77" t="str">
            <v>DESC UNIP 15KV 3150A MANUAL SEMINV</v>
          </cell>
        </row>
        <row r="78">
          <cell r="B78" t="str">
            <v>DESC UNIP 15KV 630A MANUAL SEMINV</v>
          </cell>
        </row>
        <row r="79">
          <cell r="B79" t="str">
            <v>DESC UNIP 25KV 2000A MANUAL SEMINV</v>
          </cell>
        </row>
        <row r="80">
          <cell r="B80" t="str">
            <v>DESC UNIP 25KV 3150A MANUAL SEMINV</v>
          </cell>
        </row>
        <row r="81">
          <cell r="B81" t="str">
            <v>DESC UNIP 25KV 630A MANUAL SEMINV</v>
          </cell>
        </row>
        <row r="82">
          <cell r="B82" t="str">
            <v>DESC UNIP 38KV 2000A MOTOR. MONT VERT.</v>
          </cell>
        </row>
        <row r="83">
          <cell r="B83" t="str">
            <v>DESC TRIF 145KV PUESTA TIERRA MOTOR MONTAJE HORIZONTAL</v>
          </cell>
        </row>
        <row r="84">
          <cell r="B84" t="str">
            <v>DESC TRIF 245KV PUESTA TIERRA MOTOR MONTAJE HORIZONTAL</v>
          </cell>
        </row>
        <row r="85">
          <cell r="B85" t="str">
            <v>BASTON + DESC PORTAFUSIBLE 15KV, Max 400E</v>
          </cell>
        </row>
        <row r="86">
          <cell r="B86" t="str">
            <v>BASTON + DESC PORTAFUSIBLE 34KV, Max 300E</v>
          </cell>
        </row>
        <row r="87">
          <cell r="B87" t="str">
            <v>BASTON + DESC PORTAFUSIBLE 46KV, Max 200E</v>
          </cell>
        </row>
        <row r="88">
          <cell r="B88" t="str">
            <v>DESC PORTAFUSIBLE 15KV + BASTON, Max 200E</v>
          </cell>
        </row>
        <row r="89">
          <cell r="B89" t="str">
            <v>DESC PORTAFUSIBLE 25KV + BASTON, Max 200E</v>
          </cell>
        </row>
        <row r="90">
          <cell r="B90" t="str">
            <v>FUSIBLE 15KV 1 A</v>
          </cell>
        </row>
        <row r="91">
          <cell r="B91" t="str">
            <v>FUSIBLE 15KV 15E A</v>
          </cell>
        </row>
        <row r="92">
          <cell r="B92" t="str">
            <v>FUSIBLE 15KV 3E A</v>
          </cell>
        </row>
        <row r="93">
          <cell r="B93" t="str">
            <v>FUSIBLE 15KV 5E A</v>
          </cell>
        </row>
        <row r="94">
          <cell r="B94" t="str">
            <v>FUSIBLE 25KV 1 A</v>
          </cell>
        </row>
        <row r="95">
          <cell r="B95" t="str">
            <v>FUSIBLE 25KV 3E A</v>
          </cell>
        </row>
        <row r="96">
          <cell r="B96" t="str">
            <v>FUSIBLE 25KV 5E A</v>
          </cell>
        </row>
        <row r="97">
          <cell r="B97" t="str">
            <v>FUSIBLE 34KV 7E A</v>
          </cell>
        </row>
        <row r="98">
          <cell r="B98" t="str">
            <v>FUSIBLE 46KV 150E A</v>
          </cell>
        </row>
        <row r="99">
          <cell r="B99" t="str">
            <v>FUSIBLE 46KV 65E A</v>
          </cell>
        </row>
        <row r="100">
          <cell r="B100" t="str">
            <v>DESC TRIF 145KV 2000A 40kA MANUAL MONTAJE HORIZONTAL</v>
          </cell>
        </row>
        <row r="101">
          <cell r="B101" t="str">
            <v>DESC TRIF 145KV 2000A 40kA MANUAL MONTAJE HORIZONTAL CPT</v>
          </cell>
        </row>
        <row r="102">
          <cell r="B102" t="str">
            <v>DESC TRIF 145KV 2000A 40kA MANUAL MONTAJE VERTICAL</v>
          </cell>
        </row>
        <row r="103">
          <cell r="B103" t="str">
            <v>DESC TRIF 145KV 2000A 40kA MANUAL MONTAJE VERTICAL CPT</v>
          </cell>
        </row>
        <row r="104">
          <cell r="B104" t="str">
            <v>DESC TRIF 145KV 2000A 40kA MOTOR MONTAJE HORIZONTAL</v>
          </cell>
        </row>
        <row r="105">
          <cell r="B105" t="str">
            <v>DESC TRIF 145KV 2000A 40kA MOTOR MONTAJE HORIZONTAL CPT</v>
          </cell>
        </row>
        <row r="106">
          <cell r="B106" t="str">
            <v>DESC TRIF 145KV 2000A 40kA MOTOR MONTAJE VERTICAL</v>
          </cell>
        </row>
        <row r="107">
          <cell r="B107" t="str">
            <v>DESC TRIF 145KV 2000A 40kA MOTOR MONTAJE VERTICAL CPT</v>
          </cell>
        </row>
        <row r="108">
          <cell r="B108" t="str">
            <v xml:space="preserve">DESC TRIF 145KV 2000A 50kA MANUAL MONTAJE HORIZONTAL </v>
          </cell>
        </row>
        <row r="109">
          <cell r="B109" t="str">
            <v>DESC TRIF 145KV 2000A 50kA MANUAL MONTAJE HORIZONTAL CPT</v>
          </cell>
        </row>
        <row r="110">
          <cell r="B110" t="str">
            <v xml:space="preserve">DESC TRIF 145KV 2000A 50kA MANUAL MONTAJE VERTICAL </v>
          </cell>
        </row>
        <row r="111">
          <cell r="B111" t="str">
            <v>DESC TRIF 145KV 2000A 50kA MANUAL MONTAJE VERTICAL CPT</v>
          </cell>
        </row>
        <row r="112">
          <cell r="B112" t="str">
            <v>DESC TRIF 145KV 2000A 50kA MOTOR MONTAJE HORIZONTAL</v>
          </cell>
        </row>
        <row r="113">
          <cell r="B113" t="str">
            <v>DESC TRIF 145KV 2000A 50kA MOTOR MONTAJE HORIZONTAL CPT</v>
          </cell>
        </row>
        <row r="114">
          <cell r="B114" t="str">
            <v>DESC TRIF 145KV 2000A 50kA MOTOR MONTAJE VERTICAL</v>
          </cell>
        </row>
        <row r="115">
          <cell r="B115" t="str">
            <v>DESC TRIF 145KV 2000A 50kA MOTOR MONTAJE VERTICAL CPT</v>
          </cell>
        </row>
        <row r="116">
          <cell r="B116" t="str">
            <v xml:space="preserve">DESC TRIF 145KV 3150A 40kA MOTOR MONTAJE HORIZONTAL </v>
          </cell>
        </row>
        <row r="117">
          <cell r="B117" t="str">
            <v>DESC TRIF 145KV 3150A 40kA MOTOR MONTAJE HORIZONTAL CPT</v>
          </cell>
        </row>
        <row r="118">
          <cell r="B118" t="str">
            <v xml:space="preserve">DESC TRIF 145KV 3150A 50kA MOTOR MONTAJE HORIZONTAL </v>
          </cell>
        </row>
        <row r="119">
          <cell r="B119" t="str">
            <v>DESC TRIF 145KV 3150A 50kA MOTOR MONTAJE HORIZONTAL CPT</v>
          </cell>
        </row>
        <row r="120">
          <cell r="B120" t="str">
            <v xml:space="preserve">DESC TRIF 245KV 2000A 40kA MOTOR MONTAJE HORIZONTAL </v>
          </cell>
        </row>
        <row r="121">
          <cell r="B121" t="str">
            <v>DESC TRIF 245KV 2000A 40kA MOTOR MONTAJE HORIZONTAL CPT</v>
          </cell>
        </row>
        <row r="122">
          <cell r="B122" t="str">
            <v xml:space="preserve">DESC TRIF 245KV 3150A 40kA MOTOR MONTAJE HORIZONTAL </v>
          </cell>
        </row>
        <row r="123">
          <cell r="B123" t="str">
            <v>DESC TRIF 245KV 3150A 40kA MOTOR MONTAJE HORIZONTAL CPT</v>
          </cell>
        </row>
        <row r="124">
          <cell r="B124" t="str">
            <v>DESC TRIF 44KV 1250A MOTOR CPT MH&amp;MV</v>
          </cell>
        </row>
        <row r="125">
          <cell r="B125" t="str">
            <v>DESC TRIF 44KV 1250A MOTOR MH&amp;MV</v>
          </cell>
        </row>
        <row r="126">
          <cell r="B126" t="str">
            <v>DESC UNIP 145KV 3150A 40kA MOTOR MONTAJE HORIZONTAL</v>
          </cell>
        </row>
        <row r="127">
          <cell r="B127" t="str">
            <v>DESC UNIP 145KV 3150A 40kA MOTOR MONTAJE HORIZONTAL CPT</v>
          </cell>
        </row>
        <row r="128">
          <cell r="B128" t="str">
            <v>DESC UNIP 145KV 3150A 50kA MOTOR MONTAJE HORIZONTAL</v>
          </cell>
        </row>
        <row r="129">
          <cell r="B129" t="str">
            <v>DESC UNIP 145KV 3150A 50kA MOTOR MONTAJE HORIZONTAL CPT</v>
          </cell>
        </row>
        <row r="130">
          <cell r="B130" t="str">
            <v>DESC UNIP 245KV 2000A 40kA MOTOR MONTAJE HORIZONTAL</v>
          </cell>
        </row>
        <row r="131">
          <cell r="B131" t="str">
            <v>DESC UNIP 245KV 2000A 40kA MOTOR MONTAJE HORIZONTAL CPT</v>
          </cell>
        </row>
        <row r="132">
          <cell r="B132" t="str">
            <v>CELDA DE INTERCONEXION ESPECIAL</v>
          </cell>
        </row>
        <row r="133">
          <cell r="B133" t="str">
            <v>CELDAS METALCLAD 15KV - 3.150A</v>
          </cell>
        </row>
        <row r="134">
          <cell r="B134" t="str">
            <v xml:space="preserve">CELDAS METALCLAD 25.8KV - 2000A </v>
          </cell>
        </row>
        <row r="135">
          <cell r="B135" t="str">
            <v xml:space="preserve">CELDAS METALCLAD 25.8KV - 3150A </v>
          </cell>
        </row>
        <row r="139">
          <cell r="B139" t="str">
            <v>TABLERO CENTRO DE CARGA  380 VCA</v>
          </cell>
        </row>
        <row r="140">
          <cell r="B140" t="str">
            <v xml:space="preserve">TABLERO PROTECCION 380 VCA TRAFO SS/AA </v>
          </cell>
        </row>
        <row r="141">
          <cell r="B141" t="str">
            <v>TABLERO DISTRIBUCION 125 VCC</v>
          </cell>
        </row>
        <row r="142">
          <cell r="B142" t="str">
            <v>TABLERO DISTRIBUCION 125 VCC (PROT C MOLD)</v>
          </cell>
        </row>
        <row r="143">
          <cell r="B143" t="str">
            <v>TABLERO DISTRIBUCION 380 VCA</v>
          </cell>
        </row>
        <row r="144">
          <cell r="B144" t="str">
            <v>TABLERO DISTRIBUCION 380 VCA (PROT C MOLD)</v>
          </cell>
        </row>
        <row r="145">
          <cell r="B145" t="str">
            <v>TABLERO DISTRIBUCION 48 VCC</v>
          </cell>
        </row>
        <row r="146">
          <cell r="B146" t="str">
            <v>TABLERO PROTECCION BANCO BATERIA 125 VCC</v>
          </cell>
        </row>
        <row r="147">
          <cell r="B147" t="str">
            <v>TABLERO PROTECCION BANCO BATERIA 48 VCC</v>
          </cell>
        </row>
        <row r="148">
          <cell r="B148" t="str">
            <v>TABLERO PROTECCIÓN TRANSF POTENCIAL AT</v>
          </cell>
        </row>
        <row r="149">
          <cell r="B149" t="str">
            <v>TABLERO PROTECCIÓN TRANSF POTENCIAL MT</v>
          </cell>
        </row>
        <row r="150">
          <cell r="B150" t="str">
            <v>TABLERO DE COMANDO DE ALUMBRADO EXTERIOR</v>
          </cell>
        </row>
        <row r="151">
          <cell r="B151" t="str">
            <v>TABLERO DE CONTROL REFLECTOR EXTERIOR</v>
          </cell>
        </row>
        <row r="152">
          <cell r="B152" t="str">
            <v>TABLERO DE DISTRIBUCION ALUMBRADO EXTERIOR</v>
          </cell>
        </row>
        <row r="153">
          <cell r="B153" t="str">
            <v>GABINETE DE INTERCONEXION GI 300 PUNTOS</v>
          </cell>
        </row>
        <row r="154">
          <cell r="B154" t="str">
            <v>GABINETE METALICO PTA VIDRIO RITTAL</v>
          </cell>
        </row>
        <row r="155">
          <cell r="B155" t="str">
            <v>GABINETE PARA MEDIDORES DE ENERGIA</v>
          </cell>
        </row>
        <row r="156">
          <cell r="B156" t="str">
            <v>GABINETE TERMINALES TRANSFORMADOR</v>
          </cell>
        </row>
        <row r="157">
          <cell r="B157" t="str">
            <v>GABINETE TRANSF AUTOMATICA AT</v>
          </cell>
        </row>
        <row r="158">
          <cell r="B158" t="str">
            <v>TABLERO ENCHUFE A BCO BATERIA MOVIL</v>
          </cell>
        </row>
        <row r="159">
          <cell r="B159" t="str">
            <v>TABLERO TRANSFER. AUTOM.  380VAC</v>
          </cell>
        </row>
        <row r="160">
          <cell r="B160" t="str">
            <v>GABINETE CONTROL POSICION 110KV</v>
          </cell>
        </row>
        <row r="161">
          <cell r="B161" t="str">
            <v>GABINETE CONTROL POSICION TRANSF</v>
          </cell>
        </row>
        <row r="162">
          <cell r="B162" t="str">
            <v>GABINETE UNIDAD DE CONTROL AUX</v>
          </cell>
        </row>
        <row r="163">
          <cell r="B163" t="str">
            <v>GABINETE UNIDAD DE CONTROL PRAL</v>
          </cell>
        </row>
        <row r="164">
          <cell r="B164" t="str">
            <v>RELE DIFERENCIAL DE BARRA AT S/E 220/110KV</v>
          </cell>
        </row>
        <row r="165">
          <cell r="B165" t="str">
            <v>RELE DIFERENCIAL TRANSF DE PODER 2 ENRROLLADOS</v>
          </cell>
        </row>
        <row r="166">
          <cell r="B166" t="str">
            <v>RELE DIF. 1A 125VCC IEC61850 3 ENROLL.</v>
          </cell>
        </row>
        <row r="167">
          <cell r="B167" t="str">
            <v xml:space="preserve">RELE DISTANCIA </v>
          </cell>
        </row>
        <row r="168">
          <cell r="B168" t="str">
            <v>RELE SOBRECORRIENTE MULTIFUNCION 16E-16S</v>
          </cell>
        </row>
        <row r="169">
          <cell r="B169" t="str">
            <v>RELE SOBRECORRIENTE MULTIFUNCION 24E-11S</v>
          </cell>
        </row>
        <row r="170">
          <cell r="B170" t="str">
            <v>RELE BAJA FRECUENCIA Y DF/DT 36 SALIDAS</v>
          </cell>
        </row>
        <row r="171">
          <cell r="B171" t="str">
            <v>MEDIDOR DIGITAL MULTIFUNCIÓN (A,V,W,VAR)</v>
          </cell>
        </row>
        <row r="172">
          <cell r="B172" t="str">
            <v>CABLE DE TABLERO  1 MM2 , 7H</v>
          </cell>
        </row>
        <row r="173">
          <cell r="B173" t="str">
            <v>CABLE DE TABLERO  2,5 MM2, 19H</v>
          </cell>
        </row>
        <row r="174">
          <cell r="B174" t="str">
            <v>CABLE DE TABLERO  4,0 MM2, 19H</v>
          </cell>
        </row>
        <row r="175">
          <cell r="B175" t="str">
            <v>CABLE CONTROL C/PANTALLA  19 CONDUCT 1,0MM2, 7H</v>
          </cell>
        </row>
        <row r="176">
          <cell r="B176" t="str">
            <v>CABLE CONTROL C/PANTALLA  19 CONDUCT 2,5MM2, 19H</v>
          </cell>
        </row>
        <row r="177">
          <cell r="B177" t="str">
            <v>CABLE CONTROL C/PANTALLA  2 CONDUCT 10MM2, 19H</v>
          </cell>
        </row>
        <row r="178">
          <cell r="B178" t="str">
            <v>CABLE CONTROL C/PANTALLA  2 CONDUCT 4,0MM2, 19H</v>
          </cell>
        </row>
        <row r="179">
          <cell r="B179" t="str">
            <v>CABLE CONTROL C/PANTALLA  2 CONDUCT 6,0MM2, 19H</v>
          </cell>
        </row>
        <row r="180">
          <cell r="B180" t="str">
            <v>CABLE CONTROL C/PANTALLA  27 CONDUCT 1,0MM2. 7H</v>
          </cell>
        </row>
        <row r="181">
          <cell r="B181" t="str">
            <v>CABLE CONTROL C/PANTALLA  27 CONDUCT 2,5MM2, 19H</v>
          </cell>
        </row>
        <row r="182">
          <cell r="B182" t="str">
            <v>CABLE CONTROL C/PANTALLA  3 CONDUCT 2,5MM2, 19H</v>
          </cell>
        </row>
        <row r="183">
          <cell r="B183" t="str">
            <v>CABLE CONTROL C/PANTALLA  4 CONDUCT 4,0MM2, 19H</v>
          </cell>
        </row>
        <row r="184">
          <cell r="B184" t="str">
            <v>CABLE CONTROL C/PANTALLA  4 CONDUCT 6,0MM2, 19H</v>
          </cell>
        </row>
        <row r="185">
          <cell r="B185" t="str">
            <v>CABLE CONTROL C/PANTALLA  5 CONDUCT 2,5MM2, 19H</v>
          </cell>
        </row>
        <row r="186">
          <cell r="B186" t="str">
            <v>CABLE CONTROL C/PANTALLA  9 CONDUCT 1,0MM2,  7H</v>
          </cell>
        </row>
        <row r="187">
          <cell r="B187" t="str">
            <v>CABLE CONTROL C/PANTALLA  9 CONDUCT 2,5MM2, 19H</v>
          </cell>
        </row>
        <row r="188">
          <cell r="B188" t="str">
            <v>CABLE FUERZA C/PANTALLA 1 CONDUCT 35 MM2, 19H</v>
          </cell>
        </row>
        <row r="189">
          <cell r="B189" t="str">
            <v>CABLE FUERZA C/PANTALLA 2 CONDUCT 2,5 MM2, 19H</v>
          </cell>
        </row>
        <row r="190">
          <cell r="B190" t="str">
            <v>CABLE CU AISLADO 600V 70MM2</v>
          </cell>
        </row>
        <row r="191">
          <cell r="B191" t="str">
            <v>CABLE CU AISLADO 600V 70MM2 FLEXIBLE</v>
          </cell>
        </row>
        <row r="192">
          <cell r="B192" t="str">
            <v>CABLE AL AISLADO 25KV 630mm2</v>
          </cell>
        </row>
        <row r="193">
          <cell r="B193" t="str">
            <v>CABLE AL AISLADO 25KV 400mm2</v>
          </cell>
        </row>
        <row r="194">
          <cell r="B194" t="str">
            <v>CABLE AL AISLADO 25KV 240mm2</v>
          </cell>
        </row>
        <row r="195">
          <cell r="B195" t="str">
            <v>CABLE AL AISLADO 25KV 120mm2</v>
          </cell>
        </row>
        <row r="196">
          <cell r="B196" t="str">
            <v>CABLE AL PROTEG 70MM2 25KV E-MT-0010 R2</v>
          </cell>
        </row>
        <row r="197">
          <cell r="B197" t="str">
            <v>CONDUCTOR COBRE DESNUDO DURO 500MM2 61 H.</v>
          </cell>
        </row>
        <row r="198">
          <cell r="B198" t="str">
            <v>CONDUCTOR COBRE DESNUDO SEMI-DURO 1000MM2 127 H</v>
          </cell>
        </row>
        <row r="199">
          <cell r="B199" t="str">
            <v>CONDUCTOR COBRE DESNUDO BLANDO 120MM2 37 H. ESTAÑADO</v>
          </cell>
        </row>
        <row r="200">
          <cell r="B200" t="str">
            <v>CONDUCTOR COBRE DESNUDO BLANDO 70MM2 19 H. ESTAÑADO</v>
          </cell>
        </row>
        <row r="201">
          <cell r="B201" t="str">
            <v>CONDUCTOR ALUMINIO AASC DESNUDO 400MM2 37 H.</v>
          </cell>
        </row>
        <row r="202">
          <cell r="B202" t="str">
            <v>CONDUCTOR ALUMINIO AASC DESNUDO 630MM2 37 H.</v>
          </cell>
        </row>
        <row r="203">
          <cell r="B203" t="str">
            <v>CONDUCTOR ALUMINIO COREOPSIS - 806MM2</v>
          </cell>
        </row>
        <row r="204">
          <cell r="B204" t="str">
            <v>AISL PORCEL 123KV TR286</v>
          </cell>
        </row>
        <row r="205">
          <cell r="B205" t="str">
            <v>AISL PEDESTAL 12KV TR205</v>
          </cell>
        </row>
        <row r="206">
          <cell r="B206" t="str">
            <v>AISL PORCEL 245KV TR316</v>
          </cell>
        </row>
        <row r="207">
          <cell r="B207" t="str">
            <v>AISL PEDESTAL 25KV CAFE O GRIS TR208</v>
          </cell>
        </row>
        <row r="208">
          <cell r="B208" t="str">
            <v>PARARRAYO 12KV CLASE ESTACION</v>
          </cell>
        </row>
        <row r="209">
          <cell r="B209" t="str">
            <v>PARARRAYO 192KV CLASE ESTACION</v>
          </cell>
        </row>
        <row r="210">
          <cell r="B210" t="str">
            <v>PARARRAYO 21KV CLASE ESTACION</v>
          </cell>
        </row>
        <row r="211">
          <cell r="B211" t="str">
            <v>PARARRAYO 27KV CLASE ESTACION</v>
          </cell>
        </row>
        <row r="212">
          <cell r="B212" t="str">
            <v>PARARRAYO 96KV CLASE ESTACION</v>
          </cell>
        </row>
        <row r="213">
          <cell r="B213" t="str">
            <v>TUBO ALUMNIO 2 1/2" EHPS</v>
          </cell>
        </row>
        <row r="214">
          <cell r="B214" t="str">
            <v>TUBO ALUMNIO 3 1/2" EHPS</v>
          </cell>
        </row>
        <row r="215">
          <cell r="B215" t="str">
            <v>TUBO COBRE 2" EHPS</v>
          </cell>
        </row>
        <row r="216">
          <cell r="B216" t="str">
            <v>TUBO COBRE 3" EHPS</v>
          </cell>
        </row>
        <row r="217">
          <cell r="B217" t="str">
            <v>TAPA CORONA TUBO AL 2 1/2"</v>
          </cell>
        </row>
        <row r="218">
          <cell r="B218" t="str">
            <v>TAPA CORONA TUBO AL 3 1/2"</v>
          </cell>
        </row>
        <row r="219">
          <cell r="B219" t="str">
            <v>TAPA CORONA TUBO CU 2"</v>
          </cell>
        </row>
        <row r="220">
          <cell r="B220" t="str">
            <v>TAPA CORONA TUBO CU 3"</v>
          </cell>
        </row>
        <row r="221">
          <cell r="B221" t="str">
            <v>MUFA TERMINAL EXT MONOF 25KV, 240/400MM2</v>
          </cell>
        </row>
        <row r="222">
          <cell r="B222" t="str">
            <v>MUFA TERMINAL INT MONOF 25KV 240/400MM2</v>
          </cell>
        </row>
        <row r="223">
          <cell r="B223" t="str">
            <v>MUFA TERMINAL INTERIOR 25KV 35/120MM2</v>
          </cell>
        </row>
        <row r="224">
          <cell r="B224" t="str">
            <v>MUFA TERMINAL EXTERIOR 25KV 35/120MM2</v>
          </cell>
        </row>
        <row r="225">
          <cell r="B225" t="str">
            <v>MUFA TERMINAL EXT MONOF 25kV AL 630mm2</v>
          </cell>
        </row>
        <row r="226">
          <cell r="B226" t="str">
            <v>MUFA TERMINAL INT MONOF 25 KV AL 630MM2</v>
          </cell>
        </row>
      </sheetData>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topLeftCell="A8" zoomScale="90" zoomScaleNormal="90" workbookViewId="0">
      <selection activeCell="B9" sqref="B9:C9"/>
    </sheetView>
  </sheetViews>
  <sheetFormatPr baseColWidth="10" defaultColWidth="11.375" defaultRowHeight="15" x14ac:dyDescent="0.25"/>
  <cols>
    <col min="1" max="1" width="3.75" style="1" customWidth="1"/>
    <col min="2" max="2" width="50.75" style="1" customWidth="1"/>
    <col min="3" max="3" width="150.7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6" t="s">
        <v>59</v>
      </c>
      <c r="C2" s="67" t="s">
        <v>126</v>
      </c>
      <c r="D2" s="2"/>
    </row>
    <row r="3" spans="1:4" ht="64.5" customHeight="1" thickTop="1" thickBot="1" x14ac:dyDescent="0.3">
      <c r="A3" s="2"/>
      <c r="B3" s="26" t="s">
        <v>60</v>
      </c>
      <c r="C3" s="67" t="s">
        <v>172</v>
      </c>
      <c r="D3" s="2"/>
    </row>
    <row r="4" spans="1:4" ht="64.5" customHeight="1" thickTop="1" thickBot="1" x14ac:dyDescent="0.3">
      <c r="A4" s="2"/>
      <c r="B4" s="26" t="s">
        <v>61</v>
      </c>
      <c r="C4" s="68" t="s">
        <v>165</v>
      </c>
      <c r="D4" s="2"/>
    </row>
    <row r="5" spans="1:4" ht="12" customHeight="1" thickTop="1" thickBot="1" x14ac:dyDescent="0.55000000000000004">
      <c r="A5" s="2"/>
      <c r="B5" s="69"/>
      <c r="C5" s="70"/>
      <c r="D5" s="2"/>
    </row>
    <row r="6" spans="1:4" ht="33" thickTop="1" thickBot="1" x14ac:dyDescent="0.3">
      <c r="A6" s="2"/>
      <c r="B6" s="73" t="s">
        <v>7</v>
      </c>
      <c r="C6" s="74"/>
      <c r="D6" s="2"/>
    </row>
    <row r="7" spans="1:4" ht="408.75" customHeight="1" thickTop="1" thickBot="1" x14ac:dyDescent="0.3">
      <c r="A7" s="2"/>
      <c r="B7" s="77" t="s">
        <v>130</v>
      </c>
      <c r="C7" s="78"/>
      <c r="D7" s="2"/>
    </row>
    <row r="8" spans="1:4" ht="33" thickTop="1" thickBot="1" x14ac:dyDescent="0.3">
      <c r="A8" s="2"/>
      <c r="B8" s="73" t="s">
        <v>37</v>
      </c>
      <c r="C8" s="74"/>
      <c r="D8" s="2"/>
    </row>
    <row r="9" spans="1:4" ht="12" customHeight="1" thickTop="1" thickBot="1" x14ac:dyDescent="0.3">
      <c r="A9" s="2"/>
      <c r="B9" s="75"/>
      <c r="C9" s="76"/>
      <c r="D9" s="2"/>
    </row>
    <row r="10" spans="1:4" ht="33" thickTop="1" thickBot="1" x14ac:dyDescent="0.3">
      <c r="A10" s="2"/>
      <c r="B10" s="73" t="s">
        <v>38</v>
      </c>
      <c r="C10" s="74"/>
      <c r="D10" s="2"/>
    </row>
    <row r="11" spans="1:4" ht="54" customHeight="1" thickTop="1" thickBot="1" x14ac:dyDescent="0.3">
      <c r="A11" s="2"/>
      <c r="B11" s="77" t="s">
        <v>166</v>
      </c>
      <c r="C11" s="78"/>
      <c r="D11" s="2"/>
    </row>
    <row r="12" spans="1:4" ht="34.5" customHeight="1" thickTop="1" thickBot="1" x14ac:dyDescent="0.3">
      <c r="A12" s="2"/>
      <c r="B12" s="73" t="s">
        <v>92</v>
      </c>
      <c r="C12" s="74"/>
      <c r="D12" s="2"/>
    </row>
    <row r="13" spans="1:4" ht="39.75" customHeight="1" thickTop="1" thickBot="1" x14ac:dyDescent="0.3">
      <c r="A13" s="2"/>
      <c r="B13" s="79" t="s">
        <v>167</v>
      </c>
      <c r="C13" s="80"/>
      <c r="D13" s="2"/>
    </row>
    <row r="14" spans="1:4" ht="36" customHeight="1" thickTop="1" thickBot="1" x14ac:dyDescent="0.3">
      <c r="A14" s="2"/>
      <c r="B14" s="73" t="s">
        <v>93</v>
      </c>
      <c r="C14" s="74"/>
      <c r="D14" s="2"/>
    </row>
    <row r="15" spans="1:4" ht="106.5" customHeight="1" thickTop="1" thickBot="1" x14ac:dyDescent="0.3">
      <c r="A15" s="2"/>
      <c r="B15" s="77" t="s">
        <v>141</v>
      </c>
      <c r="C15" s="78"/>
      <c r="D15" s="2"/>
    </row>
    <row r="16" spans="1:4" ht="33" thickTop="1" thickBot="1" x14ac:dyDescent="0.3">
      <c r="A16" s="2"/>
      <c r="B16" s="73" t="s">
        <v>88</v>
      </c>
      <c r="C16" s="74"/>
      <c r="D16" s="2"/>
    </row>
    <row r="17" spans="1:4" ht="45.75" customHeight="1" thickTop="1" thickBot="1" x14ac:dyDescent="0.3">
      <c r="A17" s="2"/>
      <c r="B17" s="75" t="s">
        <v>127</v>
      </c>
      <c r="C17" s="76"/>
      <c r="D17" s="2"/>
    </row>
    <row r="18" spans="1:4" ht="33" thickTop="1" thickBot="1" x14ac:dyDescent="0.3">
      <c r="A18" s="2"/>
      <c r="B18" s="73" t="s">
        <v>89</v>
      </c>
      <c r="C18" s="74"/>
      <c r="D18" s="2"/>
    </row>
    <row r="19" spans="1:4" ht="46.5" customHeight="1" thickTop="1" thickBot="1" x14ac:dyDescent="0.3">
      <c r="A19" s="2"/>
      <c r="B19" s="71" t="s">
        <v>139</v>
      </c>
      <c r="C19" s="72"/>
      <c r="D19" s="2"/>
    </row>
    <row r="20" spans="1:4" ht="33" thickTop="1" thickBot="1" x14ac:dyDescent="0.3">
      <c r="A20" s="2"/>
      <c r="B20" s="73" t="s">
        <v>90</v>
      </c>
      <c r="C20" s="74"/>
      <c r="D20" s="2"/>
    </row>
    <row r="21" spans="1:4" ht="84" customHeight="1" thickTop="1" thickBot="1" x14ac:dyDescent="0.3">
      <c r="A21" s="2"/>
      <c r="B21" s="83" t="s">
        <v>140</v>
      </c>
      <c r="C21" s="84"/>
      <c r="D21" s="2"/>
    </row>
    <row r="22" spans="1:4" ht="33" thickTop="1" thickBot="1" x14ac:dyDescent="0.3">
      <c r="A22" s="2"/>
      <c r="B22" s="73" t="s">
        <v>91</v>
      </c>
      <c r="C22" s="74"/>
      <c r="D22" s="2"/>
    </row>
    <row r="23" spans="1:4" ht="105" customHeight="1" thickTop="1" thickBot="1" x14ac:dyDescent="0.3">
      <c r="A23" s="2"/>
      <c r="B23" s="81" t="s">
        <v>168</v>
      </c>
      <c r="C23" s="82"/>
      <c r="D23" s="2"/>
    </row>
    <row r="24" spans="1:4" ht="15.75" thickTop="1" x14ac:dyDescent="0.25">
      <c r="A24" s="32"/>
      <c r="B24" s="32"/>
      <c r="C24" s="32"/>
      <c r="D24" s="32"/>
    </row>
  </sheetData>
  <mergeCells count="19">
    <mergeCell ref="B22:C22"/>
    <mergeCell ref="B23:C23"/>
    <mergeCell ref="B20:C20"/>
    <mergeCell ref="B21:C21"/>
    <mergeCell ref="B10:C10"/>
    <mergeCell ref="B11:C11"/>
    <mergeCell ref="B16:C16"/>
    <mergeCell ref="B17:C17"/>
    <mergeCell ref="B14:C14"/>
    <mergeCell ref="B15:C15"/>
    <mergeCell ref="B5:C5"/>
    <mergeCell ref="B19:C19"/>
    <mergeCell ref="B8:C8"/>
    <mergeCell ref="B18:C18"/>
    <mergeCell ref="B9:C9"/>
    <mergeCell ref="B7:C7"/>
    <mergeCell ref="B6:C6"/>
    <mergeCell ref="B12:C12"/>
    <mergeCell ref="B13: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B63" zoomScale="70" zoomScaleNormal="70" workbookViewId="0">
      <selection activeCell="C71" sqref="C71"/>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18" t="s">
        <v>74</v>
      </c>
      <c r="C2" s="119"/>
      <c r="D2" s="120"/>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88" t="s">
        <v>39</v>
      </c>
      <c r="C5" s="89" t="s">
        <v>12</v>
      </c>
      <c r="D5" s="90"/>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88" t="s">
        <v>40</v>
      </c>
      <c r="C10" s="89"/>
      <c r="D10" s="90"/>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88" t="s">
        <v>41</v>
      </c>
      <c r="C15" s="89"/>
      <c r="D15" s="90"/>
      <c r="E15"/>
    </row>
    <row r="16" spans="1:5" ht="18.75" x14ac:dyDescent="0.3">
      <c r="A16"/>
      <c r="B16" s="121" t="s">
        <v>68</v>
      </c>
      <c r="C16" s="13" t="s">
        <v>1</v>
      </c>
      <c r="D16" s="14"/>
      <c r="E16"/>
    </row>
    <row r="17" spans="1:5" ht="18.75" x14ac:dyDescent="0.3">
      <c r="A17"/>
      <c r="B17" s="122"/>
      <c r="C17" s="11" t="s">
        <v>2</v>
      </c>
      <c r="D17" s="12"/>
      <c r="E17"/>
    </row>
    <row r="18" spans="1:5" ht="19.5" thickBot="1" x14ac:dyDescent="0.35">
      <c r="A18"/>
      <c r="B18" s="123"/>
      <c r="C18" s="11" t="s">
        <v>6</v>
      </c>
      <c r="D18" s="12"/>
      <c r="E18"/>
    </row>
    <row r="19" spans="1:5" ht="18.75" x14ac:dyDescent="0.3">
      <c r="A19"/>
      <c r="B19" s="121" t="s">
        <v>67</v>
      </c>
      <c r="C19" s="13" t="s">
        <v>3</v>
      </c>
      <c r="D19" s="14"/>
      <c r="E19"/>
    </row>
    <row r="20" spans="1:5" ht="18.75" x14ac:dyDescent="0.3">
      <c r="A20"/>
      <c r="B20" s="122"/>
      <c r="C20" s="11" t="s">
        <v>4</v>
      </c>
      <c r="D20" s="12"/>
      <c r="E20"/>
    </row>
    <row r="21" spans="1:5" ht="19.5" thickBot="1" x14ac:dyDescent="0.35">
      <c r="A21"/>
      <c r="B21" s="123"/>
      <c r="C21" s="11" t="s">
        <v>5</v>
      </c>
      <c r="D21" s="12"/>
      <c r="E21"/>
    </row>
    <row r="22" spans="1:5" ht="27" thickBot="1" x14ac:dyDescent="0.3">
      <c r="A22"/>
      <c r="B22" s="88" t="s">
        <v>46</v>
      </c>
      <c r="C22" s="89"/>
      <c r="D22" s="90"/>
      <c r="E22"/>
    </row>
    <row r="23" spans="1:5" ht="18.75" customHeight="1" x14ac:dyDescent="0.25">
      <c r="A23"/>
      <c r="B23" s="137" t="s">
        <v>42</v>
      </c>
      <c r="C23" s="138"/>
      <c r="D23" s="139"/>
      <c r="E23"/>
    </row>
    <row r="24" spans="1:5" x14ac:dyDescent="0.25">
      <c r="A24"/>
      <c r="B24" s="140"/>
      <c r="C24" s="141"/>
      <c r="D24" s="142"/>
      <c r="E24"/>
    </row>
    <row r="25" spans="1:5" ht="15.75" thickBot="1" x14ac:dyDescent="0.3">
      <c r="A25"/>
      <c r="B25" s="143"/>
      <c r="C25" s="144"/>
      <c r="D25" s="145"/>
      <c r="E25"/>
    </row>
    <row r="26" spans="1:5" ht="22.5" customHeight="1" thickBot="1" x14ac:dyDescent="0.3">
      <c r="A26"/>
      <c r="B26" s="88" t="s">
        <v>47</v>
      </c>
      <c r="C26" s="89"/>
      <c r="D26" s="90"/>
      <c r="E26"/>
    </row>
    <row r="27" spans="1:5" ht="19.5" thickBot="1" x14ac:dyDescent="0.35">
      <c r="A27"/>
      <c r="B27" s="146" t="s">
        <v>35</v>
      </c>
      <c r="C27" s="147"/>
      <c r="D27" s="148"/>
      <c r="E27"/>
    </row>
    <row r="28" spans="1:5" ht="21.75" customHeight="1" thickBot="1" x14ac:dyDescent="0.3">
      <c r="A28"/>
      <c r="B28" s="88" t="s">
        <v>94</v>
      </c>
      <c r="C28" s="89"/>
      <c r="D28" s="90"/>
      <c r="E28"/>
    </row>
    <row r="29" spans="1:5" ht="64.5" customHeight="1" x14ac:dyDescent="0.3">
      <c r="A29"/>
      <c r="B29" s="146" t="s">
        <v>117</v>
      </c>
      <c r="C29" s="147"/>
      <c r="D29" s="148"/>
      <c r="E29"/>
    </row>
    <row r="30" spans="1:5" ht="12.75" customHeight="1" x14ac:dyDescent="0.3">
      <c r="A30"/>
      <c r="B30" s="24"/>
      <c r="C30" s="24"/>
      <c r="D30" s="24"/>
      <c r="E30"/>
    </row>
    <row r="32" spans="1:5" ht="19.5" thickBot="1" x14ac:dyDescent="0.35">
      <c r="A32"/>
      <c r="B32" s="24"/>
      <c r="C32" s="24"/>
      <c r="D32" s="24"/>
      <c r="E32"/>
    </row>
    <row r="33" spans="1:5" ht="32.25" thickBot="1" x14ac:dyDescent="0.3">
      <c r="A33"/>
      <c r="B33" s="85" t="s">
        <v>75</v>
      </c>
      <c r="C33" s="86"/>
      <c r="D33" s="87"/>
      <c r="E33"/>
    </row>
    <row r="34" spans="1:5" ht="40.5" customHeight="1" thickBot="1" x14ac:dyDescent="0.3">
      <c r="A34"/>
      <c r="B34" s="6" t="s">
        <v>69</v>
      </c>
      <c r="C34" s="6" t="s">
        <v>53</v>
      </c>
      <c r="D34" s="6"/>
      <c r="E34"/>
    </row>
    <row r="35" spans="1:5" ht="27.75" customHeight="1" thickBot="1" x14ac:dyDescent="0.45">
      <c r="A35"/>
      <c r="B35" s="33">
        <v>12800</v>
      </c>
      <c r="C35" s="34" t="s">
        <v>125</v>
      </c>
      <c r="D35" s="4"/>
      <c r="E35"/>
    </row>
    <row r="36" spans="1:5" ht="27" thickBot="1" x14ac:dyDescent="0.3">
      <c r="A36"/>
      <c r="B36" s="88" t="s">
        <v>54</v>
      </c>
      <c r="C36" s="89" t="s">
        <v>12</v>
      </c>
      <c r="D36" s="90"/>
      <c r="E36"/>
    </row>
    <row r="37" spans="1:5" ht="18.75" customHeight="1" x14ac:dyDescent="0.25">
      <c r="A37"/>
      <c r="B37" s="97" t="s">
        <v>121</v>
      </c>
      <c r="C37" s="98"/>
      <c r="D37" s="99"/>
      <c r="E37"/>
    </row>
    <row r="38" spans="1:5" ht="367.5" customHeight="1" thickBot="1" x14ac:dyDescent="0.3">
      <c r="A38"/>
      <c r="B38" s="100"/>
      <c r="C38" s="101"/>
      <c r="D38" s="102"/>
      <c r="E38"/>
    </row>
    <row r="39" spans="1:5" ht="27" thickBot="1" x14ac:dyDescent="0.3">
      <c r="A39"/>
      <c r="B39" s="88" t="s">
        <v>49</v>
      </c>
      <c r="C39" s="89" t="s">
        <v>12</v>
      </c>
      <c r="D39" s="90"/>
      <c r="E39"/>
    </row>
    <row r="40" spans="1:5" ht="18.75" x14ac:dyDescent="0.3">
      <c r="A40"/>
      <c r="B40" s="19" t="s">
        <v>50</v>
      </c>
      <c r="C40" s="103">
        <v>5</v>
      </c>
      <c r="D40" s="149"/>
      <c r="E40"/>
    </row>
    <row r="41" spans="1:5" ht="110.25" customHeight="1" thickBot="1" x14ac:dyDescent="0.3">
      <c r="A41"/>
      <c r="B41" s="36" t="s">
        <v>51</v>
      </c>
      <c r="C41" s="133" t="s">
        <v>129</v>
      </c>
      <c r="D41" s="134"/>
      <c r="E41"/>
    </row>
    <row r="42" spans="1:5" ht="27" thickBot="1" x14ac:dyDescent="0.3">
      <c r="A42"/>
      <c r="B42" s="88" t="s">
        <v>52</v>
      </c>
      <c r="C42" s="89"/>
      <c r="D42" s="90"/>
      <c r="E42"/>
    </row>
    <row r="43" spans="1:5" ht="18.75" x14ac:dyDescent="0.3">
      <c r="A43"/>
      <c r="B43" s="22" t="s">
        <v>27</v>
      </c>
      <c r="C43" s="103">
        <v>341975</v>
      </c>
      <c r="D43" s="104"/>
      <c r="E43"/>
    </row>
    <row r="44" spans="1:5" ht="18.75" x14ac:dyDescent="0.3">
      <c r="A44"/>
      <c r="B44" s="22" t="s">
        <v>28</v>
      </c>
      <c r="C44" s="105">
        <v>6306202</v>
      </c>
      <c r="D44" s="106"/>
      <c r="E44"/>
    </row>
    <row r="45" spans="1:5" ht="19.5" thickBot="1" x14ac:dyDescent="0.35">
      <c r="A45"/>
      <c r="B45" s="22" t="s">
        <v>29</v>
      </c>
      <c r="C45" s="107" t="s">
        <v>122</v>
      </c>
      <c r="D45" s="108"/>
      <c r="E45"/>
    </row>
    <row r="46" spans="1:5" ht="27" thickBot="1" x14ac:dyDescent="0.3">
      <c r="A46"/>
      <c r="B46" s="88" t="s">
        <v>48</v>
      </c>
      <c r="C46" s="89"/>
      <c r="D46" s="90"/>
      <c r="E46"/>
    </row>
    <row r="47" spans="1:5" ht="18.75" customHeight="1" x14ac:dyDescent="0.25">
      <c r="A47"/>
      <c r="B47" s="124" t="s">
        <v>123</v>
      </c>
      <c r="C47" s="125"/>
      <c r="D47" s="126"/>
      <c r="E47"/>
    </row>
    <row r="48" spans="1:5" x14ac:dyDescent="0.25">
      <c r="A48"/>
      <c r="B48" s="127"/>
      <c r="C48" s="128"/>
      <c r="D48" s="129"/>
      <c r="E48"/>
    </row>
    <row r="49" spans="1:5" ht="15.75" thickBot="1" x14ac:dyDescent="0.3">
      <c r="A49"/>
      <c r="B49" s="130"/>
      <c r="C49" s="131"/>
      <c r="D49" s="132"/>
      <c r="E49"/>
    </row>
    <row r="50" spans="1:5" ht="27" thickBot="1" x14ac:dyDescent="0.3">
      <c r="A50"/>
      <c r="B50" s="88" t="s">
        <v>55</v>
      </c>
      <c r="C50" s="89"/>
      <c r="D50" s="90"/>
      <c r="E50"/>
    </row>
    <row r="51" spans="1:5" ht="18.75" x14ac:dyDescent="0.3">
      <c r="A51"/>
      <c r="B51" s="22" t="s">
        <v>30</v>
      </c>
      <c r="C51" s="11" t="s">
        <v>124</v>
      </c>
      <c r="D51" s="12" t="s">
        <v>13</v>
      </c>
      <c r="E51"/>
    </row>
    <row r="52" spans="1:5" ht="18.75" x14ac:dyDescent="0.3">
      <c r="A52"/>
      <c r="B52" s="22" t="s">
        <v>31</v>
      </c>
      <c r="C52" s="135" t="s">
        <v>124</v>
      </c>
      <c r="D52" s="136"/>
      <c r="E52"/>
    </row>
    <row r="53" spans="1:5" ht="18.75" x14ac:dyDescent="0.3">
      <c r="A53"/>
      <c r="B53" s="22" t="s">
        <v>32</v>
      </c>
      <c r="C53" s="11" t="s">
        <v>124</v>
      </c>
      <c r="D53" s="12" t="s">
        <v>14</v>
      </c>
      <c r="E53"/>
    </row>
    <row r="54" spans="1:5" ht="18.75" x14ac:dyDescent="0.3">
      <c r="A54"/>
      <c r="B54" s="22" t="s">
        <v>33</v>
      </c>
      <c r="C54" s="11" t="s">
        <v>124</v>
      </c>
      <c r="D54" s="12" t="s">
        <v>14</v>
      </c>
      <c r="E54"/>
    </row>
    <row r="55" spans="1:5" ht="19.5" thickBot="1" x14ac:dyDescent="0.35">
      <c r="A55"/>
      <c r="B55" s="22" t="s">
        <v>34</v>
      </c>
      <c r="C55" s="11" t="s">
        <v>124</v>
      </c>
      <c r="D55" s="12" t="s">
        <v>15</v>
      </c>
      <c r="E55"/>
    </row>
    <row r="56" spans="1:5" ht="27" thickBot="1" x14ac:dyDescent="0.3">
      <c r="A56"/>
      <c r="B56" s="88" t="s">
        <v>56</v>
      </c>
      <c r="C56" s="89"/>
      <c r="D56" s="90"/>
      <c r="E56"/>
    </row>
    <row r="57" spans="1:5" ht="18.75" customHeight="1" x14ac:dyDescent="0.25">
      <c r="A57"/>
      <c r="B57" s="109" t="s">
        <v>128</v>
      </c>
      <c r="C57" s="110"/>
      <c r="D57" s="111"/>
      <c r="E57"/>
    </row>
    <row r="58" spans="1:5" ht="18.75" customHeight="1" x14ac:dyDescent="0.25">
      <c r="A58"/>
      <c r="B58" s="112"/>
      <c r="C58" s="113"/>
      <c r="D58" s="114"/>
      <c r="E58"/>
    </row>
    <row r="59" spans="1:5" ht="18.75" customHeight="1" x14ac:dyDescent="0.25">
      <c r="A59"/>
      <c r="B59" s="112"/>
      <c r="C59" s="113"/>
      <c r="D59" s="114"/>
      <c r="E59"/>
    </row>
    <row r="60" spans="1:5" ht="54.75" customHeight="1" x14ac:dyDescent="0.25">
      <c r="A60"/>
      <c r="B60" s="115"/>
      <c r="C60" s="116"/>
      <c r="D60" s="117"/>
      <c r="E60"/>
    </row>
    <row r="61" spans="1:5" ht="18.75" x14ac:dyDescent="0.3">
      <c r="A61"/>
      <c r="B61" s="25"/>
      <c r="C61" s="25"/>
      <c r="D61" s="25"/>
      <c r="E61"/>
    </row>
    <row r="63" spans="1:5" ht="19.5" thickBot="1" x14ac:dyDescent="0.35">
      <c r="A63"/>
      <c r="B63" s="25"/>
      <c r="C63" s="25"/>
      <c r="D63" s="25"/>
      <c r="E63"/>
    </row>
    <row r="64" spans="1:5" ht="32.25" thickBot="1" x14ac:dyDescent="0.3">
      <c r="A64"/>
      <c r="B64" s="85" t="s">
        <v>76</v>
      </c>
      <c r="C64" s="86"/>
      <c r="D64" s="87"/>
      <c r="E64"/>
    </row>
    <row r="65" spans="1:5" ht="27" thickBot="1" x14ac:dyDescent="0.3">
      <c r="A65"/>
      <c r="B65" s="6" t="s">
        <v>19</v>
      </c>
      <c r="C65" s="20" t="s">
        <v>57</v>
      </c>
      <c r="D65" s="6" t="s">
        <v>20</v>
      </c>
      <c r="E65"/>
    </row>
    <row r="66" spans="1:5" ht="19.5" thickBot="1" x14ac:dyDescent="0.35">
      <c r="A66"/>
      <c r="B66" s="33">
        <v>50</v>
      </c>
      <c r="C66" s="34">
        <v>60</v>
      </c>
      <c r="D66" s="35" t="s">
        <v>118</v>
      </c>
      <c r="E66"/>
    </row>
    <row r="67" spans="1:5" ht="27" thickBot="1" x14ac:dyDescent="0.3">
      <c r="A67"/>
      <c r="B67" s="21" t="s">
        <v>22</v>
      </c>
      <c r="C67" s="6" t="s">
        <v>21</v>
      </c>
      <c r="D67" s="20" t="s">
        <v>58</v>
      </c>
      <c r="E67"/>
    </row>
    <row r="68" spans="1:5" ht="19.5" thickBot="1" x14ac:dyDescent="0.35">
      <c r="A68"/>
      <c r="B68" s="33" t="s">
        <v>120</v>
      </c>
      <c r="C68" s="34" t="s">
        <v>119</v>
      </c>
      <c r="D68" s="34" t="s">
        <v>169</v>
      </c>
      <c r="E68"/>
    </row>
    <row r="69" spans="1:5" ht="27" thickBot="1" x14ac:dyDescent="0.3">
      <c r="A69"/>
      <c r="B69" s="88" t="s">
        <v>73</v>
      </c>
      <c r="C69" s="89"/>
      <c r="D69" s="90"/>
      <c r="E69"/>
    </row>
    <row r="70" spans="1:5" ht="18.75" x14ac:dyDescent="0.3">
      <c r="A70"/>
      <c r="B70" s="22" t="s">
        <v>23</v>
      </c>
      <c r="C70" s="11">
        <v>50</v>
      </c>
      <c r="D70" s="12" t="s">
        <v>18</v>
      </c>
      <c r="E70"/>
    </row>
    <row r="71" spans="1:5" ht="18.75" x14ac:dyDescent="0.3">
      <c r="A71"/>
      <c r="B71" s="22" t="s">
        <v>24</v>
      </c>
      <c r="C71" s="55">
        <v>2.8424978435201398E-3</v>
      </c>
      <c r="D71" s="12" t="s">
        <v>25</v>
      </c>
      <c r="E71"/>
    </row>
    <row r="72" spans="1:5" ht="19.5" thickBot="1" x14ac:dyDescent="0.35">
      <c r="A72"/>
      <c r="B72" s="22" t="s">
        <v>26</v>
      </c>
      <c r="C72" s="54">
        <v>0.19522490467152501</v>
      </c>
      <c r="D72" s="12" t="s">
        <v>25</v>
      </c>
      <c r="E72"/>
    </row>
    <row r="73" spans="1:5" ht="27" thickBot="1" x14ac:dyDescent="0.3">
      <c r="A73"/>
      <c r="B73" s="88" t="s">
        <v>72</v>
      </c>
      <c r="C73" s="89"/>
      <c r="D73" s="90"/>
      <c r="E73"/>
    </row>
    <row r="74" spans="1:5" ht="18.75" x14ac:dyDescent="0.3">
      <c r="A74"/>
      <c r="B74" s="22" t="s">
        <v>23</v>
      </c>
      <c r="C74" s="11">
        <v>50</v>
      </c>
      <c r="D74" s="12" t="s">
        <v>18</v>
      </c>
      <c r="E74"/>
    </row>
    <row r="75" spans="1:5" ht="18.75" x14ac:dyDescent="0.3">
      <c r="A75"/>
      <c r="B75" s="22" t="s">
        <v>70</v>
      </c>
      <c r="C75" s="54">
        <v>2.4161231669921198E-3</v>
      </c>
      <c r="D75" s="12" t="s">
        <v>25</v>
      </c>
      <c r="E75"/>
    </row>
    <row r="76" spans="1:5" ht="18.75" x14ac:dyDescent="0.3">
      <c r="A76"/>
      <c r="B76" s="22" t="s">
        <v>71</v>
      </c>
      <c r="C76" s="54">
        <v>0.165941168970797</v>
      </c>
      <c r="D76" s="12" t="s">
        <v>25</v>
      </c>
      <c r="E76"/>
    </row>
    <row r="77" spans="1:5" ht="18.75" x14ac:dyDescent="0.3">
      <c r="A77"/>
      <c r="B77" s="25"/>
      <c r="C77" s="23"/>
      <c r="D77" s="23"/>
      <c r="E77"/>
    </row>
    <row r="79" spans="1:5" ht="19.5" thickBot="1" x14ac:dyDescent="0.35">
      <c r="A79"/>
      <c r="B79" s="25"/>
      <c r="C79" s="25"/>
      <c r="D79" s="25"/>
      <c r="E79"/>
    </row>
    <row r="80" spans="1:5" ht="32.25" thickBot="1" x14ac:dyDescent="0.3">
      <c r="A80"/>
      <c r="B80" s="85" t="s">
        <v>77</v>
      </c>
      <c r="C80" s="86"/>
      <c r="D80" s="87"/>
      <c r="E80"/>
    </row>
    <row r="81" spans="1:5" x14ac:dyDescent="0.25">
      <c r="A81"/>
      <c r="B81" s="91"/>
      <c r="C81" s="92"/>
      <c r="D81" s="93"/>
      <c r="E81"/>
    </row>
    <row r="82" spans="1:5" ht="77.25" customHeight="1" thickBot="1" x14ac:dyDescent="0.3">
      <c r="A82"/>
      <c r="B82" s="94"/>
      <c r="C82" s="95"/>
      <c r="D82" s="96"/>
      <c r="E82"/>
    </row>
    <row r="83" spans="1:5" ht="27" thickBot="1" x14ac:dyDescent="0.3">
      <c r="A83"/>
      <c r="B83" s="88"/>
      <c r="C83" s="89"/>
      <c r="D83" s="90"/>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88"/>
      <c r="C87" s="89"/>
      <c r="D87" s="90"/>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5"/>
      <c r="C91" s="23"/>
      <c r="D91" s="23"/>
      <c r="E91"/>
    </row>
  </sheetData>
  <mergeCells count="35">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 ref="C45:D4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zoomScaleNormal="100" workbookViewId="0">
      <selection activeCell="C8" sqref="C8"/>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118" t="s">
        <v>65</v>
      </c>
      <c r="C2" s="120"/>
      <c r="D2"/>
    </row>
    <row r="3" spans="1:4" ht="27" thickBot="1" x14ac:dyDescent="0.35">
      <c r="A3"/>
      <c r="B3" s="5" t="s">
        <v>63</v>
      </c>
      <c r="C3" s="28"/>
      <c r="D3"/>
    </row>
    <row r="4" spans="1:4" ht="18.75" x14ac:dyDescent="0.3">
      <c r="A4"/>
      <c r="B4" s="40" t="s">
        <v>66</v>
      </c>
      <c r="C4" s="44">
        <f>98894411/610</f>
        <v>162121.98524590163</v>
      </c>
      <c r="D4"/>
    </row>
    <row r="5" spans="1:4" ht="18.75" x14ac:dyDescent="0.3">
      <c r="A5"/>
      <c r="B5" s="41" t="s">
        <v>131</v>
      </c>
      <c r="C5" s="44">
        <v>0</v>
      </c>
      <c r="D5"/>
    </row>
    <row r="6" spans="1:4" ht="18.75" x14ac:dyDescent="0.3">
      <c r="A6"/>
      <c r="B6" s="40" t="s">
        <v>79</v>
      </c>
      <c r="C6" s="45">
        <f>68500000/610</f>
        <v>112295.08196721312</v>
      </c>
      <c r="D6"/>
    </row>
    <row r="7" spans="1:4" ht="18.75" x14ac:dyDescent="0.3">
      <c r="A7"/>
      <c r="B7" s="40" t="s">
        <v>99</v>
      </c>
      <c r="C7" s="45">
        <f>SUM(C8:C12)</f>
        <v>2243573.881967213</v>
      </c>
      <c r="D7"/>
    </row>
    <row r="8" spans="1:4" ht="18.75" x14ac:dyDescent="0.3">
      <c r="A8"/>
      <c r="B8" s="22" t="s">
        <v>80</v>
      </c>
      <c r="C8" s="46">
        <f>458193063/610</f>
        <v>751136.16885245906</v>
      </c>
      <c r="D8"/>
    </row>
    <row r="9" spans="1:4" ht="18.75" x14ac:dyDescent="0.3">
      <c r="A9"/>
      <c r="B9" s="22" t="s">
        <v>81</v>
      </c>
      <c r="C9" s="46">
        <f>325489913/610</f>
        <v>533590.02131147543</v>
      </c>
      <c r="D9"/>
    </row>
    <row r="10" spans="1:4" ht="18.75" x14ac:dyDescent="0.3">
      <c r="A10"/>
      <c r="B10" s="37" t="s">
        <v>82</v>
      </c>
      <c r="C10" s="47">
        <f>584897092/610</f>
        <v>958847.69180327863</v>
      </c>
      <c r="D10"/>
    </row>
    <row r="11" spans="1:4" ht="18.75" x14ac:dyDescent="0.3">
      <c r="A11"/>
      <c r="B11" s="22" t="s">
        <v>132</v>
      </c>
      <c r="C11" s="48">
        <v>0</v>
      </c>
      <c r="D11"/>
    </row>
    <row r="12" spans="1:4" ht="18.75" x14ac:dyDescent="0.3">
      <c r="A12"/>
      <c r="B12" s="22" t="s">
        <v>133</v>
      </c>
      <c r="C12" s="48">
        <v>0</v>
      </c>
      <c r="D12"/>
    </row>
    <row r="13" spans="1:4" ht="18.75" x14ac:dyDescent="0.3">
      <c r="A13"/>
      <c r="B13" s="40" t="s">
        <v>100</v>
      </c>
      <c r="C13" s="49">
        <f>SUM(C14:C18)</f>
        <v>559801.33278688521</v>
      </c>
      <c r="D13"/>
    </row>
    <row r="14" spans="1:4" ht="18.75" x14ac:dyDescent="0.3">
      <c r="A14"/>
      <c r="B14" s="22" t="s">
        <v>83</v>
      </c>
      <c r="C14" s="48">
        <f>109966335/610</f>
        <v>180272.68032786885</v>
      </c>
      <c r="D14"/>
    </row>
    <row r="15" spans="1:4" ht="18.75" x14ac:dyDescent="0.3">
      <c r="A15"/>
      <c r="B15" s="22" t="s">
        <v>84</v>
      </c>
      <c r="C15" s="48">
        <f>78117579/610</f>
        <v>128061.60491803278</v>
      </c>
      <c r="D15"/>
    </row>
    <row r="16" spans="1:4" ht="18.75" x14ac:dyDescent="0.3">
      <c r="A16"/>
      <c r="B16" s="22" t="s">
        <v>85</v>
      </c>
      <c r="C16" s="48">
        <f>140375302/610</f>
        <v>230123.44590163935</v>
      </c>
      <c r="D16"/>
    </row>
    <row r="17" spans="1:4" ht="18.75" x14ac:dyDescent="0.3">
      <c r="A17"/>
      <c r="B17" s="22" t="s">
        <v>134</v>
      </c>
      <c r="C17" s="48">
        <v>0</v>
      </c>
      <c r="D17"/>
    </row>
    <row r="18" spans="1:4" ht="18.75" x14ac:dyDescent="0.3">
      <c r="A18"/>
      <c r="B18" s="22" t="s">
        <v>86</v>
      </c>
      <c r="C18" s="48">
        <f>13019597/610</f>
        <v>21343.601639344262</v>
      </c>
      <c r="D18"/>
    </row>
    <row r="19" spans="1:4" ht="18.75" x14ac:dyDescent="0.3">
      <c r="A19"/>
      <c r="B19" s="40" t="s">
        <v>101</v>
      </c>
      <c r="C19" s="49">
        <f>SUM(C20:C24)</f>
        <v>689079.86557377037</v>
      </c>
      <c r="D19"/>
    </row>
    <row r="20" spans="1:4" ht="18.75" x14ac:dyDescent="0.3">
      <c r="A20"/>
      <c r="B20" s="22" t="s">
        <v>102</v>
      </c>
      <c r="C20" s="48">
        <f>137457919/610</f>
        <v>225340.85081967214</v>
      </c>
      <c r="D20"/>
    </row>
    <row r="21" spans="1:4" ht="18.75" x14ac:dyDescent="0.3">
      <c r="A21"/>
      <c r="B21" s="22" t="s">
        <v>103</v>
      </c>
      <c r="C21" s="48">
        <f>97646974/610</f>
        <v>160077.00655737706</v>
      </c>
      <c r="D21"/>
    </row>
    <row r="22" spans="1:4" ht="18.75" x14ac:dyDescent="0.3">
      <c r="A22"/>
      <c r="B22" s="22" t="s">
        <v>104</v>
      </c>
      <c r="C22" s="48">
        <f>175469128/610</f>
        <v>287654.30819672131</v>
      </c>
      <c r="D22"/>
    </row>
    <row r="23" spans="1:4" ht="18.75" x14ac:dyDescent="0.3">
      <c r="A23"/>
      <c r="B23" s="22" t="s">
        <v>136</v>
      </c>
      <c r="C23" s="48">
        <v>0</v>
      </c>
      <c r="D23"/>
    </row>
    <row r="24" spans="1:4" ht="18.75" x14ac:dyDescent="0.3">
      <c r="A24"/>
      <c r="B24" s="22" t="s">
        <v>105</v>
      </c>
      <c r="C24" s="48">
        <f>9764697/610</f>
        <v>16007.7</v>
      </c>
      <c r="D24"/>
    </row>
    <row r="25" spans="1:4" ht="18.75" x14ac:dyDescent="0.3">
      <c r="A25"/>
      <c r="B25" s="40" t="s">
        <v>106</v>
      </c>
      <c r="C25" s="49">
        <f>SUM(C26:C30)</f>
        <v>401659.02295081969</v>
      </c>
      <c r="D25"/>
    </row>
    <row r="26" spans="1:4" ht="18.75" x14ac:dyDescent="0.3">
      <c r="A26"/>
      <c r="B26" s="22" t="s">
        <v>107</v>
      </c>
      <c r="C26" s="48">
        <f>73310890/610</f>
        <v>120181.78688524591</v>
      </c>
      <c r="D26"/>
    </row>
    <row r="27" spans="1:4" ht="18.75" x14ac:dyDescent="0.3">
      <c r="A27"/>
      <c r="B27" s="22" t="s">
        <v>108</v>
      </c>
      <c r="C27" s="48">
        <f>52078386/610</f>
        <v>85374.403278688522</v>
      </c>
      <c r="D27"/>
    </row>
    <row r="28" spans="1:4" ht="18.75" x14ac:dyDescent="0.3">
      <c r="A28"/>
      <c r="B28" s="22" t="s">
        <v>109</v>
      </c>
      <c r="C28" s="48">
        <f>93583535/610</f>
        <v>153415.63114754099</v>
      </c>
      <c r="D28"/>
    </row>
    <row r="29" spans="1:4" ht="18.75" x14ac:dyDescent="0.3">
      <c r="A29"/>
      <c r="B29" s="22" t="s">
        <v>110</v>
      </c>
      <c r="C29" s="48">
        <v>0</v>
      </c>
      <c r="D29"/>
    </row>
    <row r="30" spans="1:4" ht="18.75" x14ac:dyDescent="0.3">
      <c r="A30"/>
      <c r="B30" s="22" t="s">
        <v>111</v>
      </c>
      <c r="C30" s="48">
        <f>26039193/610</f>
        <v>42687.201639344261</v>
      </c>
      <c r="D30"/>
    </row>
    <row r="31" spans="1:4" ht="18.75" x14ac:dyDescent="0.3">
      <c r="A31"/>
      <c r="B31" s="22" t="s">
        <v>112</v>
      </c>
      <c r="C31" s="48">
        <v>0</v>
      </c>
      <c r="D31"/>
    </row>
    <row r="32" spans="1:4" ht="18.75" x14ac:dyDescent="0.3">
      <c r="A32"/>
      <c r="B32" s="22" t="s">
        <v>135</v>
      </c>
      <c r="C32" s="48"/>
      <c r="D32"/>
    </row>
    <row r="33" spans="1:4" ht="18.75" x14ac:dyDescent="0.3">
      <c r="A33"/>
      <c r="B33" s="22" t="s">
        <v>137</v>
      </c>
      <c r="C33" s="48"/>
      <c r="D33"/>
    </row>
    <row r="34" spans="1:4" ht="18.75" x14ac:dyDescent="0.3">
      <c r="A34"/>
      <c r="B34" s="42" t="s">
        <v>113</v>
      </c>
      <c r="C34" s="49">
        <f>50000000/610</f>
        <v>81967.213114754093</v>
      </c>
      <c r="D34"/>
    </row>
    <row r="35" spans="1:4" ht="18.75" x14ac:dyDescent="0.3">
      <c r="A35"/>
      <c r="B35" s="37"/>
      <c r="C35" s="47"/>
      <c r="D35"/>
    </row>
    <row r="36" spans="1:4" ht="18.75" x14ac:dyDescent="0.3">
      <c r="A36"/>
      <c r="B36" s="43" t="s">
        <v>138</v>
      </c>
      <c r="C36" s="50">
        <f>C4+C6+C7+C5+C13+C19+C25+C34</f>
        <v>4250498.3836065568</v>
      </c>
      <c r="D36"/>
    </row>
    <row r="37" spans="1:4" ht="18.75" x14ac:dyDescent="0.3">
      <c r="A37"/>
      <c r="B37" s="37"/>
      <c r="C37" s="47"/>
      <c r="D37"/>
    </row>
    <row r="38" spans="1:4" ht="27" thickBot="1" x14ac:dyDescent="0.35">
      <c r="A38"/>
      <c r="B38" s="39" t="s">
        <v>64</v>
      </c>
      <c r="C38" s="51"/>
      <c r="D38"/>
    </row>
    <row r="39" spans="1:4" ht="18.75" x14ac:dyDescent="0.3">
      <c r="A39"/>
      <c r="B39" s="22" t="s">
        <v>87</v>
      </c>
      <c r="C39" s="52">
        <f>(C4+C6+C19+C25+C34)*0.15</f>
        <v>217068.47532786883</v>
      </c>
      <c r="D39"/>
    </row>
    <row r="40" spans="1:4" ht="18.75" x14ac:dyDescent="0.3">
      <c r="A40"/>
      <c r="B40" s="22" t="s">
        <v>114</v>
      </c>
      <c r="C40" s="46"/>
      <c r="D40"/>
    </row>
    <row r="41" spans="1:4" ht="18.75" x14ac:dyDescent="0.3">
      <c r="A41"/>
      <c r="B41" s="22" t="s">
        <v>115</v>
      </c>
      <c r="C41" s="46">
        <f>C36*0.1</f>
        <v>425049.8383606557</v>
      </c>
      <c r="D41"/>
    </row>
    <row r="42" spans="1:4" ht="19.5" thickBot="1" x14ac:dyDescent="0.35">
      <c r="A42"/>
      <c r="B42" s="22" t="s">
        <v>116</v>
      </c>
      <c r="C42" s="46">
        <f>(1600*27000*12)/610</f>
        <v>849836.06557377044</v>
      </c>
      <c r="D42"/>
    </row>
    <row r="43" spans="1:4" ht="33" thickTop="1" thickBot="1" x14ac:dyDescent="0.35">
      <c r="A43"/>
      <c r="B43" s="27" t="s">
        <v>62</v>
      </c>
      <c r="C43" s="53">
        <f>C42+C41+C39+C36</f>
        <v>5742452.7628688514</v>
      </c>
      <c r="D43"/>
    </row>
    <row r="44" spans="1:4" x14ac:dyDescent="0.25">
      <c r="A44"/>
      <c r="B44"/>
      <c r="C44"/>
      <c r="D44"/>
    </row>
    <row r="46" spans="1:4" x14ac:dyDescent="0.25">
      <c r="C46" s="38"/>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6" sqref="B6:D6"/>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85" t="s">
        <v>78</v>
      </c>
      <c r="C2" s="86"/>
      <c r="D2" s="87"/>
      <c r="E2"/>
    </row>
    <row r="3" spans="1:5" ht="27" thickBot="1" x14ac:dyDescent="0.3">
      <c r="A3"/>
      <c r="B3" s="31" t="s">
        <v>98</v>
      </c>
      <c r="C3" s="29"/>
      <c r="D3" s="30"/>
      <c r="E3"/>
    </row>
    <row r="4" spans="1:5" ht="174.75" customHeight="1" thickBot="1" x14ac:dyDescent="0.3">
      <c r="A4"/>
      <c r="B4" s="150" t="s">
        <v>96</v>
      </c>
      <c r="C4" s="151"/>
      <c r="D4" s="152"/>
      <c r="E4"/>
    </row>
    <row r="5" spans="1:5" ht="81.75" customHeight="1" thickBot="1" x14ac:dyDescent="0.3">
      <c r="A5"/>
      <c r="B5" s="150" t="s">
        <v>97</v>
      </c>
      <c r="C5" s="151"/>
      <c r="D5" s="152"/>
      <c r="E5"/>
    </row>
    <row r="6" spans="1:5" ht="33.75" customHeight="1" thickBot="1" x14ac:dyDescent="0.3">
      <c r="A6"/>
      <c r="B6" s="150" t="s">
        <v>95</v>
      </c>
      <c r="C6" s="151"/>
      <c r="D6" s="152"/>
      <c r="E6"/>
    </row>
    <row r="7" spans="1:5" x14ac:dyDescent="0.25">
      <c r="A7"/>
      <c r="B7"/>
      <c r="C7"/>
      <c r="D7"/>
      <c r="E7"/>
    </row>
  </sheetData>
  <mergeCells count="4">
    <mergeCell ref="B2:D2"/>
    <mergeCell ref="B4:D4"/>
    <mergeCell ref="B5:D5"/>
    <mergeCell ref="B6:D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8"/>
  <sheetViews>
    <sheetView workbookViewId="0">
      <selection activeCell="K12" sqref="K12"/>
    </sheetView>
  </sheetViews>
  <sheetFormatPr baseColWidth="10" defaultRowHeight="15" x14ac:dyDescent="0.25"/>
  <cols>
    <col min="2" max="2" width="15.625" bestFit="1" customWidth="1"/>
  </cols>
  <sheetData>
    <row r="2" spans="1:10" x14ac:dyDescent="0.25">
      <c r="A2" s="60" t="s">
        <v>161</v>
      </c>
    </row>
    <row r="3" spans="1:10" ht="25.5" x14ac:dyDescent="0.25">
      <c r="B3" s="56" t="s">
        <v>142</v>
      </c>
      <c r="C3" s="62" t="s">
        <v>171</v>
      </c>
      <c r="D3" s="57" t="s">
        <v>143</v>
      </c>
      <c r="E3" s="57" t="s">
        <v>144</v>
      </c>
      <c r="F3" s="57" t="s">
        <v>145</v>
      </c>
      <c r="G3" s="57" t="s">
        <v>146</v>
      </c>
      <c r="H3" s="57" t="s">
        <v>147</v>
      </c>
      <c r="I3" s="57" t="s">
        <v>148</v>
      </c>
      <c r="J3" s="57" t="s">
        <v>149</v>
      </c>
    </row>
    <row r="4" spans="1:10" x14ac:dyDescent="0.25">
      <c r="B4" s="58" t="s">
        <v>150</v>
      </c>
      <c r="C4" s="63">
        <v>50</v>
      </c>
      <c r="D4" s="59">
        <v>0.5348399688691936</v>
      </c>
      <c r="E4" s="59">
        <v>0.54594659917030186</v>
      </c>
      <c r="F4" s="59">
        <v>0.5853135692452881</v>
      </c>
      <c r="G4" s="59">
        <v>0.64232153890746535</v>
      </c>
      <c r="H4" s="59">
        <v>0.71808691862833418</v>
      </c>
      <c r="I4" s="59">
        <v>0.87566070133551732</v>
      </c>
      <c r="J4" s="59">
        <v>1.0359034484319465</v>
      </c>
    </row>
    <row r="6" spans="1:10" x14ac:dyDescent="0.25">
      <c r="A6" s="60" t="s">
        <v>162</v>
      </c>
    </row>
    <row r="7" spans="1:10" ht="25.5" x14ac:dyDescent="0.25">
      <c r="B7" s="64" t="s">
        <v>151</v>
      </c>
      <c r="C7" s="61" t="s">
        <v>152</v>
      </c>
      <c r="D7" s="61" t="s">
        <v>153</v>
      </c>
      <c r="E7" s="61" t="s">
        <v>154</v>
      </c>
      <c r="F7" s="61" t="s">
        <v>155</v>
      </c>
      <c r="G7" s="61" t="s">
        <v>156</v>
      </c>
      <c r="H7" s="61" t="s">
        <v>157</v>
      </c>
      <c r="I7" s="61" t="s">
        <v>158</v>
      </c>
    </row>
    <row r="8" spans="1:10" x14ac:dyDescent="0.25">
      <c r="B8" s="65" t="s">
        <v>159</v>
      </c>
      <c r="C8" s="66">
        <v>-19.926685479212669</v>
      </c>
      <c r="D8" s="66">
        <v>-20.444319718170096</v>
      </c>
      <c r="E8" s="66">
        <v>-22.279051859456175</v>
      </c>
      <c r="F8" s="66">
        <v>-24.935958246953806</v>
      </c>
      <c r="G8" s="66">
        <v>-28.467070169101696</v>
      </c>
      <c r="H8" s="66">
        <v>-35.810934408747514</v>
      </c>
      <c r="I8" s="66">
        <v>-43.279188072816147</v>
      </c>
    </row>
    <row r="11" spans="1:10" x14ac:dyDescent="0.25">
      <c r="A11" s="60" t="s">
        <v>163</v>
      </c>
    </row>
    <row r="12" spans="1:10" ht="25.5" x14ac:dyDescent="0.25">
      <c r="B12" s="56" t="s">
        <v>142</v>
      </c>
      <c r="C12" s="62" t="s">
        <v>170</v>
      </c>
      <c r="D12" s="57" t="s">
        <v>143</v>
      </c>
      <c r="E12" s="57" t="s">
        <v>144</v>
      </c>
      <c r="F12" s="57" t="s">
        <v>145</v>
      </c>
      <c r="G12" s="57" t="s">
        <v>146</v>
      </c>
      <c r="H12" s="57" t="s">
        <v>147</v>
      </c>
      <c r="I12" s="57" t="s">
        <v>148</v>
      </c>
      <c r="J12" s="57" t="s">
        <v>149</v>
      </c>
    </row>
    <row r="13" spans="1:10" x14ac:dyDescent="0.25">
      <c r="B13" s="58" t="s">
        <v>150</v>
      </c>
      <c r="C13" s="63">
        <v>50</v>
      </c>
      <c r="D13" s="59">
        <v>0.5348399688691936</v>
      </c>
      <c r="E13" s="59">
        <v>0.54594659917030186</v>
      </c>
      <c r="F13" s="59">
        <v>0.5853135692452881</v>
      </c>
      <c r="G13" s="59">
        <v>0.64232153890746535</v>
      </c>
      <c r="H13" s="59">
        <v>0.56636712382085708</v>
      </c>
      <c r="I13" s="59">
        <v>0.58118221370912893</v>
      </c>
      <c r="J13" s="59">
        <v>0.59500277242841437</v>
      </c>
    </row>
    <row r="14" spans="1:10" x14ac:dyDescent="0.25">
      <c r="B14" s="58" t="s">
        <v>160</v>
      </c>
      <c r="C14" s="63">
        <v>50</v>
      </c>
      <c r="D14" s="59">
        <v>0</v>
      </c>
      <c r="E14" s="59">
        <v>0</v>
      </c>
      <c r="F14" s="59">
        <v>0</v>
      </c>
      <c r="G14" s="59">
        <v>0</v>
      </c>
      <c r="H14" s="59">
        <v>0.14909866276339015</v>
      </c>
      <c r="I14" s="59">
        <v>0.28939103676876471</v>
      </c>
      <c r="J14" s="59">
        <v>0.43328361527919551</v>
      </c>
    </row>
    <row r="16" spans="1:10" x14ac:dyDescent="0.25">
      <c r="A16" s="60" t="s">
        <v>164</v>
      </c>
    </row>
    <row r="17" spans="2:9" ht="25.5" x14ac:dyDescent="0.25">
      <c r="B17" s="64" t="s">
        <v>151</v>
      </c>
      <c r="C17" s="61" t="s">
        <v>152</v>
      </c>
      <c r="D17" s="61" t="s">
        <v>153</v>
      </c>
      <c r="E17" s="61" t="s">
        <v>154</v>
      </c>
      <c r="F17" s="61" t="s">
        <v>155</v>
      </c>
      <c r="G17" s="61" t="s">
        <v>156</v>
      </c>
      <c r="H17" s="61" t="s">
        <v>157</v>
      </c>
      <c r="I17" s="61" t="s">
        <v>158</v>
      </c>
    </row>
    <row r="18" spans="2:9" x14ac:dyDescent="0.25">
      <c r="B18" s="65" t="s">
        <v>159</v>
      </c>
      <c r="C18" s="66">
        <v>-19.926685479212669</v>
      </c>
      <c r="D18" s="66">
        <v>-20.444319718170096</v>
      </c>
      <c r="E18" s="66">
        <v>-22.279051859456175</v>
      </c>
      <c r="F18" s="66">
        <v>-24.935958246953806</v>
      </c>
      <c r="G18" s="66">
        <v>32.882169434987937</v>
      </c>
      <c r="H18" s="66">
        <v>25.538305195342115</v>
      </c>
      <c r="I18" s="66">
        <v>18.070051531273471</v>
      </c>
    </row>
  </sheetData>
  <conditionalFormatting sqref="D4:J4">
    <cfRule type="expression" dxfId="4" priority="13" stopIfTrue="1">
      <formula>D4&gt;1</formula>
    </cfRule>
  </conditionalFormatting>
  <conditionalFormatting sqref="C8:I8">
    <cfRule type="cellIs" dxfId="3" priority="12" stopIfTrue="1" operator="lessThan">
      <formula>-12</formula>
    </cfRule>
  </conditionalFormatting>
  <conditionalFormatting sqref="D13:J13">
    <cfRule type="expression" dxfId="2" priority="11" stopIfTrue="1">
      <formula>D13&gt;1</formula>
    </cfRule>
  </conditionalFormatting>
  <conditionalFormatting sqref="D14:J14">
    <cfRule type="expression" dxfId="1" priority="6" stopIfTrue="1">
      <formula>D14&gt;1</formula>
    </cfRule>
  </conditionalFormatting>
  <conditionalFormatting sqref="C18:F18">
    <cfRule type="cellIs" dxfId="0" priority="1" stopIfTrue="1" operator="lessThan">
      <formula>-12</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1. Antecedentes Básicos</vt:lpstr>
      <vt:lpstr>2. Descripción de la Obra</vt:lpstr>
      <vt:lpstr>3. Valorización</vt:lpstr>
      <vt:lpstr>4. Análisis de impactos</vt:lpstr>
      <vt:lpstr>5. Cuadro de Carga</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2018-05-16T19:08:54Z</dcterms:modified>
</cp:coreProperties>
</file>