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9- Enel\"/>
    </mc:Choice>
  </mc:AlternateContent>
  <bookViews>
    <workbookView xWindow="0" yWindow="180" windowWidth="28800" windowHeight="11955" tabRatio="707"/>
  </bookViews>
  <sheets>
    <sheet name="1. Antecedentes Básicos" sheetId="2" r:id="rId1"/>
    <sheet name="2. Descripción de la Obra" sheetId="4" r:id="rId2"/>
    <sheet name="3. Valorización" sheetId="13" r:id="rId3"/>
    <sheet name="4. Análisis de impactos" sheetId="16" r:id="rId4"/>
  </sheets>
  <definedNames>
    <definedName name="_xlnm.Print_Area" localSheetId="0">'1. Antecedentes Básicos'!$B$2:$C$21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 i="4" l="1"/>
  <c r="C25" i="13" l="1"/>
  <c r="C7" i="13"/>
  <c r="C4" i="13" l="1"/>
  <c r="C33" i="13"/>
  <c r="C19" i="13"/>
  <c r="C31" i="13"/>
  <c r="C37" i="13"/>
  <c r="C39" i="13"/>
  <c r="C13" i="13"/>
  <c r="C6" i="13"/>
  <c r="C5" i="13"/>
  <c r="C36" i="13" l="1"/>
  <c r="C3" i="13"/>
  <c r="C38" i="13" s="1"/>
  <c r="C35" i="13" s="1"/>
  <c r="C40" i="13" s="1"/>
</calcChain>
</file>

<file path=xl/sharedStrings.xml><?xml version="1.0" encoding="utf-8"?>
<sst xmlns="http://schemas.openxmlformats.org/spreadsheetml/2006/main" count="152" uniqueCount="143">
  <si>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</si>
  <si>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</si>
  <si>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</si>
  <si>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</si>
  <si>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</si>
  <si>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</si>
  <si>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</si>
  <si>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</si>
  <si>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</si>
  <si>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</si>
  <si>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</si>
  <si>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</si>
  <si>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</si>
  <si>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</si>
  <si>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</si>
  <si>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</si>
  <si>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</si>
  <si>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</si>
  <si>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</si>
  <si>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</si>
  <si>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</si>
  <si>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</si>
  <si>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</si>
  <si>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</si>
  <si>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</si>
  <si>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</si>
  <si>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</si>
  <si>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</si>
  <si>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</si>
  <si>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</si>
  <si>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</si>
  <si>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</si>
  <si>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</si>
  <si>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</si>
  <si>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</si>
  <si>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km</t>
  </si>
  <si>
    <t>2. Ubicación Geográfica</t>
  </si>
  <si>
    <t>3. Justificación del proyecto</t>
  </si>
  <si>
    <t>4. Longitud estimada</t>
  </si>
  <si>
    <t>7. Capacidad de transporte de la linea</t>
  </si>
  <si>
    <t>8. Parámetros de la línea</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</si>
  <si>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</si>
  <si>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</si>
  <si>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</si>
  <si>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</si>
  <si>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</si>
  <si>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</si>
  <si>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</si>
  <si>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</si>
  <si>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</si>
  <si>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</si>
  <si>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Indicar la cantidad de equipos de transformación de cada patio.</t>
  </si>
  <si>
    <t>Región</t>
  </si>
  <si>
    <t>2. Ubicación geográfica</t>
  </si>
  <si>
    <t>3. Patios</t>
  </si>
  <si>
    <t>Describir la configuración de barras para cada patio junto con la capacidad de barra.</t>
  </si>
  <si>
    <t>Indicar la cantidad de patios y describir sus correspondientes niveles de tensión. Además, indicar la cantidad de paños para cada patio, junto a los espacios futuros proyectados para incorporación de nuevos paños y equipos.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</si>
  <si>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</si>
  <si>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</si>
  <si>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</si>
  <si>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</si>
  <si>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</si>
  <si>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</si>
  <si>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</si>
  <si>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</si>
  <si>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</si>
  <si>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</si>
  <si>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</si>
  <si>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</si>
  <si>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</si>
  <si>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</si>
  <si>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</si>
  <si>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</si>
  <si>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</si>
  <si>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</si>
  <si>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</si>
  <si>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</si>
  <si>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</si>
  <si>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</si>
  <si>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</si>
  <si>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</si>
  <si>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</si>
  <si>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</si>
  <si>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</si>
  <si>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</si>
  <si>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</si>
  <si>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</si>
  <si>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</si>
  <si>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</si>
  <si>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</si>
  <si>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</si>
  <si>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</si>
  <si>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</si>
  <si>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</si>
  <si>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</si>
  <si>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</si>
  <si>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</si>
  <si>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</si>
  <si>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</si>
  <si>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</si>
  <si>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</si>
  <si>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</si>
  <si>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</si>
  <si>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3.- Adjuntar bases Digsilent de los estudios en formato .PFD</t>
  </si>
  <si>
    <t>1.- Estudio de flujo de potencia estático, para la situación actual y la situación con el proyecto propuesto. El análisis debe considerar al menos lo siguiente:
* Demanda máxima y mínima en las instalaciones del sistema eléctrico relevante para el proyecto. La metodología para determinar la demanda máxima y mínima debe estar debidamente explicada, incluyendo como mínimo la demanda del caso base (indicando año) y la tasa de crecimiento supuesta para todo el horizonte de planificación.
* En caso que el proyecto intervenga de manera significativa al sistema de transmisión Nacional, se debe considerar despacho de unidades para hidrología seca y húmeda, con y sin generación ERNC.
* En caso que el proyecto intervenga al sistema de transmisión Zonal, se debe considerar despacho con y sin generación local.
* Operación normal del sistema y bajo contingencia.</t>
  </si>
  <si>
    <t>2.- En caso que el proyecto propuesto intervenga de manera significativa a instalaciones del sistema de transmisión Nacional, se deberá realizar simulaciones dinámicas que consideren las mismas condiciones del análisis estático. Las contingencias a simular serán, al menos, cortocircuito bifásico a tierra en líneas de transmisión Nacional del sistema relevante, con despeje de falla a los 120 [ms] luego de ocurrido el cortocircuito y sin reconexión.</t>
  </si>
  <si>
    <t>El proponente deberá incorporar, cuando corresponda, dentro de su propuesta de expansión al menos los siguientes estudios: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</si>
  <si>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</si>
  <si>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</si>
  <si>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</si>
  <si>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</si>
  <si>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</si>
  <si>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</si>
  <si>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</si>
  <si>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</si>
  <si>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</si>
  <si>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</si>
  <si>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</si>
  <si>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</si>
  <si>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</si>
  <si>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</si>
  <si>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</si>
  <si>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</si>
  <si>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</si>
  <si>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</si>
  <si>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</si>
  <si>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</si>
  <si>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</si>
  <si>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Se incluye trazado de la línea en formato kmz</t>
  </si>
  <si>
    <t>Se incluyen siluetas de torres y postes.</t>
  </si>
  <si>
    <t>Se adjunta Cronograma</t>
  </si>
  <si>
    <t>Plazo constructivo es de 28,4 meses</t>
  </si>
  <si>
    <t>En la Línea 110 kV Florida Los Almendros el tramo a reforzar se ubica entre la subestación Florida y torre Nº51 de arranque a S/E La Reina, y fue puesta en servicio en 1923 y 1977 (conexión a S/E Florida) con un doble circuito en conductor uno por fase Cu 300 mm2 para una capacidad de 119 MVA. Actualmente solo se registra una modificación en el vano entre torres Nº33-34 de cruce de la Quebrada de Macul requerida por la DOH para permitir la construcción de las piscinas de contención de crecidas de la quebrada citada, donde se ha instalado un conductor AAAC de 630 mm2. El proyecto Florida- Tap La Reina considera la instalación de conductores para un doble circuito para una capacidad de 500 MVA por circuito. Es decir un aumento de potencia de 320%. Como cable de guardia debe preverse un cable OPGW de 18 canales.
La línea a reforzar tiene una longitud de aproximadamente 10.0 km y está constituída por 49 torres reticuladas troncopiramidales principalmente del tipo SAE (A, D y E), Riter Conley tipo A2 y B1, con excepcion de las dos torres Nº33 y 34 TPA-R3 del cruce de la quebrada de Macul y la torre Tap La Reina Nº51. No se prevé la necesidad de modificar el trazado existente, en consecuencia el diseño y ubicación de las estructuras debe ser consistente con las restricciones que impone el actual trazado, en especial las Franjas de Seguridad en bien nacional de uso público deben sersimilares o menores que las de la línea actual, especialmente en sectores urbanos en que existe propiedades adyacentes al trazado. 
Dado el aumento previsto de la potencia, se considera que será necesario reemplazar las estructuras existentes (salvo las torres de suspensión en sector rural), considerando torres reticuladas en zona de cerros y postes en zona urbana.</t>
  </si>
  <si>
    <t>Se incluye en hoja: "5. Cuadro de Carga".</t>
  </si>
  <si>
    <t>Enel Distribución Chila</t>
  </si>
  <si>
    <t>Refuerzo Tramo Florida - Tap La Reina 110 kV</t>
  </si>
  <si>
    <t>No Aplica</t>
  </si>
  <si>
    <t>La línea es un doble circuito que alimenta a la subestación de doble barra con un interruptor en la posición acopladora normalmente abierta, la cual ante indisponibilidad de suministro de un circuito del lado AT, el interruptor (y seccionadores correspondientes) cambia de normal abierto a normal cerrado para realizar la transferencia de carga del circuito fallado al circuito disponible.</t>
  </si>
  <si>
    <t>Se espera a partir del año 2021 se supere la capacidad nominal de la línea en condición de contingencia N-1 llegando al año 2022 a una cargabilidad del 109%. Este aumento de cargabilidad se debe principalmente a la puesta en servicio del proyecto de generación Alto Maipo.</t>
  </si>
  <si>
    <t xml:space="preserve">a) La fecha estimada de inicio del proyecto es el 02-03-2020
b) Las fechas por cada etapa del proyecto se encuentran indicadas en Carta Gantt adjunta.
c) La fecha estimada entrada en operación es el 01-07-2022.
                                                                                                                               </t>
  </si>
  <si>
    <t xml:space="preserve"> KMZ Florida – Tap La Reina
 POSTE DE ANCLAJE
 POSTE SUSPENSIÓN
POSTE TAP
 TORRE DE ANCLAJE
 TORRE DE SUSPENSIÓN
TORRE DE ANCLAJE
TORRE DE SUSPENSIÓN
</t>
  </si>
  <si>
    <t>Conductor de Alta Capacidad de 408,8 mm2</t>
  </si>
  <si>
    <t>ANDREAS GEBHARDT STROBEL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</si>
</sst>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USD]"/>
  </numFmts>
  <fonts count="16"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2"/>
      <color theme="1"/>
      <name val="Arial"/>
      <family val="2"/>
    </font>
    <font>
      <sz val="16"/>
      <color rgb="FF000000"/>
      <name val="Calibri"/>
      <family val="2"/>
      <scheme val="minor"/>
    </font>
    <font>
      <sz val="16"/>
      <color theme="1"/>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58">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1" fillId="0" borderId="0"/>
  </cellStyleXfs>
  <cellXfs count="135">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8" fillId="5" borderId="10" xfId="0" applyFont="1" applyFill="1" applyBorder="1" applyAlignment="1">
      <alignment horizontal="center" vertical="top"/>
    </xf>
    <xf numFmtId="0" fontId="9" fillId="5" borderId="10" xfId="0" applyFont="1" applyFill="1" applyBorder="1" applyAlignment="1">
      <alignment horizontal="center" vertical="center"/>
    </xf>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10" fillId="7" borderId="23" xfId="0" applyFont="1" applyFill="1" applyBorder="1" applyAlignment="1">
      <alignment horizontal="center" wrapText="1"/>
    </xf>
    <xf numFmtId="0" fontId="10" fillId="7" borderId="24" xfId="0" applyFont="1" applyFill="1" applyBorder="1" applyAlignment="1">
      <alignment horizontal="center" vertical="center" wrapText="1"/>
    </xf>
    <xf numFmtId="0" fontId="10"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9" fillId="5" borderId="10" xfId="0" applyFont="1" applyFill="1" applyBorder="1" applyAlignment="1">
      <alignment horizontal="center" vertical="center" wrapText="1"/>
    </xf>
    <xf numFmtId="0" fontId="8"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0"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7" xfId="0" applyFont="1" applyFill="1" applyBorder="1" applyAlignment="1">
      <alignment horizontal="right" vertical="center"/>
    </xf>
    <xf numFmtId="0" fontId="8" fillId="5" borderId="17" xfId="0" applyFont="1" applyFill="1" applyBorder="1" applyAlignment="1">
      <alignment horizontal="center" vertical="top"/>
    </xf>
    <xf numFmtId="0" fontId="9" fillId="5" borderId="18" xfId="0" applyFont="1" applyFill="1" applyBorder="1" applyAlignment="1">
      <alignment vertical="center"/>
    </xf>
    <xf numFmtId="0" fontId="9" fillId="5" borderId="19" xfId="0" applyFont="1" applyFill="1" applyBorder="1" applyAlignment="1">
      <alignment vertical="center"/>
    </xf>
    <xf numFmtId="0" fontId="12" fillId="5" borderId="17" xfId="0" applyFont="1" applyFill="1" applyBorder="1" applyAlignment="1">
      <alignment vertical="center"/>
    </xf>
    <xf numFmtId="0" fontId="0" fillId="0" borderId="0" xfId="0" applyFill="1"/>
    <xf numFmtId="164" fontId="0" fillId="2" borderId="0" xfId="0" applyNumberFormat="1" applyFill="1"/>
    <xf numFmtId="0" fontId="4" fillId="0" borderId="24" xfId="0" applyFont="1" applyBorder="1" applyAlignment="1">
      <alignment horizontal="center" vertical="center"/>
    </xf>
    <xf numFmtId="0" fontId="4" fillId="0" borderId="25" xfId="0" applyFont="1" applyBorder="1" applyAlignment="1">
      <alignment horizontal="center" vertical="center"/>
    </xf>
    <xf numFmtId="2" fontId="4" fillId="0" borderId="22" xfId="0" applyNumberFormat="1" applyFont="1" applyBorder="1" applyAlignment="1">
      <alignment horizontal="center" vertical="center"/>
    </xf>
    <xf numFmtId="2" fontId="4" fillId="0" borderId="25" xfId="0" applyNumberFormat="1" applyFont="1" applyBorder="1" applyAlignment="1">
      <alignment horizontal="center" vertical="center"/>
    </xf>
    <xf numFmtId="0" fontId="4" fillId="0" borderId="24" xfId="0" applyFont="1"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horizontal="left" vertical="center"/>
    </xf>
    <xf numFmtId="0" fontId="13" fillId="0" borderId="57" xfId="0" applyFont="1" applyBorder="1" applyAlignment="1">
      <alignment horizontal="center" vertical="center" wrapText="1"/>
    </xf>
    <xf numFmtId="0" fontId="14" fillId="0" borderId="11" xfId="0" applyFont="1" applyBorder="1" applyAlignment="1">
      <alignment horizontal="center" vertical="center"/>
    </xf>
    <xf numFmtId="0" fontId="15" fillId="0" borderId="20" xfId="0" applyFont="1" applyBorder="1" applyAlignment="1">
      <alignment horizontal="center" vertical="center"/>
    </xf>
    <xf numFmtId="164" fontId="4" fillId="0" borderId="10" xfId="0" applyNumberFormat="1" applyFont="1" applyFill="1" applyBorder="1"/>
    <xf numFmtId="164" fontId="4" fillId="0" borderId="51" xfId="0" applyNumberFormat="1" applyFont="1" applyFill="1" applyBorder="1"/>
    <xf numFmtId="164" fontId="4" fillId="0" borderId="25" xfId="0" applyNumberFormat="1" applyFont="1" applyFill="1" applyBorder="1"/>
    <xf numFmtId="164" fontId="4" fillId="0" borderId="52" xfId="0" applyNumberFormat="1" applyFont="1" applyFill="1" applyBorder="1"/>
    <xf numFmtId="164" fontId="4" fillId="0" borderId="54" xfId="0" applyNumberFormat="1" applyFont="1" applyFill="1" applyBorder="1"/>
    <xf numFmtId="164" fontId="4" fillId="0" borderId="53" xfId="0" applyNumberFormat="1" applyFont="1" applyFill="1" applyBorder="1"/>
    <xf numFmtId="0" fontId="2" fillId="0" borderId="8" xfId="0" applyFont="1" applyFill="1" applyBorder="1" applyAlignment="1">
      <alignment horizontal="center"/>
    </xf>
    <xf numFmtId="0" fontId="2" fillId="0" borderId="9" xfId="0" applyFont="1" applyFill="1" applyBorder="1" applyAlignment="1">
      <alignment horizont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3" fillId="4" borderId="6" xfId="0" applyFont="1" applyFill="1" applyBorder="1" applyAlignment="1">
      <alignment horizontal="center" vertical="top"/>
    </xf>
    <xf numFmtId="0" fontId="3" fillId="4" borderId="7" xfId="0" applyFont="1" applyFill="1" applyBorder="1" applyAlignment="1">
      <alignment horizontal="center" vertical="top"/>
    </xf>
    <xf numFmtId="0" fontId="4" fillId="0" borderId="33" xfId="0" applyFont="1" applyFill="1" applyBorder="1" applyAlignment="1">
      <alignment horizontal="left" vertical="top" wrapText="1"/>
    </xf>
    <xf numFmtId="0" fontId="4" fillId="0" borderId="34" xfId="0" applyFont="1" applyFill="1" applyBorder="1" applyAlignment="1">
      <alignment horizontal="left" vertical="top"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33" xfId="0" applyFont="1" applyFill="1" applyBorder="1" applyAlignment="1">
      <alignment horizontal="left" vertical="top" wrapText="1"/>
    </xf>
    <xf numFmtId="0" fontId="12" fillId="0" borderId="34" xfId="0" applyFont="1" applyFill="1" applyBorder="1" applyAlignment="1">
      <alignment horizontal="left" vertical="top" wrapText="1"/>
    </xf>
    <xf numFmtId="0" fontId="12" fillId="0" borderId="2" xfId="0" applyFont="1" applyFill="1" applyBorder="1" applyAlignment="1">
      <alignment horizontal="center" vertical="top" wrapText="1"/>
    </xf>
    <xf numFmtId="0" fontId="12" fillId="0" borderId="3" xfId="0" applyFont="1" applyFill="1" applyBorder="1" applyAlignment="1">
      <alignment horizontal="center" vertical="top" wrapText="1"/>
    </xf>
    <xf numFmtId="0" fontId="12" fillId="0" borderId="33" xfId="0" applyFont="1" applyFill="1" applyBorder="1" applyAlignment="1">
      <alignment horizontal="center" vertical="top" wrapText="1"/>
    </xf>
    <xf numFmtId="0" fontId="12" fillId="0" borderId="34" xfId="0" applyFont="1" applyFill="1" applyBorder="1" applyAlignment="1">
      <alignment horizontal="center" vertical="top" wrapText="1"/>
    </xf>
    <xf numFmtId="0" fontId="4" fillId="0" borderId="33"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9" fillId="5" borderId="17" xfId="0" applyFont="1" applyFill="1" applyBorder="1" applyAlignment="1">
      <alignment horizontal="center" vertical="center"/>
    </xf>
    <xf numFmtId="0" fontId="9" fillId="5" borderId="18" xfId="0" applyFont="1" applyFill="1" applyBorder="1" applyAlignment="1">
      <alignment horizontal="center" vertical="center"/>
    </xf>
    <xf numFmtId="0" fontId="9" fillId="5" borderId="19" xfId="0" applyFont="1" applyFill="1" applyBorder="1" applyAlignment="1">
      <alignment horizontal="center" vertical="center"/>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6" xfId="0" applyFont="1" applyBorder="1" applyAlignment="1">
      <alignment horizontal="center"/>
    </xf>
    <xf numFmtId="0" fontId="4" fillId="0" borderId="27"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10" fillId="0" borderId="30" xfId="0" applyFont="1" applyFill="1" applyBorder="1" applyAlignment="1">
      <alignment horizontal="left" wrapText="1"/>
    </xf>
    <xf numFmtId="0" fontId="10" fillId="0" borderId="31" xfId="0" applyFont="1" applyFill="1" applyBorder="1" applyAlignment="1">
      <alignment horizontal="left" wrapText="1"/>
    </xf>
    <xf numFmtId="0" fontId="10" fillId="0" borderId="32" xfId="0" applyFont="1" applyFill="1" applyBorder="1" applyAlignment="1">
      <alignment horizontal="left" wrapText="1"/>
    </xf>
    <xf numFmtId="0" fontId="4" fillId="0" borderId="41" xfId="0" applyFont="1" applyBorder="1" applyAlignment="1">
      <alignment horizontal="center"/>
    </xf>
    <xf numFmtId="0" fontId="10" fillId="0" borderId="30" xfId="0" applyFont="1" applyFill="1" applyBorder="1" applyAlignment="1">
      <alignment horizontal="left" vertical="center" wrapText="1"/>
    </xf>
    <xf numFmtId="0" fontId="10" fillId="0" borderId="31" xfId="0" applyFont="1" applyFill="1" applyBorder="1" applyAlignment="1">
      <alignment horizontal="left" vertical="center" wrapText="1"/>
    </xf>
    <xf numFmtId="0" fontId="10" fillId="0" borderId="32" xfId="0" applyFont="1" applyFill="1" applyBorder="1" applyAlignment="1">
      <alignment horizontal="left" vertical="center" wrapText="1"/>
    </xf>
    <xf numFmtId="0" fontId="12" fillId="0" borderId="56" xfId="0" applyFont="1" applyBorder="1" applyAlignment="1">
      <alignment horizontal="left" vertical="center" wrapText="1"/>
    </xf>
    <xf numFmtId="0" fontId="12" fillId="0" borderId="18" xfId="0" applyFont="1" applyBorder="1" applyAlignment="1">
      <alignment horizontal="left" vertical="center" wrapText="1"/>
    </xf>
    <xf numFmtId="0" fontId="12" fillId="0" borderId="55" xfId="0" applyFont="1" applyBorder="1" applyAlignment="1">
      <alignment horizontal="left" vertical="center" wrapText="1"/>
    </xf>
  </cellXfs>
  <cellStyles count="2">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zoomScale="70" zoomScaleNormal="70" workbookViewId="0">
      <selection activeCell="B9" sqref="B9:C9"/>
    </sheetView>
  </sheetViews>
  <sheetFormatPr baseColWidth="10" defaultColWidth="11.375" defaultRowHeight="15" x14ac:dyDescent="0.25"/>
  <cols>
    <col min="1" max="1" width="3.75" style="1" customWidth="1"/>
    <col min="2" max="2" width="51.125" style="1" customWidth="1"/>
    <col min="3" max="3" width="123.125" style="1" customWidth="1"/>
    <col min="4" max="4" width="3.75" style="1" customWidth="1"/>
    <col min="5" max="16384" width="11.375" style="1"/>
  </cols>
  <sheetData>
    <row r="1" spans="1:4" ht="15.75" thickBot="1" x14ac:dyDescent="0.3">
      <c r="A1" s="2"/>
      <c r="B1" s="2"/>
      <c r="C1" s="2"/>
      <c r="D1" s="2"/>
    </row>
    <row r="2" spans="1:4" ht="64.5" customHeight="1" thickTop="1" thickBot="1" x14ac:dyDescent="0.3">
      <c r="A2" s="2"/>
      <c r="B2" s="24" t="s">
        <v>61</v>
      </c>
      <c r="C2" s="37" t="s">
        <v>134</v>
      </c>
      <c r="D2" s="2"/>
    </row>
    <row r="3" spans="1:4" ht="64.5" customHeight="1" thickTop="1" thickBot="1" x14ac:dyDescent="0.3">
      <c r="A3" s="2"/>
      <c r="B3" s="24" t="s">
        <v>62</v>
      </c>
      <c r="C3" s="37" t="s">
        <v>142</v>
      </c>
      <c r="D3" s="2"/>
    </row>
    <row r="4" spans="1:4" ht="64.5" customHeight="1" thickTop="1" thickBot="1" x14ac:dyDescent="0.3">
      <c r="A4" s="2"/>
      <c r="B4" s="24" t="s">
        <v>63</v>
      </c>
      <c r="C4" s="38" t="s">
        <v>135</v>
      </c>
      <c r="D4" s="2"/>
    </row>
    <row r="5" spans="1:4" ht="12" customHeight="1" thickTop="1" thickBot="1" x14ac:dyDescent="0.55000000000000004">
      <c r="A5" s="2"/>
      <c r="B5" s="48"/>
      <c r="C5" s="49"/>
      <c r="D5" s="2"/>
    </row>
    <row r="6" spans="1:4" ht="33" thickTop="1" thickBot="1" x14ac:dyDescent="0.3">
      <c r="A6" s="2"/>
      <c r="B6" s="52" t="s">
        <v>7</v>
      </c>
      <c r="C6" s="53"/>
      <c r="D6" s="2"/>
    </row>
    <row r="7" spans="1:4" ht="303.75" customHeight="1" thickTop="1" thickBot="1" x14ac:dyDescent="0.3">
      <c r="A7" s="2"/>
      <c r="B7" s="56" t="s">
        <v>132</v>
      </c>
      <c r="C7" s="57"/>
      <c r="D7" s="2"/>
    </row>
    <row r="8" spans="1:4" ht="33" thickTop="1" thickBot="1" x14ac:dyDescent="0.3">
      <c r="A8" s="2"/>
      <c r="B8" s="52" t="s">
        <v>36</v>
      </c>
      <c r="C8" s="53"/>
      <c r="D8" s="2"/>
    </row>
    <row r="9" spans="1:4" ht="84" customHeight="1" thickTop="1" thickBot="1" x14ac:dyDescent="0.3">
      <c r="A9" s="2"/>
      <c r="B9" s="54"/>
      <c r="C9" s="55"/>
      <c r="D9" s="2"/>
    </row>
    <row r="10" spans="1:4" ht="33" thickTop="1" thickBot="1" x14ac:dyDescent="0.3">
      <c r="A10" s="2"/>
      <c r="B10" s="52" t="s">
        <v>37</v>
      </c>
      <c r="C10" s="53"/>
      <c r="D10" s="2"/>
    </row>
    <row r="11" spans="1:4" ht="81.75" customHeight="1" thickTop="1" thickBot="1" x14ac:dyDescent="0.3">
      <c r="A11" s="2"/>
      <c r="B11" s="64" t="s">
        <v>138</v>
      </c>
      <c r="C11" s="65"/>
      <c r="D11" s="2"/>
    </row>
    <row r="12" spans="1:4" ht="34.5" customHeight="1" thickTop="1" thickBot="1" x14ac:dyDescent="0.3">
      <c r="A12" s="2"/>
      <c r="B12" s="52" t="s">
        <v>99</v>
      </c>
      <c r="C12" s="53"/>
      <c r="D12" s="2"/>
    </row>
    <row r="13" spans="1:4" ht="90" customHeight="1" thickTop="1" thickBot="1" x14ac:dyDescent="0.3">
      <c r="A13" s="2"/>
      <c r="B13" s="58" t="s">
        <v>133</v>
      </c>
      <c r="C13" s="59"/>
      <c r="D13" s="2"/>
    </row>
    <row r="14" spans="1:4" ht="36" customHeight="1" thickTop="1" thickBot="1" x14ac:dyDescent="0.3">
      <c r="A14" s="2"/>
      <c r="B14" s="52" t="s">
        <v>100</v>
      </c>
      <c r="C14" s="53"/>
      <c r="D14" s="2"/>
    </row>
    <row r="15" spans="1:4" ht="81.75" customHeight="1" thickTop="1" thickBot="1" x14ac:dyDescent="0.3">
      <c r="A15" s="2"/>
      <c r="B15" s="62" t="s">
        <v>137</v>
      </c>
      <c r="C15" s="63"/>
      <c r="D15" s="2"/>
    </row>
    <row r="16" spans="1:4" ht="33" thickTop="1" thickBot="1" x14ac:dyDescent="0.3">
      <c r="A16" s="2"/>
      <c r="B16" s="52" t="s">
        <v>95</v>
      </c>
      <c r="C16" s="53"/>
      <c r="D16" s="2"/>
    </row>
    <row r="17" spans="1:4" ht="84" customHeight="1" thickTop="1" thickBot="1" x14ac:dyDescent="0.3">
      <c r="A17" s="2"/>
      <c r="B17" s="66" t="s">
        <v>130</v>
      </c>
      <c r="C17" s="67"/>
      <c r="D17" s="2"/>
    </row>
    <row r="18" spans="1:4" ht="33" thickTop="1" thickBot="1" x14ac:dyDescent="0.3">
      <c r="A18" s="2"/>
      <c r="B18" s="52" t="s">
        <v>96</v>
      </c>
      <c r="C18" s="53"/>
      <c r="D18" s="2"/>
    </row>
    <row r="19" spans="1:4" ht="84" customHeight="1" thickTop="1" thickBot="1" x14ac:dyDescent="0.3">
      <c r="A19" s="2"/>
      <c r="B19" s="50" t="s">
        <v>131</v>
      </c>
      <c r="C19" s="51"/>
      <c r="D19" s="2"/>
    </row>
    <row r="20" spans="1:4" ht="33" thickTop="1" thickBot="1" x14ac:dyDescent="0.3">
      <c r="A20" s="2"/>
      <c r="B20" s="52" t="s">
        <v>97</v>
      </c>
      <c r="C20" s="53"/>
      <c r="D20" s="2"/>
    </row>
    <row r="21" spans="1:4" ht="84" customHeight="1" thickTop="1" thickBot="1" x14ac:dyDescent="0.3">
      <c r="A21" s="2"/>
      <c r="B21" s="62" t="s">
        <v>139</v>
      </c>
      <c r="C21" s="63"/>
      <c r="D21" s="2"/>
    </row>
    <row r="22" spans="1:4" ht="33" thickTop="1" thickBot="1" x14ac:dyDescent="0.3">
      <c r="A22" s="2"/>
      <c r="B22" s="52" t="s">
        <v>98</v>
      </c>
      <c r="C22" s="53"/>
      <c r="D22" s="2"/>
    </row>
    <row r="23" spans="1:4" ht="84" customHeight="1" thickTop="1" thickBot="1" x14ac:dyDescent="0.3">
      <c r="A23" s="2"/>
      <c r="B23" s="60" t="s">
        <v>140</v>
      </c>
      <c r="C23" s="61"/>
      <c r="D23" s="2"/>
    </row>
    <row r="24" spans="1:4" ht="15.75" thickTop="1" x14ac:dyDescent="0.25">
      <c r="A24" s="30"/>
      <c r="B24" s="30"/>
      <c r="C24" s="30"/>
      <c r="D24" s="30"/>
    </row>
  </sheetData>
  <mergeCells count="19">
    <mergeCell ref="B22:C22"/>
    <mergeCell ref="B23:C23"/>
    <mergeCell ref="B20:C20"/>
    <mergeCell ref="B21:C21"/>
    <mergeCell ref="B10:C10"/>
    <mergeCell ref="B11:C11"/>
    <mergeCell ref="B16:C16"/>
    <mergeCell ref="B17:C17"/>
    <mergeCell ref="B14:C14"/>
    <mergeCell ref="B15:C15"/>
    <mergeCell ref="B5:C5"/>
    <mergeCell ref="B19:C19"/>
    <mergeCell ref="B8:C8"/>
    <mergeCell ref="B18:C18"/>
    <mergeCell ref="B9:C9"/>
    <mergeCell ref="B7:C7"/>
    <mergeCell ref="B6:C6"/>
    <mergeCell ref="B12:C12"/>
    <mergeCell ref="B13:C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zoomScale="70" zoomScaleNormal="70" workbookViewId="0">
      <selection activeCell="C13" sqref="C13"/>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99" t="s">
        <v>78</v>
      </c>
      <c r="C2" s="100"/>
      <c r="D2" s="101"/>
      <c r="E2"/>
    </row>
    <row r="3" spans="1:5" ht="27" thickBot="1" x14ac:dyDescent="0.3">
      <c r="A3"/>
      <c r="B3" s="5" t="s">
        <v>8</v>
      </c>
      <c r="C3" s="6" t="s">
        <v>9</v>
      </c>
      <c r="D3" s="6" t="s">
        <v>41</v>
      </c>
      <c r="E3"/>
    </row>
    <row r="4" spans="1:5" ht="15.75" thickBot="1" x14ac:dyDescent="0.3">
      <c r="A4"/>
      <c r="B4" s="39">
        <v>110</v>
      </c>
      <c r="C4" s="39">
        <v>110</v>
      </c>
      <c r="D4" s="39">
        <v>2</v>
      </c>
      <c r="E4"/>
    </row>
    <row r="5" spans="1:5" ht="27" thickBot="1" x14ac:dyDescent="0.3">
      <c r="A5"/>
      <c r="B5" s="71" t="s">
        <v>38</v>
      </c>
      <c r="C5" s="72" t="s">
        <v>12</v>
      </c>
      <c r="D5" s="73"/>
      <c r="E5"/>
    </row>
    <row r="6" spans="1:5" ht="18.75" x14ac:dyDescent="0.3">
      <c r="A6"/>
      <c r="B6" s="15" t="s">
        <v>16</v>
      </c>
      <c r="C6" s="36">
        <f>2*3*2*10*1.07</f>
        <v>128.4</v>
      </c>
      <c r="D6" s="8" t="s">
        <v>35</v>
      </c>
      <c r="E6"/>
    </row>
    <row r="7" spans="1:5" ht="19.5" thickBot="1" x14ac:dyDescent="0.35">
      <c r="A7"/>
      <c r="B7" s="8" t="s">
        <v>17</v>
      </c>
      <c r="C7" s="36">
        <v>10</v>
      </c>
      <c r="D7" s="8" t="s">
        <v>35</v>
      </c>
      <c r="E7"/>
    </row>
    <row r="8" spans="1:5" ht="27" thickBot="1" x14ac:dyDescent="0.3">
      <c r="A8"/>
      <c r="B8" s="5" t="s">
        <v>42</v>
      </c>
      <c r="C8" s="6" t="s">
        <v>43</v>
      </c>
      <c r="D8" s="16"/>
      <c r="E8"/>
    </row>
    <row r="9" spans="1:5" ht="27" thickBot="1" x14ac:dyDescent="0.45">
      <c r="A9"/>
      <c r="B9" s="40" t="s">
        <v>141</v>
      </c>
      <c r="C9" s="41">
        <v>2</v>
      </c>
      <c r="D9" s="4"/>
      <c r="E9"/>
    </row>
    <row r="10" spans="1:5" ht="27" thickBot="1" x14ac:dyDescent="0.3">
      <c r="A10"/>
      <c r="B10" s="71" t="s">
        <v>39</v>
      </c>
      <c r="C10" s="72"/>
      <c r="D10" s="73"/>
      <c r="E10"/>
    </row>
    <row r="11" spans="1:5" ht="18.75" x14ac:dyDescent="0.3">
      <c r="A11"/>
      <c r="B11" s="11" t="s">
        <v>0</v>
      </c>
      <c r="C11" s="12" t="s">
        <v>10</v>
      </c>
      <c r="D11" s="13" t="s">
        <v>11</v>
      </c>
      <c r="E11"/>
    </row>
    <row r="12" spans="1:5" ht="18.75" x14ac:dyDescent="0.3">
      <c r="A12"/>
      <c r="B12" s="7">
        <v>25</v>
      </c>
      <c r="C12" s="32">
        <v>1473</v>
      </c>
      <c r="D12" s="33">
        <v>1526</v>
      </c>
      <c r="E12"/>
    </row>
    <row r="13" spans="1:5" ht="18.75" x14ac:dyDescent="0.3">
      <c r="A13"/>
      <c r="B13" s="7">
        <v>30</v>
      </c>
      <c r="C13" s="32">
        <v>1452</v>
      </c>
      <c r="D13" s="33">
        <v>1506</v>
      </c>
      <c r="E13"/>
    </row>
    <row r="14" spans="1:5" ht="19.5" thickBot="1" x14ac:dyDescent="0.35">
      <c r="A14"/>
      <c r="B14" s="7">
        <v>35</v>
      </c>
      <c r="C14" s="32">
        <v>1431</v>
      </c>
      <c r="D14" s="33">
        <v>1486</v>
      </c>
      <c r="E14"/>
    </row>
    <row r="15" spans="1:5" ht="27" thickBot="1" x14ac:dyDescent="0.3">
      <c r="A15"/>
      <c r="B15" s="71" t="s">
        <v>40</v>
      </c>
      <c r="C15" s="72"/>
      <c r="D15" s="73"/>
      <c r="E15"/>
    </row>
    <row r="16" spans="1:5" ht="18.75" x14ac:dyDescent="0.3">
      <c r="A16"/>
      <c r="B16" s="102" t="s">
        <v>71</v>
      </c>
      <c r="C16" s="10" t="s">
        <v>1</v>
      </c>
      <c r="D16" s="34">
        <v>4.0273139999999999E-2</v>
      </c>
      <c r="E16"/>
    </row>
    <row r="17" spans="1:5" ht="18.75" x14ac:dyDescent="0.3">
      <c r="A17"/>
      <c r="B17" s="103"/>
      <c r="C17" s="8" t="s">
        <v>2</v>
      </c>
      <c r="D17" s="35">
        <v>0.31316110000000003</v>
      </c>
      <c r="E17"/>
    </row>
    <row r="18" spans="1:5" ht="19.5" thickBot="1" x14ac:dyDescent="0.35">
      <c r="A18"/>
      <c r="B18" s="104"/>
      <c r="C18" s="8" t="s">
        <v>6</v>
      </c>
      <c r="D18" s="35">
        <v>3.6449639999999999</v>
      </c>
      <c r="E18"/>
    </row>
    <row r="19" spans="1:5" ht="18.75" x14ac:dyDescent="0.3">
      <c r="A19"/>
      <c r="B19" s="102" t="s">
        <v>70</v>
      </c>
      <c r="C19" s="10" t="s">
        <v>3</v>
      </c>
      <c r="D19" s="34">
        <v>0.21829999999999999</v>
      </c>
      <c r="E19"/>
    </row>
    <row r="20" spans="1:5" ht="18.75" x14ac:dyDescent="0.3">
      <c r="A20"/>
      <c r="B20" s="103"/>
      <c r="C20" s="8" t="s">
        <v>4</v>
      </c>
      <c r="D20" s="35">
        <v>1.0013000000000001</v>
      </c>
      <c r="E20"/>
    </row>
    <row r="21" spans="1:5" ht="19.5" thickBot="1" x14ac:dyDescent="0.35">
      <c r="A21"/>
      <c r="B21" s="104"/>
      <c r="C21" s="8" t="s">
        <v>5</v>
      </c>
      <c r="D21" s="33">
        <v>1.98</v>
      </c>
      <c r="E21"/>
    </row>
    <row r="22" spans="1:5" ht="27" thickBot="1" x14ac:dyDescent="0.3">
      <c r="A22"/>
      <c r="B22" s="71" t="s">
        <v>44</v>
      </c>
      <c r="C22" s="72"/>
      <c r="D22" s="73"/>
      <c r="E22"/>
    </row>
    <row r="23" spans="1:5" ht="18.75" customHeight="1" x14ac:dyDescent="0.25">
      <c r="A23"/>
      <c r="B23" s="116" t="s">
        <v>136</v>
      </c>
      <c r="C23" s="117"/>
      <c r="D23" s="118"/>
      <c r="E23"/>
    </row>
    <row r="24" spans="1:5" x14ac:dyDescent="0.25">
      <c r="A24"/>
      <c r="B24" s="119"/>
      <c r="C24" s="120"/>
      <c r="D24" s="121"/>
      <c r="E24"/>
    </row>
    <row r="25" spans="1:5" ht="15.75" thickBot="1" x14ac:dyDescent="0.3">
      <c r="A25"/>
      <c r="B25" s="122"/>
      <c r="C25" s="123"/>
      <c r="D25" s="124"/>
      <c r="E25"/>
    </row>
    <row r="26" spans="1:5" ht="22.5" customHeight="1" thickBot="1" x14ac:dyDescent="0.3">
      <c r="A26"/>
      <c r="B26" s="71" t="s">
        <v>45</v>
      </c>
      <c r="C26" s="72"/>
      <c r="D26" s="73"/>
      <c r="E26"/>
    </row>
    <row r="27" spans="1:5" ht="19.5" thickBot="1" x14ac:dyDescent="0.35">
      <c r="A27"/>
      <c r="B27" s="125" t="s">
        <v>128</v>
      </c>
      <c r="C27" s="126"/>
      <c r="D27" s="127"/>
      <c r="E27"/>
    </row>
    <row r="28" spans="1:5" ht="21.75" customHeight="1" thickBot="1" x14ac:dyDescent="0.3">
      <c r="A28"/>
      <c r="B28" s="71" t="s">
        <v>101</v>
      </c>
      <c r="C28" s="72"/>
      <c r="D28" s="73"/>
      <c r="E28"/>
    </row>
    <row r="29" spans="1:5" ht="64.5" customHeight="1" x14ac:dyDescent="0.25">
      <c r="A29"/>
      <c r="B29" s="129" t="s">
        <v>129</v>
      </c>
      <c r="C29" s="130"/>
      <c r="D29" s="131"/>
      <c r="E29"/>
    </row>
    <row r="30" spans="1:5" ht="12.75" customHeight="1" x14ac:dyDescent="0.3">
      <c r="A30"/>
      <c r="B30" s="22"/>
      <c r="C30" s="22"/>
      <c r="D30" s="22"/>
      <c r="E30"/>
    </row>
    <row r="32" spans="1:5" ht="19.5" thickBot="1" x14ac:dyDescent="0.35">
      <c r="A32"/>
      <c r="B32" s="22"/>
      <c r="C32" s="22"/>
      <c r="D32" s="22"/>
      <c r="E32"/>
    </row>
    <row r="33" spans="1:5" ht="32.25" thickBot="1" x14ac:dyDescent="0.3">
      <c r="A33"/>
      <c r="B33" s="68" t="s">
        <v>79</v>
      </c>
      <c r="C33" s="69"/>
      <c r="D33" s="70"/>
      <c r="E33"/>
    </row>
    <row r="34" spans="1:5" ht="27" thickBot="1" x14ac:dyDescent="0.3">
      <c r="A34"/>
      <c r="B34" s="6" t="s">
        <v>72</v>
      </c>
      <c r="C34" s="6" t="s">
        <v>53</v>
      </c>
      <c r="D34" s="6"/>
      <c r="E34"/>
    </row>
    <row r="35" spans="1:5" ht="27" thickBot="1" x14ac:dyDescent="0.45">
      <c r="A35"/>
      <c r="B35" s="3"/>
      <c r="C35" s="14" t="s">
        <v>52</v>
      </c>
      <c r="D35" s="4"/>
      <c r="E35"/>
    </row>
    <row r="36" spans="1:5" ht="27" thickBot="1" x14ac:dyDescent="0.3">
      <c r="A36"/>
      <c r="B36" s="71" t="s">
        <v>54</v>
      </c>
      <c r="C36" s="72" t="s">
        <v>12</v>
      </c>
      <c r="D36" s="73"/>
      <c r="E36"/>
    </row>
    <row r="37" spans="1:5" ht="18.75" customHeight="1" x14ac:dyDescent="0.25">
      <c r="A37"/>
      <c r="B37" s="80" t="s">
        <v>56</v>
      </c>
      <c r="C37" s="81"/>
      <c r="D37" s="82"/>
      <c r="E37"/>
    </row>
    <row r="38" spans="1:5" ht="15.75" thickBot="1" x14ac:dyDescent="0.3">
      <c r="A38"/>
      <c r="B38" s="83"/>
      <c r="C38" s="84"/>
      <c r="D38" s="85"/>
      <c r="E38"/>
    </row>
    <row r="39" spans="1:5" ht="27" thickBot="1" x14ac:dyDescent="0.3">
      <c r="A39"/>
      <c r="B39" s="71" t="s">
        <v>47</v>
      </c>
      <c r="C39" s="72" t="s">
        <v>12</v>
      </c>
      <c r="D39" s="73"/>
      <c r="E39"/>
    </row>
    <row r="40" spans="1:5" ht="18.75" x14ac:dyDescent="0.3">
      <c r="A40"/>
      <c r="B40" s="15" t="s">
        <v>48</v>
      </c>
      <c r="C40" s="86" t="s">
        <v>51</v>
      </c>
      <c r="D40" s="128"/>
      <c r="E40"/>
    </row>
    <row r="41" spans="1:5" ht="19.5" thickBot="1" x14ac:dyDescent="0.35">
      <c r="A41"/>
      <c r="B41" s="8" t="s">
        <v>49</v>
      </c>
      <c r="C41" s="114"/>
      <c r="D41" s="115"/>
      <c r="E41"/>
    </row>
    <row r="42" spans="1:5" ht="27" thickBot="1" x14ac:dyDescent="0.3">
      <c r="A42"/>
      <c r="B42" s="71" t="s">
        <v>50</v>
      </c>
      <c r="C42" s="72"/>
      <c r="D42" s="73"/>
      <c r="E42"/>
    </row>
    <row r="43" spans="1:5" ht="18.75" x14ac:dyDescent="0.3">
      <c r="A43"/>
      <c r="B43" s="18" t="s">
        <v>27</v>
      </c>
      <c r="C43" s="86"/>
      <c r="D43" s="87"/>
      <c r="E43"/>
    </row>
    <row r="44" spans="1:5" ht="18.75" x14ac:dyDescent="0.3">
      <c r="A44"/>
      <c r="B44" s="18" t="s">
        <v>28</v>
      </c>
      <c r="C44" s="88"/>
      <c r="D44" s="89"/>
      <c r="E44"/>
    </row>
    <row r="45" spans="1:5" ht="19.5" thickBot="1" x14ac:dyDescent="0.35">
      <c r="A45"/>
      <c r="B45" s="18" t="s">
        <v>29</v>
      </c>
      <c r="C45" s="19"/>
      <c r="D45" s="20"/>
      <c r="E45"/>
    </row>
    <row r="46" spans="1:5" ht="27" thickBot="1" x14ac:dyDescent="0.3">
      <c r="A46"/>
      <c r="B46" s="71" t="s">
        <v>46</v>
      </c>
      <c r="C46" s="72"/>
      <c r="D46" s="73"/>
      <c r="E46"/>
    </row>
    <row r="47" spans="1:5" ht="18.75" customHeight="1" x14ac:dyDescent="0.25">
      <c r="A47"/>
      <c r="B47" s="105" t="s">
        <v>55</v>
      </c>
      <c r="C47" s="106"/>
      <c r="D47" s="107"/>
      <c r="E47"/>
    </row>
    <row r="48" spans="1:5" x14ac:dyDescent="0.25">
      <c r="A48"/>
      <c r="B48" s="108"/>
      <c r="C48" s="109"/>
      <c r="D48" s="110"/>
      <c r="E48"/>
    </row>
    <row r="49" spans="1:5" ht="15.75" thickBot="1" x14ac:dyDescent="0.3">
      <c r="A49"/>
      <c r="B49" s="111"/>
      <c r="C49" s="112"/>
      <c r="D49" s="113"/>
      <c r="E49"/>
    </row>
    <row r="50" spans="1:5" ht="27" thickBot="1" x14ac:dyDescent="0.3">
      <c r="A50"/>
      <c r="B50" s="71" t="s">
        <v>57</v>
      </c>
      <c r="C50" s="72"/>
      <c r="D50" s="73"/>
      <c r="E50"/>
    </row>
    <row r="51" spans="1:5" ht="18.75" x14ac:dyDescent="0.3">
      <c r="A51"/>
      <c r="B51" s="18" t="s">
        <v>30</v>
      </c>
      <c r="C51" s="8"/>
      <c r="D51" s="9" t="s">
        <v>13</v>
      </c>
      <c r="E51"/>
    </row>
    <row r="52" spans="1:5" ht="18.75" x14ac:dyDescent="0.3">
      <c r="A52"/>
      <c r="B52" s="18" t="s">
        <v>31</v>
      </c>
      <c r="C52" s="88"/>
      <c r="D52" s="89"/>
      <c r="E52"/>
    </row>
    <row r="53" spans="1:5" ht="18.75" x14ac:dyDescent="0.3">
      <c r="A53"/>
      <c r="B53" s="18" t="s">
        <v>32</v>
      </c>
      <c r="C53" s="8"/>
      <c r="D53" s="9" t="s">
        <v>14</v>
      </c>
      <c r="E53"/>
    </row>
    <row r="54" spans="1:5" ht="18.75" x14ac:dyDescent="0.3">
      <c r="A54"/>
      <c r="B54" s="18" t="s">
        <v>33</v>
      </c>
      <c r="C54" s="8"/>
      <c r="D54" s="9" t="s">
        <v>14</v>
      </c>
      <c r="E54"/>
    </row>
    <row r="55" spans="1:5" ht="19.5" thickBot="1" x14ac:dyDescent="0.35">
      <c r="A55"/>
      <c r="B55" s="18" t="s">
        <v>34</v>
      </c>
      <c r="C55" s="8"/>
      <c r="D55" s="9" t="s">
        <v>15</v>
      </c>
      <c r="E55"/>
    </row>
    <row r="56" spans="1:5" ht="27" thickBot="1" x14ac:dyDescent="0.3">
      <c r="A56"/>
      <c r="B56" s="71" t="s">
        <v>58</v>
      </c>
      <c r="C56" s="72"/>
      <c r="D56" s="73"/>
      <c r="E56"/>
    </row>
    <row r="57" spans="1:5" ht="18.75" customHeight="1" x14ac:dyDescent="0.25">
      <c r="A57"/>
      <c r="B57" s="90" t="s">
        <v>73</v>
      </c>
      <c r="C57" s="91"/>
      <c r="D57" s="92"/>
      <c r="E57"/>
    </row>
    <row r="58" spans="1:5" ht="18.75" customHeight="1" x14ac:dyDescent="0.25">
      <c r="A58"/>
      <c r="B58" s="93"/>
      <c r="C58" s="94"/>
      <c r="D58" s="95"/>
      <c r="E58"/>
    </row>
    <row r="59" spans="1:5" ht="18.75" customHeight="1" x14ac:dyDescent="0.25">
      <c r="A59"/>
      <c r="B59" s="93"/>
      <c r="C59" s="94"/>
      <c r="D59" s="95"/>
      <c r="E59"/>
    </row>
    <row r="60" spans="1:5" ht="18.75" customHeight="1" x14ac:dyDescent="0.25">
      <c r="A60"/>
      <c r="B60" s="96"/>
      <c r="C60" s="97"/>
      <c r="D60" s="98"/>
      <c r="E60"/>
    </row>
    <row r="61" spans="1:5" ht="18.75" x14ac:dyDescent="0.3">
      <c r="A61"/>
      <c r="B61" s="23"/>
      <c r="C61" s="23"/>
      <c r="D61" s="23"/>
      <c r="E61"/>
    </row>
    <row r="63" spans="1:5" ht="19.5" thickBot="1" x14ac:dyDescent="0.35">
      <c r="A63"/>
      <c r="B63" s="23"/>
      <c r="C63" s="23"/>
      <c r="D63" s="23"/>
      <c r="E63"/>
    </row>
    <row r="64" spans="1:5" ht="32.25" thickBot="1" x14ac:dyDescent="0.3">
      <c r="A64"/>
      <c r="B64" s="68" t="s">
        <v>80</v>
      </c>
      <c r="C64" s="69"/>
      <c r="D64" s="70"/>
      <c r="E64"/>
    </row>
    <row r="65" spans="1:5" ht="27" thickBot="1" x14ac:dyDescent="0.3">
      <c r="A65"/>
      <c r="B65" s="6" t="s">
        <v>19</v>
      </c>
      <c r="C65" s="16" t="s">
        <v>59</v>
      </c>
      <c r="D65" s="6" t="s">
        <v>20</v>
      </c>
      <c r="E65"/>
    </row>
    <row r="66" spans="1:5" ht="27" thickBot="1" x14ac:dyDescent="0.45">
      <c r="A66"/>
      <c r="B66" s="3"/>
      <c r="C66" s="14"/>
      <c r="D66" s="4"/>
      <c r="E66"/>
    </row>
    <row r="67" spans="1:5" ht="27" thickBot="1" x14ac:dyDescent="0.3">
      <c r="A67"/>
      <c r="B67" s="17" t="s">
        <v>22</v>
      </c>
      <c r="C67" s="6" t="s">
        <v>21</v>
      </c>
      <c r="D67" s="16" t="s">
        <v>60</v>
      </c>
      <c r="E67"/>
    </row>
    <row r="68" spans="1:5" ht="27" thickBot="1" x14ac:dyDescent="0.45">
      <c r="A68"/>
      <c r="B68" s="3"/>
      <c r="C68" s="14"/>
      <c r="D68" s="4"/>
      <c r="E68"/>
    </row>
    <row r="69" spans="1:5" ht="27" thickBot="1" x14ac:dyDescent="0.3">
      <c r="A69"/>
      <c r="B69" s="71" t="s">
        <v>77</v>
      </c>
      <c r="C69" s="72"/>
      <c r="D69" s="73"/>
      <c r="E69"/>
    </row>
    <row r="70" spans="1:5" ht="18.75" x14ac:dyDescent="0.3">
      <c r="A70"/>
      <c r="B70" s="18" t="s">
        <v>23</v>
      </c>
      <c r="C70" s="8"/>
      <c r="D70" s="9" t="s">
        <v>18</v>
      </c>
      <c r="E70"/>
    </row>
    <row r="71" spans="1:5" ht="18.75" x14ac:dyDescent="0.3">
      <c r="A71"/>
      <c r="B71" s="18" t="s">
        <v>24</v>
      </c>
      <c r="C71" s="8"/>
      <c r="D71" s="9" t="s">
        <v>25</v>
      </c>
      <c r="E71"/>
    </row>
    <row r="72" spans="1:5" ht="19.5" thickBot="1" x14ac:dyDescent="0.35">
      <c r="A72"/>
      <c r="B72" s="18" t="s">
        <v>26</v>
      </c>
      <c r="C72" s="8"/>
      <c r="D72" s="9" t="s">
        <v>25</v>
      </c>
      <c r="E72"/>
    </row>
    <row r="73" spans="1:5" ht="27" thickBot="1" x14ac:dyDescent="0.3">
      <c r="A73"/>
      <c r="B73" s="71" t="s">
        <v>76</v>
      </c>
      <c r="C73" s="72"/>
      <c r="D73" s="73"/>
      <c r="E73"/>
    </row>
    <row r="74" spans="1:5" ht="18.75" x14ac:dyDescent="0.3">
      <c r="A74"/>
      <c r="B74" s="18" t="s">
        <v>23</v>
      </c>
      <c r="C74" s="8"/>
      <c r="D74" s="9" t="s">
        <v>18</v>
      </c>
      <c r="E74"/>
    </row>
    <row r="75" spans="1:5" ht="18.75" x14ac:dyDescent="0.3">
      <c r="A75"/>
      <c r="B75" s="18" t="s">
        <v>74</v>
      </c>
      <c r="C75" s="8"/>
      <c r="D75" s="9" t="s">
        <v>25</v>
      </c>
      <c r="E75"/>
    </row>
    <row r="76" spans="1:5" ht="18.75" x14ac:dyDescent="0.3">
      <c r="A76"/>
      <c r="B76" s="18" t="s">
        <v>75</v>
      </c>
      <c r="C76" s="8"/>
      <c r="D76" s="9" t="s">
        <v>25</v>
      </c>
      <c r="E76"/>
    </row>
    <row r="77" spans="1:5" ht="18.75" x14ac:dyDescent="0.3">
      <c r="A77"/>
      <c r="B77" s="23"/>
      <c r="C77" s="21"/>
      <c r="D77" s="21"/>
      <c r="E77"/>
    </row>
    <row r="79" spans="1:5" ht="19.5" thickBot="1" x14ac:dyDescent="0.35">
      <c r="A79"/>
      <c r="B79" s="23"/>
      <c r="C79" s="23"/>
      <c r="D79" s="23"/>
      <c r="E79"/>
    </row>
    <row r="80" spans="1:5" ht="32.25" thickBot="1" x14ac:dyDescent="0.3">
      <c r="A80"/>
      <c r="B80" s="68" t="s">
        <v>81</v>
      </c>
      <c r="C80" s="69"/>
      <c r="D80" s="70"/>
      <c r="E80"/>
    </row>
    <row r="81" spans="1:5" x14ac:dyDescent="0.25">
      <c r="A81"/>
      <c r="B81" s="74" t="s">
        <v>102</v>
      </c>
      <c r="C81" s="75"/>
      <c r="D81" s="76"/>
      <c r="E81"/>
    </row>
    <row r="82" spans="1:5" ht="77.25" customHeight="1" thickBot="1" x14ac:dyDescent="0.3">
      <c r="A82"/>
      <c r="B82" s="77"/>
      <c r="C82" s="78"/>
      <c r="D82" s="79"/>
      <c r="E82"/>
    </row>
    <row r="83" spans="1:5" ht="27" thickBot="1" x14ac:dyDescent="0.3">
      <c r="A83"/>
      <c r="B83" s="71"/>
      <c r="C83" s="72"/>
      <c r="D83" s="73"/>
      <c r="E83"/>
    </row>
    <row r="84" spans="1:5" ht="18.75" x14ac:dyDescent="0.3">
      <c r="A84"/>
      <c r="B84" s="18"/>
      <c r="C84" s="8"/>
      <c r="D84" s="9"/>
      <c r="E84"/>
    </row>
    <row r="85" spans="1:5" ht="18.75" x14ac:dyDescent="0.3">
      <c r="A85"/>
      <c r="B85" s="18"/>
      <c r="C85" s="8"/>
      <c r="D85" s="9"/>
      <c r="E85"/>
    </row>
    <row r="86" spans="1:5" ht="19.5" thickBot="1" x14ac:dyDescent="0.35">
      <c r="A86"/>
      <c r="B86" s="18"/>
      <c r="C86" s="8"/>
      <c r="D86" s="9"/>
      <c r="E86"/>
    </row>
    <row r="87" spans="1:5" ht="27" thickBot="1" x14ac:dyDescent="0.3">
      <c r="A87"/>
      <c r="B87" s="71"/>
      <c r="C87" s="72"/>
      <c r="D87" s="73"/>
      <c r="E87"/>
    </row>
    <row r="88" spans="1:5" ht="18.75" x14ac:dyDescent="0.3">
      <c r="A88"/>
      <c r="B88" s="18"/>
      <c r="C88" s="8"/>
      <c r="D88" s="9"/>
      <c r="E88"/>
    </row>
    <row r="89" spans="1:5" ht="18.75" x14ac:dyDescent="0.3">
      <c r="A89"/>
      <c r="B89" s="18"/>
      <c r="C89" s="8"/>
      <c r="D89" s="9"/>
      <c r="E89"/>
    </row>
    <row r="90" spans="1:5" ht="18.75" x14ac:dyDescent="0.3">
      <c r="A90"/>
      <c r="B90" s="18"/>
      <c r="C90" s="8"/>
      <c r="D90" s="9"/>
      <c r="E90"/>
    </row>
    <row r="91" spans="1:5" ht="18.75" x14ac:dyDescent="0.3">
      <c r="A91"/>
      <c r="B91" s="23"/>
      <c r="C91" s="21"/>
      <c r="D91" s="21"/>
      <c r="E91"/>
    </row>
  </sheetData>
  <mergeCells count="34">
    <mergeCell ref="B36:D36"/>
    <mergeCell ref="B26:D26"/>
    <mergeCell ref="B27:D27"/>
    <mergeCell ref="C40:D40"/>
    <mergeCell ref="B28:D28"/>
    <mergeCell ref="B29:D29"/>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80:D80"/>
    <mergeCell ref="B83:D83"/>
    <mergeCell ref="B87:D87"/>
    <mergeCell ref="B81:D82"/>
    <mergeCell ref="B37:D38"/>
    <mergeCell ref="C43:D43"/>
    <mergeCell ref="B46:D46"/>
    <mergeCell ref="B73:D73"/>
    <mergeCell ref="B64:D64"/>
    <mergeCell ref="B69:D69"/>
    <mergeCell ref="B42:D42"/>
    <mergeCell ref="C44:D4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showGridLines="0" zoomScale="80" zoomScaleNormal="80" workbookViewId="0">
      <selection activeCell="B13" sqref="B13:B18"/>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6" width="11.375" style="1"/>
    <col min="7" max="7" width="20.875" style="1" bestFit="1" customWidth="1"/>
    <col min="8" max="16384" width="11.375" style="1"/>
  </cols>
  <sheetData>
    <row r="1" spans="1:4" ht="15.75" thickBot="1" x14ac:dyDescent="0.3">
      <c r="A1"/>
      <c r="B1"/>
      <c r="C1"/>
      <c r="D1"/>
    </row>
    <row r="2" spans="1:4" ht="32.25" thickBot="1" x14ac:dyDescent="0.3">
      <c r="A2"/>
      <c r="B2" s="99" t="s">
        <v>67</v>
      </c>
      <c r="C2" s="101"/>
      <c r="D2"/>
    </row>
    <row r="3" spans="1:4" ht="27" thickBot="1" x14ac:dyDescent="0.35">
      <c r="A3"/>
      <c r="B3" s="5" t="s">
        <v>65</v>
      </c>
      <c r="C3" s="42">
        <f>C4+C5+C6+C7+C13+C19+C25+C31+C34</f>
        <v>11700000</v>
      </c>
      <c r="D3"/>
    </row>
    <row r="4" spans="1:4" ht="18.75" x14ac:dyDescent="0.3">
      <c r="A4"/>
      <c r="B4" s="18" t="s">
        <v>68</v>
      </c>
      <c r="C4" s="43">
        <f>35000000/600</f>
        <v>58333.333333333336</v>
      </c>
      <c r="D4"/>
    </row>
    <row r="5" spans="1:4" ht="18.75" x14ac:dyDescent="0.3">
      <c r="A5"/>
      <c r="B5" s="18" t="s">
        <v>69</v>
      </c>
      <c r="C5" s="43">
        <f>50000000/600</f>
        <v>83333.333333333328</v>
      </c>
      <c r="D5"/>
    </row>
    <row r="6" spans="1:4" ht="18.75" x14ac:dyDescent="0.3">
      <c r="A6"/>
      <c r="B6" s="18" t="s">
        <v>83</v>
      </c>
      <c r="C6" s="44">
        <f>150000000/600</f>
        <v>250000</v>
      </c>
      <c r="D6"/>
    </row>
    <row r="7" spans="1:4" ht="18.75" x14ac:dyDescent="0.3">
      <c r="A7"/>
      <c r="B7" s="18" t="s">
        <v>107</v>
      </c>
      <c r="C7" s="44">
        <f>1880000000/600</f>
        <v>3133333.3333333335</v>
      </c>
      <c r="D7"/>
    </row>
    <row r="8" spans="1:4" ht="18.75" x14ac:dyDescent="0.3">
      <c r="A8"/>
      <c r="B8" s="18" t="s">
        <v>84</v>
      </c>
      <c r="C8" s="44"/>
      <c r="D8"/>
    </row>
    <row r="9" spans="1:4" ht="18.75" x14ac:dyDescent="0.3">
      <c r="A9"/>
      <c r="B9" s="18" t="s">
        <v>85</v>
      </c>
      <c r="C9" s="44"/>
      <c r="D9"/>
    </row>
    <row r="10" spans="1:4" ht="18.75" x14ac:dyDescent="0.3">
      <c r="A10"/>
      <c r="B10" s="18" t="s">
        <v>86</v>
      </c>
      <c r="C10" s="45"/>
      <c r="D10"/>
    </row>
    <row r="11" spans="1:4" ht="18.75" x14ac:dyDescent="0.3">
      <c r="A11"/>
      <c r="B11" s="18" t="s">
        <v>87</v>
      </c>
      <c r="C11" s="45"/>
      <c r="D11"/>
    </row>
    <row r="12" spans="1:4" ht="18.75" x14ac:dyDescent="0.3">
      <c r="A12"/>
      <c r="B12" s="18" t="s">
        <v>88</v>
      </c>
      <c r="C12" s="45"/>
      <c r="D12"/>
    </row>
    <row r="13" spans="1:4" ht="18.75" x14ac:dyDescent="0.3">
      <c r="A13"/>
      <c r="B13" s="18" t="s">
        <v>108</v>
      </c>
      <c r="C13" s="45">
        <f>1025000000/600</f>
        <v>1708333.3333333333</v>
      </c>
      <c r="D13"/>
    </row>
    <row r="14" spans="1:4" ht="18.75" x14ac:dyDescent="0.3">
      <c r="A14"/>
      <c r="B14" s="18" t="s">
        <v>89</v>
      </c>
      <c r="C14" s="45"/>
      <c r="D14"/>
    </row>
    <row r="15" spans="1:4" ht="18.75" x14ac:dyDescent="0.3">
      <c r="A15"/>
      <c r="B15" s="18" t="s">
        <v>90</v>
      </c>
      <c r="C15" s="45"/>
      <c r="D15"/>
    </row>
    <row r="16" spans="1:4" ht="18.75" x14ac:dyDescent="0.3">
      <c r="A16"/>
      <c r="B16" s="18" t="s">
        <v>91</v>
      </c>
      <c r="C16" s="45"/>
      <c r="D16"/>
    </row>
    <row r="17" spans="1:7" ht="18.75" x14ac:dyDescent="0.3">
      <c r="A17"/>
      <c r="B17" s="18" t="s">
        <v>92</v>
      </c>
      <c r="C17" s="45"/>
      <c r="D17"/>
    </row>
    <row r="18" spans="1:7" ht="18.75" x14ac:dyDescent="0.3">
      <c r="A18"/>
      <c r="B18" s="18" t="s">
        <v>93</v>
      </c>
      <c r="C18" s="45"/>
      <c r="D18"/>
    </row>
    <row r="19" spans="1:7" ht="18.75" x14ac:dyDescent="0.3">
      <c r="A19"/>
      <c r="B19" s="18" t="s">
        <v>109</v>
      </c>
      <c r="C19" s="45">
        <f>1280000000/600</f>
        <v>2133333.3333333335</v>
      </c>
      <c r="D19"/>
      <c r="G19" s="31"/>
    </row>
    <row r="20" spans="1:7" ht="18.75" x14ac:dyDescent="0.3">
      <c r="A20"/>
      <c r="B20" s="18" t="s">
        <v>110</v>
      </c>
      <c r="C20" s="45"/>
      <c r="D20"/>
      <c r="G20" s="31"/>
    </row>
    <row r="21" spans="1:7" ht="18.75" x14ac:dyDescent="0.3">
      <c r="A21"/>
      <c r="B21" s="18" t="s">
        <v>111</v>
      </c>
      <c r="C21" s="45"/>
      <c r="D21"/>
    </row>
    <row r="22" spans="1:7" ht="18.75" x14ac:dyDescent="0.3">
      <c r="A22"/>
      <c r="B22" s="18" t="s">
        <v>112</v>
      </c>
      <c r="C22" s="45"/>
      <c r="D22"/>
    </row>
    <row r="23" spans="1:7" ht="18.75" x14ac:dyDescent="0.3">
      <c r="A23"/>
      <c r="B23" s="18" t="s">
        <v>113</v>
      </c>
      <c r="C23" s="45"/>
      <c r="D23"/>
    </row>
    <row r="24" spans="1:7" ht="18.75" x14ac:dyDescent="0.3">
      <c r="A24"/>
      <c r="B24" s="18" t="s">
        <v>114</v>
      </c>
      <c r="C24" s="45"/>
      <c r="D24"/>
    </row>
    <row r="25" spans="1:7" ht="18.75" x14ac:dyDescent="0.3">
      <c r="A25"/>
      <c r="B25" s="18" t="s">
        <v>115</v>
      </c>
      <c r="C25" s="45">
        <f>2250000000/600</f>
        <v>3750000</v>
      </c>
      <c r="D25"/>
    </row>
    <row r="26" spans="1:7" ht="18.75" x14ac:dyDescent="0.3">
      <c r="A26"/>
      <c r="B26" s="18" t="s">
        <v>116</v>
      </c>
      <c r="C26" s="45"/>
      <c r="D26"/>
    </row>
    <row r="27" spans="1:7" ht="18.75" x14ac:dyDescent="0.3">
      <c r="A27"/>
      <c r="B27" s="18" t="s">
        <v>117</v>
      </c>
      <c r="C27" s="45"/>
      <c r="D27"/>
    </row>
    <row r="28" spans="1:7" ht="18.75" x14ac:dyDescent="0.3">
      <c r="A28"/>
      <c r="B28" s="18" t="s">
        <v>118</v>
      </c>
      <c r="C28" s="45"/>
      <c r="D28"/>
    </row>
    <row r="29" spans="1:7" ht="18.75" x14ac:dyDescent="0.3">
      <c r="A29"/>
      <c r="B29" s="18" t="s">
        <v>119</v>
      </c>
      <c r="C29" s="45"/>
      <c r="D29"/>
    </row>
    <row r="30" spans="1:7" ht="18.75" x14ac:dyDescent="0.3">
      <c r="A30"/>
      <c r="B30" s="18" t="s">
        <v>120</v>
      </c>
      <c r="C30" s="45"/>
      <c r="D30"/>
    </row>
    <row r="31" spans="1:7" ht="18.75" x14ac:dyDescent="0.3">
      <c r="A31"/>
      <c r="B31" s="18" t="s">
        <v>121</v>
      </c>
      <c r="C31" s="45">
        <f>SUM(C32:C33)</f>
        <v>583333.33333333337</v>
      </c>
      <c r="D31"/>
    </row>
    <row r="32" spans="1:7" ht="18.75" x14ac:dyDescent="0.3">
      <c r="A32"/>
      <c r="B32" s="18" t="s">
        <v>122</v>
      </c>
      <c r="C32" s="45"/>
      <c r="D32"/>
    </row>
    <row r="33" spans="1:4" ht="18.75" x14ac:dyDescent="0.3">
      <c r="A33"/>
      <c r="B33" s="18" t="s">
        <v>123</v>
      </c>
      <c r="C33" s="45">
        <f>700000000/600/2</f>
        <v>583333.33333333337</v>
      </c>
      <c r="D33"/>
    </row>
    <row r="34" spans="1:4" ht="19.5" thickBot="1" x14ac:dyDescent="0.35">
      <c r="A34"/>
      <c r="B34" s="18" t="s">
        <v>124</v>
      </c>
      <c r="C34" s="45"/>
      <c r="D34"/>
    </row>
    <row r="35" spans="1:4" ht="27.75" thickTop="1" thickBot="1" x14ac:dyDescent="0.35">
      <c r="A35"/>
      <c r="B35" s="26" t="s">
        <v>66</v>
      </c>
      <c r="C35" s="46">
        <f>SUM(C36:C39)</f>
        <v>3312916.6666666665</v>
      </c>
      <c r="D35"/>
    </row>
    <row r="36" spans="1:4" ht="18.75" x14ac:dyDescent="0.3">
      <c r="A36"/>
      <c r="B36" s="18" t="s">
        <v>94</v>
      </c>
      <c r="C36" s="43">
        <f>0.15*(C31+C25+C19+C6+C5+C4)</f>
        <v>1028749.9999999998</v>
      </c>
      <c r="D36"/>
    </row>
    <row r="37" spans="1:4" ht="18.75" x14ac:dyDescent="0.3">
      <c r="A37"/>
      <c r="B37" s="18" t="s">
        <v>125</v>
      </c>
      <c r="C37" s="44">
        <f>0.1*(C7+C13)</f>
        <v>484166.66666666674</v>
      </c>
      <c r="D37"/>
    </row>
    <row r="38" spans="1:4" ht="18.75" x14ac:dyDescent="0.3">
      <c r="A38"/>
      <c r="B38" s="18" t="s">
        <v>126</v>
      </c>
      <c r="C38" s="44">
        <f>0.08*C3</f>
        <v>936000</v>
      </c>
      <c r="D38"/>
    </row>
    <row r="39" spans="1:4" ht="19.5" thickBot="1" x14ac:dyDescent="0.35">
      <c r="A39"/>
      <c r="B39" s="18" t="s">
        <v>127</v>
      </c>
      <c r="C39" s="44">
        <f>1600*27000*12/600</f>
        <v>864000</v>
      </c>
      <c r="D39"/>
    </row>
    <row r="40" spans="1:4" ht="33" thickTop="1" thickBot="1" x14ac:dyDescent="0.35">
      <c r="A40"/>
      <c r="B40" s="25" t="s">
        <v>64</v>
      </c>
      <c r="C40" s="47">
        <f>C35+C3</f>
        <v>15012916.666666666</v>
      </c>
      <c r="D40"/>
    </row>
    <row r="41" spans="1:4" x14ac:dyDescent="0.25">
      <c r="A41"/>
      <c r="B41"/>
      <c r="C41"/>
      <c r="D41"/>
    </row>
  </sheetData>
  <mergeCells count="1">
    <mergeCell ref="B2:C2"/>
  </mergeCells>
  <pageMargins left="0.7" right="0.7" top="0.75" bottom="0.75" header="0.3" footer="0.3"/>
  <pageSetup paperSize="14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Normal="100" workbookViewId="0">
      <selection activeCell="B6" sqref="B6:D6"/>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5" ht="15.75" thickBot="1" x14ac:dyDescent="0.3">
      <c r="A1"/>
      <c r="B1"/>
      <c r="C1"/>
      <c r="D1"/>
      <c r="E1"/>
    </row>
    <row r="2" spans="1:5" ht="32.25" thickBot="1" x14ac:dyDescent="0.3">
      <c r="A2"/>
      <c r="B2" s="68" t="s">
        <v>82</v>
      </c>
      <c r="C2" s="69"/>
      <c r="D2" s="70"/>
      <c r="E2"/>
    </row>
    <row r="3" spans="1:5" ht="27" thickBot="1" x14ac:dyDescent="0.3">
      <c r="A3"/>
      <c r="B3" s="29" t="s">
        <v>106</v>
      </c>
      <c r="C3" s="27"/>
      <c r="D3" s="28"/>
      <c r="E3"/>
    </row>
    <row r="4" spans="1:5" ht="174.75" customHeight="1" thickBot="1" x14ac:dyDescent="0.3">
      <c r="A4"/>
      <c r="B4" s="132" t="s">
        <v>104</v>
      </c>
      <c r="C4" s="133"/>
      <c r="D4" s="134"/>
      <c r="E4"/>
    </row>
    <row r="5" spans="1:5" ht="81.75" customHeight="1" thickBot="1" x14ac:dyDescent="0.3">
      <c r="A5"/>
      <c r="B5" s="132" t="s">
        <v>105</v>
      </c>
      <c r="C5" s="133"/>
      <c r="D5" s="134"/>
      <c r="E5"/>
    </row>
    <row r="6" spans="1:5" ht="33.75" customHeight="1" thickBot="1" x14ac:dyDescent="0.3">
      <c r="A6"/>
      <c r="B6" s="132" t="s">
        <v>103</v>
      </c>
      <c r="C6" s="133"/>
      <c r="D6" s="134"/>
      <c r="E6"/>
    </row>
    <row r="7" spans="1:5" x14ac:dyDescent="0.25">
      <c r="A7"/>
      <c r="B7"/>
      <c r="C7"/>
      <c r="D7"/>
      <c r="E7"/>
    </row>
  </sheetData>
  <mergeCells count="4">
    <mergeCell ref="B2:D2"/>
    <mergeCell ref="B4:D4"/>
    <mergeCell ref="B5:D5"/>
    <mergeCell ref="B6: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2018-05-16T19:07:10Z</dcterms:modified>
</cp:coreProperties>
</file>