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0" windowWidth="20490" windowHeight="7155" tabRatio="762"/>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13" l="1"/>
  <c r="C42" i="13"/>
  <c r="C41" i="13"/>
  <c r="C39" i="13"/>
  <c r="C36" i="13"/>
  <c r="C19" i="13"/>
  <c r="C25" i="13"/>
  <c r="C34" i="13"/>
  <c r="C28" i="13"/>
  <c r="C27" i="13"/>
  <c r="C26" i="13"/>
  <c r="C22" i="13"/>
  <c r="C21" i="13"/>
  <c r="C20" i="13"/>
  <c r="C13" i="13"/>
  <c r="C16" i="13"/>
  <c r="C15" i="13"/>
  <c r="C14" i="13"/>
  <c r="C7" i="13"/>
  <c r="C10" i="13"/>
  <c r="C9" i="13"/>
  <c r="C8" i="13"/>
  <c r="C6" i="13"/>
  <c r="C4" i="13"/>
</calcChain>
</file>

<file path=xl/sharedStrings.xml><?xml version="1.0" encoding="utf-8"?>
<sst xmlns="http://schemas.openxmlformats.org/spreadsheetml/2006/main" count="162" uniqueCount="149">
  <si>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</si>
  <si>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</si>
  <si>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</si>
  <si>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</si>
  <si>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</si>
  <si>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</si>
  <si>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</si>
  <si>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</si>
  <si>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</si>
  <si>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</si>
  <si>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</si>
  <si>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</si>
  <si>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</si>
  <si>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</si>
  <si>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</si>
  <si>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</si>
  <si>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</si>
  <si>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</si>
  <si>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</si>
  <si>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</si>
  <si>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</si>
  <si>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</si>
  <si>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</si>
  <si>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</si>
  <si>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</si>
  <si>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</si>
  <si>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</si>
  <si>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</si>
  <si>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</si>
  <si>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</si>
  <si>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</si>
  <si>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</si>
  <si>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</si>
  <si>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</si>
  <si>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</si>
  <si>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</si>
  <si>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</si>
  <si>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</si>
  <si>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</si>
  <si>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</si>
  <si>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</si>
  <si>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</si>
  <si>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</si>
  <si>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</si>
  <si>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</si>
  <si>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</si>
  <si>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</si>
  <si>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</si>
  <si>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</si>
  <si>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</si>
  <si>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</si>
  <si>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</si>
  <si>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</si>
  <si>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</si>
  <si>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</si>
  <si>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</si>
  <si>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</si>
  <si>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</si>
  <si>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</si>
  <si>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</si>
  <si>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</si>
  <si>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</si>
  <si>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</si>
  <si>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</si>
  <si>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</si>
  <si>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</si>
  <si>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</si>
  <si>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</si>
  <si>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</si>
  <si>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</si>
  <si>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</si>
  <si>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</si>
  <si>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</si>
  <si>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</si>
  <si>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</si>
  <si>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</si>
  <si>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</si>
  <si>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</si>
  <si>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</si>
  <si>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</si>
  <si>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</si>
  <si>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</si>
  <si>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</si>
  <si>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</si>
  <si>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</si>
  <si>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</si>
  <si>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</si>
  <si>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</si>
  <si>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</si>
  <si>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</si>
  <si>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</si>
  <si>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</si>
  <si>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</si>
  <si>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</si>
  <si>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</si>
  <si>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</si>
  <si>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</si>
  <si>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</si>
  <si>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</si>
  <si>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</si>
  <si>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</si>
  <si>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</si>
  <si>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</si>
  <si>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</si>
  <si>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</si>
  <si>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</si>
  <si>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</si>
  <si>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</si>
  <si>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</si>
  <si>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</si>
  <si>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</si>
  <si>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</si>
  <si>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</si>
  <si>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</si>
  <si>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</si>
  <si>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</si>
  <si>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</si>
  <si>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</si>
  <si>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</si>
  <si>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</si>
  <si>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</si>
  <si>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Transformador</t>
  </si>
  <si>
    <t>Trifásica</t>
  </si>
  <si>
    <t>Dyn1</t>
  </si>
  <si>
    <t>110/23 kV</t>
  </si>
  <si>
    <t>Camino San José s/n – Lo Pinto, Colina, Región Metropolitana</t>
  </si>
  <si>
    <t>Doble Barra</t>
  </si>
  <si>
    <t xml:space="preserve">Se adjuntan los siguientes planos:
1. BA-PL-DP-001 Disposición General Planta.dwg                                                                                                                                                                                                                                                                                        
2. BA-PL-DU-001 Diagrama Unilineal.dwg                                                                                                                                                                                                                                                                                                      
3. BA-PL-DU-002 Diagrama Unilineal.dwg                                                                                                                                                                                                                                                                                                      
4. BA-PL-DU-003 Diagrama Unilineal.dwg                                                                                                                                                                                                                                                                                                      </t>
  </si>
  <si>
    <t>ENEL DISTRIBUCIÓN CHILE S.A.</t>
  </si>
  <si>
    <t>Plazo constructivo del proyecto se estima para 20 meses.</t>
  </si>
  <si>
    <r>
      <rPr>
        <b/>
        <u/>
        <sz val="14"/>
        <color theme="1"/>
        <rFont val="Calibri"/>
        <family val="2"/>
        <scheme val="minor"/>
      </rPr>
      <t>Patio 110 kV:</t>
    </r>
    <r>
      <rPr>
        <sz val="14"/>
        <color theme="1"/>
        <rFont val="Calibri"/>
        <family val="2"/>
        <scheme val="minor"/>
      </rPr>
      <t xml:space="preserve">
-Tres (3) paños existentes de Transformación: Transformador N°1 110/23.5 kV 22,5/30/37,5 MVA ɸ3 50 Hz; Transformador N°2 110/23-12 kV 30/40/50 MVA ɸ3 50 Hz; Transformador N°3 110±12x1.65%/23.5 kV 22.5/30/37.5 MVA ɸ3 50 Hz; llegada de Linea 110 kV San Pedro - Cerro Navia 
-Un (1) paño proyectado Transformador N°4 110/23 kV 50 MVA con sus respectivos equipos: un (1) Desconectador Motorizado sin Puesta a tierra de 123 kV, un (1) Interruptor 145 kV - 3150 [A] y 40 [kA], una (1) resistencia de puesta a tierra en el neutro del transformador de poder.
</t>
    </r>
    <r>
      <rPr>
        <b/>
        <u/>
        <sz val="14"/>
        <color theme="1"/>
        <rFont val="Calibri"/>
        <family val="2"/>
        <scheme val="minor"/>
      </rPr>
      <t>Patio 23 kV:</t>
    </r>
    <r>
      <rPr>
        <sz val="14"/>
        <color theme="1"/>
        <rFont val="Calibri"/>
        <family val="2"/>
        <scheme val="minor"/>
      </rPr>
      <t xml:space="preserve">
-Un (1) juego de celdas de MT 23 kV proyectada para la salida de seis (6) alimentadores, una (1) celda de remonte que conecta a celdas N°2 existentes., un (1) acoplador de barras que interconecta con barra principal N°3, una (1) celda para entrada a barra principal desde Transformador de poder N°4, una (1) celda para entrada a barra auxiliar desde Transformador de poder N°4, una (1) celda de medida con TTPP, una (1) celda de interconexión de barra principal (futuro), una (1) celda de interconexión de barra auxiliar (futuro), una (1) celda para conexión de transformador de servicios auxiliares (futuro) y una (1) celda para conexión de banco de condensadores N°4 (futuro).                                                                                                                                                                                                               - Patio abierto de 23 kV donde están los alimentadores asociados a los Transformadores Existentes de Poer N°1 y N°3 respectivamente.
</t>
    </r>
  </si>
  <si>
    <t>19 H</t>
  </si>
  <si>
    <t xml:space="preserve">Transformador N°1 110/23 kV, 22,5/30/37,5 MVA. (EXISTENTE).                                                                                                                   Transformador N°2 110/23-12 kV, 30/40/50 MVA (EXISTENTE).                                                                                                                   Transformador N°3 110/23,5 kV, 22,5/30/37,5 MVA. (EXISTENTE).                                                                                                        Transformador N°4 110/23 kV, 50 MVA. (PROYECTADO).                                         </t>
  </si>
  <si>
    <t>N/A</t>
  </si>
  <si>
    <t>N/A para el presente proyecto.</t>
  </si>
  <si>
    <t xml:space="preserve">a) La fecha estimada de inicio del proyecto es el 14-06-2019  
b) Las fechas por cada etapa del proyecto se encuentran indicadas en Carta Gantt adjunta.
c) La fecha estimada entrada en operación es el 02-02-2021.
                                                                                                                                                                                                    </t>
  </si>
  <si>
    <t>Se adjunta Carta Gantt del Proyecto en formato Project y PDF.</t>
  </si>
  <si>
    <t xml:space="preserve">     1.4.4. Equipamiento de equipos de compensación (N/A)</t>
  </si>
  <si>
    <t xml:space="preserve">     1.4.5. Desmontaje (N/A)</t>
  </si>
  <si>
    <t xml:space="preserve">     1.8.1. Terrenos (N/A)</t>
  </si>
  <si>
    <t xml:space="preserve">     1.8.2. Servidumbres (N/A)</t>
  </si>
  <si>
    <t>SUBTOTAL COSTOS DIRECTOS</t>
  </si>
  <si>
    <t xml:space="preserve">El proyecto consiste en la ampliación de la subestación mediante un nuevo Transformador de Poder 110/23 kV de 50 MVA  y un juego de celdas en 23 kV. En General, el proyecto comprende el montaje electromecánico de los siguientes equipos:                                                                                                                                                   • Montaje y conexión de dos (2) juegos de TTPP 110 kV, asociados a las barras acopladoras de 110 kV N°1 y N°2.                                                                                                                                                    
• Montaje y conexión de un (1) Desconectador Motorizado sin Puesta a tierra de 123 kV
• Montaje y conexión de un (1) Interruptor 145 kV - 3150 [A] y 40 [kA] 
• Montaje y conexión de un (1) Transformador de Poder (TR4) 110/23 kV 50 MVA  3ɸ 50 Hz, en la Barra N°2 de 110 kV. El TR4 se conectará a pararrayos proyectados, y en el lado de 23 kV se conectará al parrón de media tensión, que conduce los conductores hasta las celdas proyectadas.
• Montaje y conexión de un (1) parrón de media tensión con bajada de tres (3) conductores por fase de 630 mm² Al.
• Montaje y conexión de una (1) resistencia de puesta a tierra en el neutro del transformador de poder.
• Nuevo juego de Celdas asociadas al TR N°4, que son descritas a continuación:
• Montaje y conexión de nuevo juego de celdas en 23 kV, para la salida de seis (6) alimentadores, una (1) celda de remonte que conecta a celdas N°2, un (1) acoplador de barras que interconecta con barra principal N°3, una (1) celda para entrada a barra principal desde Transformador de poder N°4, una (1) celda para entrada a barra auxiliar desde Transformador de poder N°4, una (1) celda de medida con TTPP, una (1) celda de interconexión de barra principal (futuro), una (1) celda de interconexión de barra auxiliar (futuro), una (1) celda para conexión de transformador de servicios auxiliares (futuro) y una (1) celda para conexión de banco de condensadores N°4 (futuro).
</t>
  </si>
  <si>
    <t>La subestación en el lado de alta tensión contempla una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
Por otra parte, el nuevo transformador consta de un patio de media tensión con doble barra y un interruptor de acoplamiento normal abierto con barra vecina. El interruptor cambiara de estado a normal cerrado en el caso de requerir la transferencia carga de un transformador vecino.</t>
  </si>
  <si>
    <t>Se espera que a partir del año 2021 el crecimiento de demanda provoque un déficit de respaldo en condición de contingencia N-1, en los periodos de demanda máxima, de 13 MVA, equivalente a 18.000 clientes.</t>
  </si>
  <si>
    <t xml:space="preserve">Se adjuntan los siguientes planos:
1. BA-PL-DP-001 Disposición General Planta (Proyectado)
2. BA-PL-DU-001 Diagrama Unilineal (Proyectado)
3. BA-PL-DU-002 Diagrama Unilineal (Proyectado)
4. BA-PL-DU-003 Diagrama Unilineal (Proyectado)
5.- SDO-12987-001_0 Planta (Existente)
6.- CHM-16816-001 Diagrama Unilineal (Existente)
7.- CHM-16816-002 Diagrama Unilineal (Existente)                                                                                                                                                                                                                                                                                                   </t>
  </si>
  <si>
    <t>INSTALACIÓN DE NUEVO TRANSFORMADOR 110/23 kV 50 MVA Y JUEGO DE CELDAS EN 23 kV - SE BATUCO</t>
  </si>
  <si>
    <t>Ver Hoja "5. Cuadro de Carga".</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</si>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</sst>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540A]#,##0.00"/>
    <numFmt numFmtId="165" formatCode="0.000"/>
  </numFmts>
  <fonts count="15"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b/>
      <u/>
      <sz val="14"/>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0">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right style="medium">
        <color rgb="FF0070C0"/>
      </right>
      <top style="thin">
        <color rgb="FF0070C0"/>
      </top>
      <bottom style="medium">
        <color rgb="FF0070C0"/>
      </bottom>
      <diagonal/>
    </border>
    <border>
      <left style="thin">
        <color indexed="64"/>
      </left>
      <right style="thin">
        <color indexed="64"/>
      </right>
      <top style="thin">
        <color indexed="64"/>
      </top>
      <bottom style="thin">
        <color indexed="64"/>
      </bottom>
      <diagonal/>
    </border>
    <border>
      <left style="medium">
        <color rgb="FF0070C0"/>
      </left>
      <right style="thin">
        <color rgb="FF0070C0"/>
      </right>
      <top style="thin">
        <color rgb="FF0070C0"/>
      </top>
      <bottom/>
      <diagonal/>
    </border>
    <border>
      <left style="medium">
        <color rgb="FF0070C0"/>
      </left>
      <right style="medium">
        <color rgb="FF0070C0"/>
      </right>
      <top/>
      <bottom style="thick">
        <color rgb="FF0070C0"/>
      </bottom>
      <diagonal/>
    </border>
  </borders>
  <cellStyleXfs count="2">
    <xf numFmtId="0" fontId="0" fillId="0" borderId="0"/>
    <xf numFmtId="0" fontId="12" fillId="0" borderId="0"/>
  </cellStyleXfs>
  <cellXfs count="137">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4" fillId="0" borderId="10" xfId="0" applyFont="1" applyBorder="1"/>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6" fillId="0" borderId="11" xfId="0" applyFont="1" applyBorder="1" applyAlignment="1">
      <alignment horizontal="center" vertical="center"/>
    </xf>
    <xf numFmtId="0" fontId="4" fillId="0" borderId="20" xfId="0" applyFont="1" applyBorder="1" applyAlignment="1">
      <alignment horizontal="center"/>
    </xf>
    <xf numFmtId="0" fontId="4" fillId="0" borderId="12" xfId="0" applyFont="1" applyBorder="1" applyAlignment="1">
      <alignment horizontal="center"/>
    </xf>
    <xf numFmtId="0" fontId="4" fillId="0" borderId="24" xfId="0" applyFont="1" applyBorder="1" applyAlignment="1">
      <alignment vertical="center"/>
    </xf>
    <xf numFmtId="0" fontId="11" fillId="0" borderId="23" xfId="0" applyFont="1" applyBorder="1" applyAlignment="1">
      <alignment horizontal="left"/>
    </xf>
    <xf numFmtId="0" fontId="11" fillId="0" borderId="58" xfId="0" applyFont="1" applyBorder="1" applyAlignment="1">
      <alignment horizontal="left"/>
    </xf>
    <xf numFmtId="0" fontId="9" fillId="5" borderId="13" xfId="0" applyFont="1" applyFill="1" applyBorder="1" applyAlignment="1">
      <alignment horizontal="center" vertical="top"/>
    </xf>
    <xf numFmtId="0" fontId="11" fillId="0" borderId="57" xfId="0" applyFont="1" applyBorder="1" applyAlignment="1">
      <alignment horizontal="left"/>
    </xf>
    <xf numFmtId="164" fontId="11" fillId="0" borderId="51" xfId="0" applyNumberFormat="1" applyFont="1" applyBorder="1"/>
    <xf numFmtId="164" fontId="4" fillId="0" borderId="51" xfId="0" applyNumberFormat="1" applyFont="1" applyBorder="1"/>
    <xf numFmtId="164" fontId="11" fillId="0" borderId="25" xfId="0" applyNumberFormat="1" applyFont="1" applyBorder="1"/>
    <xf numFmtId="164" fontId="4" fillId="0" borderId="25" xfId="0" applyNumberFormat="1" applyFont="1" applyBorder="1"/>
    <xf numFmtId="164" fontId="4" fillId="0" borderId="52" xfId="0" applyNumberFormat="1" applyFont="1" applyBorder="1"/>
    <xf numFmtId="164" fontId="11" fillId="0" borderId="52" xfId="0" applyNumberFormat="1" applyFont="1" applyBorder="1"/>
    <xf numFmtId="164" fontId="4" fillId="0" borderId="57" xfId="0" applyNumberFormat="1" applyFont="1" applyBorder="1"/>
    <xf numFmtId="164" fontId="11" fillId="0" borderId="57" xfId="0" applyNumberFormat="1" applyFont="1" applyBorder="1"/>
    <xf numFmtId="164" fontId="4" fillId="0" borderId="59" xfId="0" applyNumberFormat="1" applyFont="1" applyBorder="1"/>
    <xf numFmtId="164" fontId="11" fillId="0" borderId="53" xfId="0" applyNumberFormat="1" applyFont="1" applyBorder="1"/>
    <xf numFmtId="165" fontId="4" fillId="0" borderId="24" xfId="0" applyNumberFormat="1" applyFont="1" applyBorder="1" applyAlignment="1">
      <alignment horizontal="center"/>
    </xf>
    <xf numFmtId="0" fontId="4" fillId="0" borderId="1" xfId="0" applyFont="1" applyFill="1" applyBorder="1" applyAlignment="1">
      <alignment vertical="center"/>
    </xf>
    <xf numFmtId="0" fontId="4" fillId="0" borderId="1" xfId="0" applyFont="1" applyFill="1" applyBorder="1" applyAlignment="1">
      <alignment horizontal="left" vertical="center" wrapText="1"/>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3" fillId="0" borderId="33" xfId="0" applyFont="1" applyFill="1" applyBorder="1" applyAlignment="1">
      <alignment horizontal="left" vertical="top" wrapText="1"/>
    </xf>
    <xf numFmtId="0" fontId="13" fillId="0" borderId="34"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34" xfId="0" applyFont="1" applyFill="1" applyBorder="1" applyAlignment="1">
      <alignment horizontal="left"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left" vertical="top"/>
    </xf>
    <xf numFmtId="0" fontId="4" fillId="0" borderId="5" xfId="0" applyFont="1" applyFill="1" applyBorder="1" applyAlignment="1">
      <alignment horizontal="left" vertical="top"/>
    </xf>
    <xf numFmtId="0" fontId="4" fillId="0" borderId="33" xfId="0" applyFont="1" applyFill="1" applyBorder="1" applyAlignment="1">
      <alignment vertical="top" wrapText="1"/>
    </xf>
    <xf numFmtId="0" fontId="4" fillId="0" borderId="34" xfId="0" applyFont="1" applyFill="1" applyBorder="1" applyAlignment="1">
      <alignment vertical="top" wrapText="1"/>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vertical="center"/>
    </xf>
    <xf numFmtId="0" fontId="4" fillId="0" borderId="41"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left" vertical="center" wrapText="1"/>
    </xf>
    <xf numFmtId="0" fontId="4" fillId="0" borderId="42" xfId="0" applyFont="1" applyBorder="1" applyAlignment="1">
      <alignment horizontal="left" vertical="center" wrapText="1"/>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40" xfId="0" applyFont="1" applyBorder="1" applyAlignment="1">
      <alignment horizontal="center" wrapText="1"/>
    </xf>
    <xf numFmtId="0" fontId="4" fillId="0" borderId="56" xfId="0" applyFont="1" applyBorder="1" applyAlignment="1">
      <alignment horizontal="center" wrapText="1"/>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90" zoomScaleNormal="90" zoomScaleSheetLayoutView="85" workbookViewId="0">
      <selection activeCell="B9" sqref="B9:C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6" t="s">
        <v>59</v>
      </c>
      <c r="C2" s="52" t="s">
        <v>128</v>
      </c>
      <c r="D2" s="2"/>
    </row>
    <row r="3" spans="1:4" ht="64.5" customHeight="1" thickTop="1" thickBot="1" x14ac:dyDescent="0.3">
      <c r="A3" s="2"/>
      <c r="B3" s="26" t="s">
        <v>60</v>
      </c>
      <c r="C3" s="52" t="s">
        <v>148</v>
      </c>
      <c r="D3" s="2"/>
    </row>
    <row r="4" spans="1:4" ht="64.5" customHeight="1" thickTop="1" thickBot="1" x14ac:dyDescent="0.3">
      <c r="A4" s="2"/>
      <c r="B4" s="26" t="s">
        <v>61</v>
      </c>
      <c r="C4" s="53" t="s">
        <v>146</v>
      </c>
      <c r="D4" s="2"/>
    </row>
    <row r="5" spans="1:4" ht="12" customHeight="1" thickTop="1" thickBot="1" x14ac:dyDescent="0.55000000000000004">
      <c r="A5" s="2"/>
      <c r="B5" s="64"/>
      <c r="C5" s="65"/>
      <c r="D5" s="2"/>
    </row>
    <row r="6" spans="1:4" ht="33" thickTop="1" thickBot="1" x14ac:dyDescent="0.3">
      <c r="A6" s="2"/>
      <c r="B6" s="54" t="s">
        <v>7</v>
      </c>
      <c r="C6" s="55"/>
      <c r="D6" s="2"/>
    </row>
    <row r="7" spans="1:4" ht="302.25" customHeight="1" thickTop="1" thickBot="1" x14ac:dyDescent="0.3">
      <c r="A7" s="2"/>
      <c r="B7" s="68" t="s">
        <v>142</v>
      </c>
      <c r="C7" s="69"/>
      <c r="D7" s="2"/>
    </row>
    <row r="8" spans="1:4" ht="33" thickTop="1" thickBot="1" x14ac:dyDescent="0.3">
      <c r="A8" s="2"/>
      <c r="B8" s="54" t="s">
        <v>37</v>
      </c>
      <c r="C8" s="55"/>
      <c r="D8" s="2"/>
    </row>
    <row r="9" spans="1:4" ht="29.25" customHeight="1" thickTop="1" thickBot="1" x14ac:dyDescent="0.3">
      <c r="A9" s="2"/>
      <c r="B9" s="68"/>
      <c r="C9" s="69"/>
      <c r="D9" s="2"/>
    </row>
    <row r="10" spans="1:4" ht="33" thickTop="1" thickBot="1" x14ac:dyDescent="0.3">
      <c r="A10" s="2"/>
      <c r="B10" s="54" t="s">
        <v>38</v>
      </c>
      <c r="C10" s="55"/>
      <c r="D10" s="2"/>
    </row>
    <row r="11" spans="1:4" ht="57.75" customHeight="1" thickTop="1" thickBot="1" x14ac:dyDescent="0.3">
      <c r="A11" s="2"/>
      <c r="B11" s="60" t="s">
        <v>144</v>
      </c>
      <c r="C11" s="61"/>
      <c r="D11" s="2"/>
    </row>
    <row r="12" spans="1:4" ht="34.5" customHeight="1" thickTop="1" thickBot="1" x14ac:dyDescent="0.3">
      <c r="A12" s="2"/>
      <c r="B12" s="54" t="s">
        <v>94</v>
      </c>
      <c r="C12" s="55"/>
      <c r="D12" s="2"/>
    </row>
    <row r="13" spans="1:4" ht="50.25" customHeight="1" thickTop="1" thickBot="1" x14ac:dyDescent="0.3">
      <c r="A13" s="2"/>
      <c r="B13" s="60" t="s">
        <v>147</v>
      </c>
      <c r="C13" s="61"/>
      <c r="D13" s="2"/>
    </row>
    <row r="14" spans="1:4" ht="36" customHeight="1" thickTop="1" thickBot="1" x14ac:dyDescent="0.3">
      <c r="A14" s="2"/>
      <c r="B14" s="54" t="s">
        <v>95</v>
      </c>
      <c r="C14" s="55"/>
      <c r="D14" s="2"/>
    </row>
    <row r="15" spans="1:4" ht="108.75" customHeight="1" thickTop="1" thickBot="1" x14ac:dyDescent="0.3">
      <c r="A15" s="2"/>
      <c r="B15" s="60" t="s">
        <v>143</v>
      </c>
      <c r="C15" s="61"/>
      <c r="D15" s="2"/>
    </row>
    <row r="16" spans="1:4" ht="33" thickTop="1" thickBot="1" x14ac:dyDescent="0.3">
      <c r="A16" s="2"/>
      <c r="B16" s="54" t="s">
        <v>90</v>
      </c>
      <c r="C16" s="55"/>
      <c r="D16" s="2"/>
    </row>
    <row r="17" spans="1:4" ht="38.25" customHeight="1" thickTop="1" thickBot="1" x14ac:dyDescent="0.3">
      <c r="A17" s="2"/>
      <c r="B17" s="62" t="s">
        <v>136</v>
      </c>
      <c r="C17" s="63"/>
      <c r="D17" s="2"/>
    </row>
    <row r="18" spans="1:4" ht="33" thickTop="1" thickBot="1" x14ac:dyDescent="0.3">
      <c r="A18" s="2"/>
      <c r="B18" s="54" t="s">
        <v>91</v>
      </c>
      <c r="C18" s="55"/>
      <c r="D18" s="2"/>
    </row>
    <row r="19" spans="1:4" ht="39.75" customHeight="1" thickTop="1" thickBot="1" x14ac:dyDescent="0.3">
      <c r="A19" s="2"/>
      <c r="B19" s="66" t="s">
        <v>129</v>
      </c>
      <c r="C19" s="67"/>
      <c r="D19" s="2"/>
    </row>
    <row r="20" spans="1:4" ht="33" thickTop="1" thickBot="1" x14ac:dyDescent="0.3">
      <c r="A20" s="2"/>
      <c r="B20" s="54" t="s">
        <v>92</v>
      </c>
      <c r="C20" s="55"/>
      <c r="D20" s="2"/>
    </row>
    <row r="21" spans="1:4" ht="84" customHeight="1" thickTop="1" thickBot="1" x14ac:dyDescent="0.3">
      <c r="A21" s="2"/>
      <c r="B21" s="58" t="s">
        <v>135</v>
      </c>
      <c r="C21" s="59"/>
      <c r="D21" s="2"/>
    </row>
    <row r="22" spans="1:4" ht="33" thickTop="1" thickBot="1" x14ac:dyDescent="0.3">
      <c r="A22" s="2"/>
      <c r="B22" s="54" t="s">
        <v>93</v>
      </c>
      <c r="C22" s="55"/>
      <c r="D22" s="2"/>
    </row>
    <row r="23" spans="1:4" ht="170.25" customHeight="1" thickTop="1" thickBot="1" x14ac:dyDescent="0.3">
      <c r="A23" s="2"/>
      <c r="B23" s="56" t="s">
        <v>145</v>
      </c>
      <c r="C23" s="57"/>
      <c r="D23" s="2"/>
    </row>
    <row r="24" spans="1:4" ht="15.75" thickTop="1" x14ac:dyDescent="0.25">
      <c r="A24" s="32"/>
      <c r="B24" s="32"/>
      <c r="C24" s="32"/>
      <c r="D24" s="32"/>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64" zoomScale="70" zoomScaleNormal="70" workbookViewId="0">
      <selection activeCell="C77" sqref="C77"/>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7" t="s">
        <v>75</v>
      </c>
      <c r="C2" s="88"/>
      <c r="D2" s="89"/>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0" t="s">
        <v>39</v>
      </c>
      <c r="C5" s="71" t="s">
        <v>12</v>
      </c>
      <c r="D5" s="72"/>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0" t="s">
        <v>40</v>
      </c>
      <c r="C10" s="71"/>
      <c r="D10" s="72"/>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0" t="s">
        <v>41</v>
      </c>
      <c r="C15" s="71"/>
      <c r="D15" s="72"/>
      <c r="E15"/>
    </row>
    <row r="16" spans="1:5" ht="18.75" x14ac:dyDescent="0.3">
      <c r="A16"/>
      <c r="B16" s="90" t="s">
        <v>69</v>
      </c>
      <c r="C16" s="13" t="s">
        <v>1</v>
      </c>
      <c r="D16" s="14"/>
      <c r="E16"/>
    </row>
    <row r="17" spans="1:5" ht="18.75" x14ac:dyDescent="0.3">
      <c r="A17"/>
      <c r="B17" s="91"/>
      <c r="C17" s="11" t="s">
        <v>2</v>
      </c>
      <c r="D17" s="12"/>
      <c r="E17"/>
    </row>
    <row r="18" spans="1:5" ht="19.5" thickBot="1" x14ac:dyDescent="0.35">
      <c r="A18"/>
      <c r="B18" s="92"/>
      <c r="C18" s="11" t="s">
        <v>6</v>
      </c>
      <c r="D18" s="12"/>
      <c r="E18"/>
    </row>
    <row r="19" spans="1:5" ht="18.75" x14ac:dyDescent="0.3">
      <c r="A19"/>
      <c r="B19" s="90" t="s">
        <v>68</v>
      </c>
      <c r="C19" s="13" t="s">
        <v>3</v>
      </c>
      <c r="D19" s="14"/>
      <c r="E19"/>
    </row>
    <row r="20" spans="1:5" ht="18.75" x14ac:dyDescent="0.3">
      <c r="A20"/>
      <c r="B20" s="91"/>
      <c r="C20" s="11" t="s">
        <v>4</v>
      </c>
      <c r="D20" s="12"/>
      <c r="E20"/>
    </row>
    <row r="21" spans="1:5" ht="19.5" thickBot="1" x14ac:dyDescent="0.35">
      <c r="A21"/>
      <c r="B21" s="92"/>
      <c r="C21" s="11" t="s">
        <v>5</v>
      </c>
      <c r="D21" s="12"/>
      <c r="E21"/>
    </row>
    <row r="22" spans="1:5" ht="27" thickBot="1" x14ac:dyDescent="0.3">
      <c r="A22"/>
      <c r="B22" s="70" t="s">
        <v>46</v>
      </c>
      <c r="C22" s="71"/>
      <c r="D22" s="72"/>
      <c r="E22"/>
    </row>
    <row r="23" spans="1:5" ht="18.75" customHeight="1" x14ac:dyDescent="0.25">
      <c r="A23"/>
      <c r="B23" s="106" t="s">
        <v>42</v>
      </c>
      <c r="C23" s="107"/>
      <c r="D23" s="108"/>
      <c r="E23"/>
    </row>
    <row r="24" spans="1:5" x14ac:dyDescent="0.25">
      <c r="A24"/>
      <c r="B24" s="109"/>
      <c r="C24" s="110"/>
      <c r="D24" s="111"/>
      <c r="E24"/>
    </row>
    <row r="25" spans="1:5" ht="15.75" thickBot="1" x14ac:dyDescent="0.3">
      <c r="A25"/>
      <c r="B25" s="112"/>
      <c r="C25" s="113"/>
      <c r="D25" s="114"/>
      <c r="E25"/>
    </row>
    <row r="26" spans="1:5" ht="22.5" customHeight="1" thickBot="1" x14ac:dyDescent="0.3">
      <c r="A26"/>
      <c r="B26" s="70" t="s">
        <v>47</v>
      </c>
      <c r="C26" s="71"/>
      <c r="D26" s="72"/>
      <c r="E26"/>
    </row>
    <row r="27" spans="1:5" ht="19.5" thickBot="1" x14ac:dyDescent="0.35">
      <c r="A27"/>
      <c r="B27" s="73" t="s">
        <v>35</v>
      </c>
      <c r="C27" s="74"/>
      <c r="D27" s="75"/>
      <c r="E27"/>
    </row>
    <row r="28" spans="1:5" ht="21.75" customHeight="1" thickBot="1" x14ac:dyDescent="0.3">
      <c r="A28"/>
      <c r="B28" s="70" t="s">
        <v>96</v>
      </c>
      <c r="C28" s="71"/>
      <c r="D28" s="72"/>
      <c r="E28"/>
    </row>
    <row r="29" spans="1:5" ht="64.5" customHeight="1" x14ac:dyDescent="0.3">
      <c r="A29"/>
      <c r="B29" s="73" t="s">
        <v>120</v>
      </c>
      <c r="C29" s="74"/>
      <c r="D29" s="75"/>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115" t="s">
        <v>76</v>
      </c>
      <c r="C33" s="116"/>
      <c r="D33" s="117"/>
      <c r="E33"/>
    </row>
    <row r="34" spans="1:5" ht="40.5" customHeight="1" thickBot="1" x14ac:dyDescent="0.3">
      <c r="A34"/>
      <c r="B34" s="6" t="s">
        <v>70</v>
      </c>
      <c r="C34" s="6" t="s">
        <v>53</v>
      </c>
      <c r="D34" s="6"/>
      <c r="E34"/>
    </row>
    <row r="35" spans="1:5" ht="27.75" customHeight="1" thickBot="1" x14ac:dyDescent="0.45">
      <c r="A35"/>
      <c r="B35" s="33">
        <v>5400</v>
      </c>
      <c r="C35" s="34" t="s">
        <v>125</v>
      </c>
      <c r="D35" s="4"/>
      <c r="E35"/>
    </row>
    <row r="36" spans="1:5" ht="27" thickBot="1" x14ac:dyDescent="0.3">
      <c r="A36"/>
      <c r="B36" s="70" t="s">
        <v>54</v>
      </c>
      <c r="C36" s="71" t="s">
        <v>12</v>
      </c>
      <c r="D36" s="72"/>
      <c r="E36"/>
    </row>
    <row r="37" spans="1:5" ht="18.75" customHeight="1" x14ac:dyDescent="0.25">
      <c r="A37"/>
      <c r="B37" s="124" t="s">
        <v>130</v>
      </c>
      <c r="C37" s="125"/>
      <c r="D37" s="126"/>
      <c r="E37"/>
    </row>
    <row r="38" spans="1:5" ht="198.75" customHeight="1" thickBot="1" x14ac:dyDescent="0.3">
      <c r="A38"/>
      <c r="B38" s="127"/>
      <c r="C38" s="128"/>
      <c r="D38" s="129"/>
      <c r="E38"/>
    </row>
    <row r="39" spans="1:5" ht="27" thickBot="1" x14ac:dyDescent="0.3">
      <c r="A39"/>
      <c r="B39" s="70" t="s">
        <v>49</v>
      </c>
      <c r="C39" s="71" t="s">
        <v>12</v>
      </c>
      <c r="D39" s="72"/>
      <c r="E39"/>
    </row>
    <row r="40" spans="1:5" ht="18.75" x14ac:dyDescent="0.3">
      <c r="A40"/>
      <c r="B40" s="19" t="s">
        <v>50</v>
      </c>
      <c r="C40" s="76">
        <v>4</v>
      </c>
      <c r="D40" s="77"/>
      <c r="E40"/>
    </row>
    <row r="41" spans="1:5" ht="91.5" customHeight="1" thickBot="1" x14ac:dyDescent="0.3">
      <c r="A41"/>
      <c r="B41" s="36" t="s">
        <v>51</v>
      </c>
      <c r="C41" s="102" t="s">
        <v>132</v>
      </c>
      <c r="D41" s="103"/>
      <c r="E41"/>
    </row>
    <row r="42" spans="1:5" ht="27" thickBot="1" x14ac:dyDescent="0.3">
      <c r="A42"/>
      <c r="B42" s="70" t="s">
        <v>52</v>
      </c>
      <c r="C42" s="71"/>
      <c r="D42" s="72"/>
      <c r="E42"/>
    </row>
    <row r="43" spans="1:5" ht="18.75" x14ac:dyDescent="0.3">
      <c r="A43"/>
      <c r="B43" s="22" t="s">
        <v>27</v>
      </c>
      <c r="C43" s="130">
        <v>338758</v>
      </c>
      <c r="D43" s="131"/>
      <c r="E43"/>
    </row>
    <row r="44" spans="1:5" ht="18.75" x14ac:dyDescent="0.3">
      <c r="A44"/>
      <c r="B44" s="22" t="s">
        <v>28</v>
      </c>
      <c r="C44" s="104">
        <v>6317703</v>
      </c>
      <c r="D44" s="105"/>
      <c r="E44"/>
    </row>
    <row r="45" spans="1:5" ht="19.5" thickBot="1" x14ac:dyDescent="0.35">
      <c r="A45"/>
      <c r="B45" s="22" t="s">
        <v>29</v>
      </c>
      <c r="C45" s="132" t="s">
        <v>131</v>
      </c>
      <c r="D45" s="133"/>
      <c r="E45"/>
    </row>
    <row r="46" spans="1:5" ht="27" thickBot="1" x14ac:dyDescent="0.3">
      <c r="A46"/>
      <c r="B46" s="70" t="s">
        <v>48</v>
      </c>
      <c r="C46" s="71"/>
      <c r="D46" s="72"/>
      <c r="E46"/>
    </row>
    <row r="47" spans="1:5" ht="18.75" customHeight="1" x14ac:dyDescent="0.25">
      <c r="A47"/>
      <c r="B47" s="93" t="s">
        <v>126</v>
      </c>
      <c r="C47" s="94"/>
      <c r="D47" s="95"/>
      <c r="E47"/>
    </row>
    <row r="48" spans="1:5" x14ac:dyDescent="0.25">
      <c r="A48"/>
      <c r="B48" s="96"/>
      <c r="C48" s="97"/>
      <c r="D48" s="98"/>
      <c r="E48"/>
    </row>
    <row r="49" spans="1:5" ht="15.75" thickBot="1" x14ac:dyDescent="0.3">
      <c r="A49"/>
      <c r="B49" s="99"/>
      <c r="C49" s="100"/>
      <c r="D49" s="101"/>
      <c r="E49"/>
    </row>
    <row r="50" spans="1:5" ht="27" thickBot="1" x14ac:dyDescent="0.3">
      <c r="A50"/>
      <c r="B50" s="70" t="s">
        <v>55</v>
      </c>
      <c r="C50" s="71"/>
      <c r="D50" s="72"/>
      <c r="E50"/>
    </row>
    <row r="51" spans="1:5" ht="18.75" x14ac:dyDescent="0.3">
      <c r="A51"/>
      <c r="B51" s="22" t="s">
        <v>30</v>
      </c>
      <c r="C51" s="11" t="s">
        <v>133</v>
      </c>
      <c r="D51" s="12" t="s">
        <v>13</v>
      </c>
      <c r="E51"/>
    </row>
    <row r="52" spans="1:5" ht="18.75" x14ac:dyDescent="0.3">
      <c r="A52"/>
      <c r="B52" s="22" t="s">
        <v>31</v>
      </c>
      <c r="C52" s="104" t="s">
        <v>133</v>
      </c>
      <c r="D52" s="105"/>
      <c r="E52"/>
    </row>
    <row r="53" spans="1:5" ht="18.75" x14ac:dyDescent="0.3">
      <c r="A53"/>
      <c r="B53" s="22" t="s">
        <v>32</v>
      </c>
      <c r="C53" s="11" t="s">
        <v>133</v>
      </c>
      <c r="D53" s="12" t="s">
        <v>14</v>
      </c>
      <c r="E53"/>
    </row>
    <row r="54" spans="1:5" ht="18.75" x14ac:dyDescent="0.3">
      <c r="A54"/>
      <c r="B54" s="22" t="s">
        <v>33</v>
      </c>
      <c r="C54" s="11" t="s">
        <v>133</v>
      </c>
      <c r="D54" s="12" t="s">
        <v>14</v>
      </c>
      <c r="E54"/>
    </row>
    <row r="55" spans="1:5" ht="19.5" thickBot="1" x14ac:dyDescent="0.35">
      <c r="A55"/>
      <c r="B55" s="22" t="s">
        <v>34</v>
      </c>
      <c r="C55" s="11" t="s">
        <v>133</v>
      </c>
      <c r="D55" s="12" t="s">
        <v>15</v>
      </c>
      <c r="E55"/>
    </row>
    <row r="56" spans="1:5" ht="27" thickBot="1" x14ac:dyDescent="0.3">
      <c r="A56"/>
      <c r="B56" s="70" t="s">
        <v>56</v>
      </c>
      <c r="C56" s="71"/>
      <c r="D56" s="72"/>
      <c r="E56"/>
    </row>
    <row r="57" spans="1:5" ht="18.75" customHeight="1" x14ac:dyDescent="0.25">
      <c r="A57"/>
      <c r="B57" s="78" t="s">
        <v>127</v>
      </c>
      <c r="C57" s="79"/>
      <c r="D57" s="80"/>
      <c r="E57"/>
    </row>
    <row r="58" spans="1:5" ht="18.75" customHeight="1" x14ac:dyDescent="0.25">
      <c r="A58"/>
      <c r="B58" s="81"/>
      <c r="C58" s="82"/>
      <c r="D58" s="83"/>
      <c r="E58"/>
    </row>
    <row r="59" spans="1:5" ht="18.75" customHeight="1" x14ac:dyDescent="0.25">
      <c r="A59"/>
      <c r="B59" s="81"/>
      <c r="C59" s="82"/>
      <c r="D59" s="83"/>
      <c r="E59"/>
    </row>
    <row r="60" spans="1:5" ht="48.75" customHeight="1" x14ac:dyDescent="0.25">
      <c r="A60"/>
      <c r="B60" s="84"/>
      <c r="C60" s="85"/>
      <c r="D60" s="86"/>
      <c r="E60"/>
    </row>
    <row r="61" spans="1:5" ht="18.75" x14ac:dyDescent="0.3">
      <c r="A61"/>
      <c r="B61" s="25"/>
      <c r="C61" s="25"/>
      <c r="D61" s="25"/>
      <c r="E61"/>
    </row>
    <row r="63" spans="1:5" ht="19.5" thickBot="1" x14ac:dyDescent="0.35">
      <c r="A63"/>
      <c r="B63" s="25"/>
      <c r="C63" s="25"/>
      <c r="D63" s="25"/>
      <c r="E63"/>
    </row>
    <row r="64" spans="1:5" ht="32.25" thickBot="1" x14ac:dyDescent="0.3">
      <c r="A64"/>
      <c r="B64" s="115" t="s">
        <v>77</v>
      </c>
      <c r="C64" s="116"/>
      <c r="D64" s="117"/>
      <c r="E64"/>
    </row>
    <row r="65" spans="1:5" ht="27" thickBot="1" x14ac:dyDescent="0.3">
      <c r="A65"/>
      <c r="B65" s="6" t="s">
        <v>19</v>
      </c>
      <c r="C65" s="20" t="s">
        <v>57</v>
      </c>
      <c r="D65" s="6" t="s">
        <v>20</v>
      </c>
      <c r="E65"/>
    </row>
    <row r="66" spans="1:5" ht="19.5" thickBot="1" x14ac:dyDescent="0.35">
      <c r="A66"/>
      <c r="B66" s="33">
        <v>50</v>
      </c>
      <c r="C66" s="34">
        <v>60</v>
      </c>
      <c r="D66" s="35" t="s">
        <v>121</v>
      </c>
      <c r="E66"/>
    </row>
    <row r="67" spans="1:5" ht="27" thickBot="1" x14ac:dyDescent="0.3">
      <c r="A67"/>
      <c r="B67" s="21" t="s">
        <v>22</v>
      </c>
      <c r="C67" s="6" t="s">
        <v>21</v>
      </c>
      <c r="D67" s="20" t="s">
        <v>58</v>
      </c>
      <c r="E67"/>
    </row>
    <row r="68" spans="1:5" ht="19.5" thickBot="1" x14ac:dyDescent="0.35">
      <c r="A68"/>
      <c r="B68" s="33" t="s">
        <v>122</v>
      </c>
      <c r="C68" s="34" t="s">
        <v>123</v>
      </c>
      <c r="D68" s="34" t="s">
        <v>124</v>
      </c>
      <c r="E68"/>
    </row>
    <row r="69" spans="1:5" ht="27" thickBot="1" x14ac:dyDescent="0.3">
      <c r="A69"/>
      <c r="B69" s="70" t="s">
        <v>74</v>
      </c>
      <c r="C69" s="71"/>
      <c r="D69" s="72"/>
      <c r="E69"/>
    </row>
    <row r="70" spans="1:5" ht="18.75" x14ac:dyDescent="0.3">
      <c r="A70"/>
      <c r="B70" s="22" t="s">
        <v>23</v>
      </c>
      <c r="C70" s="11">
        <v>50</v>
      </c>
      <c r="D70" s="12" t="s">
        <v>18</v>
      </c>
      <c r="E70"/>
    </row>
    <row r="71" spans="1:5" ht="18.75" x14ac:dyDescent="0.3">
      <c r="A71"/>
      <c r="B71" s="22" t="s">
        <v>24</v>
      </c>
      <c r="C71" s="51">
        <v>2.8424978435201398E-3</v>
      </c>
      <c r="D71" s="12" t="s">
        <v>25</v>
      </c>
      <c r="E71"/>
    </row>
    <row r="72" spans="1:5" ht="19.5" thickBot="1" x14ac:dyDescent="0.35">
      <c r="A72"/>
      <c r="B72" s="22" t="s">
        <v>26</v>
      </c>
      <c r="C72" s="51">
        <v>0.19522490467152501</v>
      </c>
      <c r="D72" s="12" t="s">
        <v>25</v>
      </c>
      <c r="E72"/>
    </row>
    <row r="73" spans="1:5" ht="27" thickBot="1" x14ac:dyDescent="0.3">
      <c r="A73"/>
      <c r="B73" s="70" t="s">
        <v>73</v>
      </c>
      <c r="C73" s="71"/>
      <c r="D73" s="72"/>
      <c r="E73"/>
    </row>
    <row r="74" spans="1:5" ht="18.75" x14ac:dyDescent="0.3">
      <c r="A74"/>
      <c r="B74" s="22" t="s">
        <v>23</v>
      </c>
      <c r="C74" s="11">
        <v>50</v>
      </c>
      <c r="D74" s="12" t="s">
        <v>18</v>
      </c>
      <c r="E74"/>
    </row>
    <row r="75" spans="1:5" ht="18.75" x14ac:dyDescent="0.3">
      <c r="A75"/>
      <c r="B75" s="22" t="s">
        <v>71</v>
      </c>
      <c r="C75" s="51">
        <v>2.4161231669921198E-3</v>
      </c>
      <c r="D75" s="12" t="s">
        <v>25</v>
      </c>
      <c r="E75"/>
    </row>
    <row r="76" spans="1:5" ht="18.75" x14ac:dyDescent="0.3">
      <c r="A76"/>
      <c r="B76" s="22" t="s">
        <v>72</v>
      </c>
      <c r="C76" s="51">
        <v>0.165941168970797</v>
      </c>
      <c r="D76" s="12" t="s">
        <v>25</v>
      </c>
      <c r="E76"/>
    </row>
    <row r="77" spans="1:5" ht="18.75" x14ac:dyDescent="0.3">
      <c r="A77"/>
      <c r="B77" s="25"/>
      <c r="C77" s="23"/>
      <c r="D77" s="23"/>
      <c r="E77"/>
    </row>
    <row r="79" spans="1:5" ht="19.5" thickBot="1" x14ac:dyDescent="0.35">
      <c r="A79"/>
      <c r="B79" s="25"/>
      <c r="C79" s="25"/>
      <c r="D79" s="25"/>
      <c r="E79"/>
    </row>
    <row r="80" spans="1:5" ht="32.25" thickBot="1" x14ac:dyDescent="0.3">
      <c r="A80"/>
      <c r="B80" s="115" t="s">
        <v>78</v>
      </c>
      <c r="C80" s="116"/>
      <c r="D80" s="117"/>
      <c r="E80"/>
    </row>
    <row r="81" spans="1:5" x14ac:dyDescent="0.25">
      <c r="A81"/>
      <c r="B81" s="118" t="s">
        <v>134</v>
      </c>
      <c r="C81" s="119"/>
      <c r="D81" s="120"/>
      <c r="E81"/>
    </row>
    <row r="82" spans="1:5" ht="77.25" customHeight="1" thickBot="1" x14ac:dyDescent="0.3">
      <c r="A82"/>
      <c r="B82" s="121"/>
      <c r="C82" s="122"/>
      <c r="D82" s="123"/>
      <c r="E82"/>
    </row>
    <row r="83" spans="1:5" ht="27" thickBot="1" x14ac:dyDescent="0.3">
      <c r="A83"/>
      <c r="B83" s="70"/>
      <c r="C83" s="71"/>
      <c r="D83" s="72"/>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0"/>
      <c r="C87" s="71"/>
      <c r="D87" s="72"/>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5"/>
      <c r="C91" s="23"/>
      <c r="D91" s="23"/>
      <c r="E91"/>
    </row>
  </sheetData>
  <mergeCells count="35">
    <mergeCell ref="B80:D80"/>
    <mergeCell ref="B83:D83"/>
    <mergeCell ref="B87:D87"/>
    <mergeCell ref="B81:D82"/>
    <mergeCell ref="B37:D38"/>
    <mergeCell ref="C43:D43"/>
    <mergeCell ref="B46:D46"/>
    <mergeCell ref="B73:D73"/>
    <mergeCell ref="B64:D64"/>
    <mergeCell ref="B69:D69"/>
    <mergeCell ref="B42:D42"/>
    <mergeCell ref="C44:D44"/>
    <mergeCell ref="C45:D45"/>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topLeftCell="A34" zoomScaleNormal="100" workbookViewId="0">
      <selection activeCell="C7" sqref="C7"/>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87" t="s">
        <v>65</v>
      </c>
      <c r="C2" s="89"/>
      <c r="D2"/>
    </row>
    <row r="3" spans="1:4" ht="27" thickBot="1" x14ac:dyDescent="0.35">
      <c r="A3"/>
      <c r="B3" s="5" t="s">
        <v>63</v>
      </c>
      <c r="C3" s="28"/>
      <c r="D3"/>
    </row>
    <row r="4" spans="1:4" ht="18.75" x14ac:dyDescent="0.3">
      <c r="A4"/>
      <c r="B4" s="37" t="s">
        <v>66</v>
      </c>
      <c r="C4" s="41">
        <f>113894411/610</f>
        <v>186712.14918032786</v>
      </c>
      <c r="D4"/>
    </row>
    <row r="5" spans="1:4" ht="18.75" x14ac:dyDescent="0.3">
      <c r="A5"/>
      <c r="B5" s="37" t="s">
        <v>67</v>
      </c>
      <c r="C5" s="42">
        <v>0</v>
      </c>
      <c r="D5"/>
    </row>
    <row r="6" spans="1:4" ht="18.75" x14ac:dyDescent="0.3">
      <c r="A6"/>
      <c r="B6" s="37" t="s">
        <v>80</v>
      </c>
      <c r="C6" s="43">
        <f>68500000/610</f>
        <v>112295.08196721312</v>
      </c>
      <c r="D6"/>
    </row>
    <row r="7" spans="1:4" ht="18.75" x14ac:dyDescent="0.3">
      <c r="A7"/>
      <c r="B7" s="37" t="s">
        <v>101</v>
      </c>
      <c r="C7" s="43">
        <f>SUM(C8:C12)</f>
        <v>2227180.4393442622</v>
      </c>
      <c r="D7"/>
    </row>
    <row r="8" spans="1:4" ht="18.75" x14ac:dyDescent="0.3">
      <c r="A8"/>
      <c r="B8" s="22" t="s">
        <v>81</v>
      </c>
      <c r="C8" s="44">
        <f>458193063/610</f>
        <v>751136.16885245906</v>
      </c>
      <c r="D8"/>
    </row>
    <row r="9" spans="1:4" ht="18.75" x14ac:dyDescent="0.3">
      <c r="A9"/>
      <c r="B9" s="22" t="s">
        <v>82</v>
      </c>
      <c r="C9" s="44">
        <f>315489913/610</f>
        <v>517196.57868852461</v>
      </c>
      <c r="D9"/>
    </row>
    <row r="10" spans="1:4" ht="18.75" x14ac:dyDescent="0.3">
      <c r="A10"/>
      <c r="B10" s="22" t="s">
        <v>83</v>
      </c>
      <c r="C10" s="45">
        <f>584897092/610</f>
        <v>958847.69180327863</v>
      </c>
      <c r="D10"/>
    </row>
    <row r="11" spans="1:4" ht="18.75" x14ac:dyDescent="0.3">
      <c r="A11"/>
      <c r="B11" s="22" t="s">
        <v>137</v>
      </c>
      <c r="C11" s="45">
        <v>0</v>
      </c>
      <c r="D11"/>
    </row>
    <row r="12" spans="1:4" ht="18.75" x14ac:dyDescent="0.3">
      <c r="A12"/>
      <c r="B12" s="22" t="s">
        <v>138</v>
      </c>
      <c r="C12" s="45">
        <v>0</v>
      </c>
      <c r="D12"/>
    </row>
    <row r="13" spans="1:4" ht="18.75" x14ac:dyDescent="0.3">
      <c r="A13"/>
      <c r="B13" s="37" t="s">
        <v>102</v>
      </c>
      <c r="C13" s="46">
        <f>SUM(C14:C18)</f>
        <v>400892.47868852457</v>
      </c>
      <c r="D13"/>
    </row>
    <row r="14" spans="1:4" ht="18.75" x14ac:dyDescent="0.3">
      <c r="A14"/>
      <c r="B14" s="22" t="s">
        <v>84</v>
      </c>
      <c r="C14" s="45">
        <f>82474751/610</f>
        <v>135204.50983606558</v>
      </c>
      <c r="D14"/>
    </row>
    <row r="15" spans="1:4" ht="18.75" x14ac:dyDescent="0.3">
      <c r="A15"/>
      <c r="B15" s="22" t="s">
        <v>85</v>
      </c>
      <c r="C15" s="45">
        <f>56788184/610</f>
        <v>93095.383606557371</v>
      </c>
      <c r="D15"/>
    </row>
    <row r="16" spans="1:4" ht="18.75" x14ac:dyDescent="0.3">
      <c r="A16"/>
      <c r="B16" s="22" t="s">
        <v>86</v>
      </c>
      <c r="C16" s="45">
        <f>105281477/610</f>
        <v>172592.58524590163</v>
      </c>
      <c r="D16"/>
    </row>
    <row r="17" spans="1:4" ht="18.75" x14ac:dyDescent="0.3">
      <c r="A17"/>
      <c r="B17" s="22" t="s">
        <v>87</v>
      </c>
      <c r="C17" s="45">
        <v>0</v>
      </c>
      <c r="D17"/>
    </row>
    <row r="18" spans="1:4" ht="18.75" x14ac:dyDescent="0.3">
      <c r="A18"/>
      <c r="B18" s="22" t="s">
        <v>88</v>
      </c>
      <c r="C18" s="45">
        <v>0</v>
      </c>
      <c r="D18"/>
    </row>
    <row r="19" spans="1:4" ht="18.75" x14ac:dyDescent="0.3">
      <c r="A19"/>
      <c r="B19" s="37" t="s">
        <v>103</v>
      </c>
      <c r="C19" s="46">
        <f>SUM(C20:C24)</f>
        <v>668154.13278688525</v>
      </c>
      <c r="D19"/>
    </row>
    <row r="20" spans="1:4" ht="18.75" x14ac:dyDescent="0.3">
      <c r="A20"/>
      <c r="B20" s="22" t="s">
        <v>104</v>
      </c>
      <c r="C20" s="45">
        <f>137457919/610</f>
        <v>225340.85081967214</v>
      </c>
      <c r="D20"/>
    </row>
    <row r="21" spans="1:4" ht="18.75" x14ac:dyDescent="0.3">
      <c r="A21"/>
      <c r="B21" s="22" t="s">
        <v>105</v>
      </c>
      <c r="C21" s="45">
        <f>94646974/610</f>
        <v>155158.97377049181</v>
      </c>
      <c r="D21"/>
    </row>
    <row r="22" spans="1:4" ht="18.75" x14ac:dyDescent="0.3">
      <c r="A22"/>
      <c r="B22" s="22" t="s">
        <v>106</v>
      </c>
      <c r="C22" s="45">
        <f>175469128/610</f>
        <v>287654.30819672131</v>
      </c>
      <c r="D22"/>
    </row>
    <row r="23" spans="1:4" ht="18.75" x14ac:dyDescent="0.3">
      <c r="A23"/>
      <c r="B23" s="22" t="s">
        <v>107</v>
      </c>
      <c r="C23" s="45">
        <v>0</v>
      </c>
      <c r="D23"/>
    </row>
    <row r="24" spans="1:4" ht="18.75" x14ac:dyDescent="0.3">
      <c r="A24"/>
      <c r="B24" s="22" t="s">
        <v>108</v>
      </c>
      <c r="C24" s="45">
        <v>0</v>
      </c>
      <c r="D24"/>
    </row>
    <row r="25" spans="1:4" ht="18.75" x14ac:dyDescent="0.3">
      <c r="A25"/>
      <c r="B25" s="37" t="s">
        <v>109</v>
      </c>
      <c r="C25" s="46">
        <f>SUM(C26:C30)</f>
        <v>267261.65409836068</v>
      </c>
      <c r="D25"/>
    </row>
    <row r="26" spans="1:4" ht="18.75" x14ac:dyDescent="0.3">
      <c r="A26"/>
      <c r="B26" s="22" t="s">
        <v>110</v>
      </c>
      <c r="C26" s="45">
        <f>54983168/610</f>
        <v>90136.340983606555</v>
      </c>
      <c r="D26"/>
    </row>
    <row r="27" spans="1:4" ht="18.75" x14ac:dyDescent="0.3">
      <c r="A27"/>
      <c r="B27" s="22" t="s">
        <v>111</v>
      </c>
      <c r="C27" s="45">
        <f>37858790/610</f>
        <v>62063.590163934423</v>
      </c>
      <c r="D27"/>
    </row>
    <row r="28" spans="1:4" ht="18.75" x14ac:dyDescent="0.3">
      <c r="A28"/>
      <c r="B28" s="22" t="s">
        <v>112</v>
      </c>
      <c r="C28" s="45">
        <f>70187651/610</f>
        <v>115061.72295081968</v>
      </c>
      <c r="D28"/>
    </row>
    <row r="29" spans="1:4" ht="18.75" x14ac:dyDescent="0.3">
      <c r="A29"/>
      <c r="B29" s="22" t="s">
        <v>113</v>
      </c>
      <c r="C29" s="45">
        <v>0</v>
      </c>
      <c r="D29"/>
    </row>
    <row r="30" spans="1:4" ht="18.75" x14ac:dyDescent="0.3">
      <c r="A30"/>
      <c r="B30" s="22" t="s">
        <v>114</v>
      </c>
      <c r="C30" s="45">
        <v>0</v>
      </c>
      <c r="D30"/>
    </row>
    <row r="31" spans="1:4" ht="18.75" x14ac:dyDescent="0.3">
      <c r="A31"/>
      <c r="B31" s="37" t="s">
        <v>115</v>
      </c>
      <c r="C31" s="45"/>
      <c r="D31"/>
    </row>
    <row r="32" spans="1:4" ht="18.75" x14ac:dyDescent="0.3">
      <c r="A32"/>
      <c r="B32" s="22" t="s">
        <v>139</v>
      </c>
      <c r="C32" s="45">
        <v>0</v>
      </c>
      <c r="D32"/>
    </row>
    <row r="33" spans="1:4" ht="18.75" x14ac:dyDescent="0.3">
      <c r="A33"/>
      <c r="B33" s="22" t="s">
        <v>140</v>
      </c>
      <c r="C33" s="45">
        <v>0</v>
      </c>
      <c r="D33"/>
    </row>
    <row r="34" spans="1:4" ht="18.75" x14ac:dyDescent="0.3">
      <c r="A34"/>
      <c r="B34" s="38" t="s">
        <v>116</v>
      </c>
      <c r="C34" s="46">
        <f>50000000/610</f>
        <v>81967.213114754093</v>
      </c>
      <c r="D34"/>
    </row>
    <row r="35" spans="1:4" ht="18.75" x14ac:dyDescent="0.3">
      <c r="A35"/>
      <c r="B35" s="40"/>
      <c r="C35" s="47"/>
      <c r="D35"/>
    </row>
    <row r="36" spans="1:4" ht="18.75" x14ac:dyDescent="0.3">
      <c r="A36"/>
      <c r="B36" s="40" t="s">
        <v>141</v>
      </c>
      <c r="C36" s="48">
        <f>C4+C6+C7+C13+C19+C25+C34</f>
        <v>3944463.1491803285</v>
      </c>
      <c r="D36"/>
    </row>
    <row r="37" spans="1:4" ht="18.75" x14ac:dyDescent="0.3">
      <c r="A37"/>
      <c r="B37" s="40"/>
      <c r="C37" s="47"/>
      <c r="D37"/>
    </row>
    <row r="38" spans="1:4" ht="27" thickBot="1" x14ac:dyDescent="0.35">
      <c r="A38"/>
      <c r="B38" s="39" t="s">
        <v>64</v>
      </c>
      <c r="C38" s="49"/>
      <c r="D38"/>
    </row>
    <row r="39" spans="1:4" ht="18.75" x14ac:dyDescent="0.3">
      <c r="A39"/>
      <c r="B39" s="22" t="s">
        <v>89</v>
      </c>
      <c r="C39" s="41">
        <f>(C4+C6+C19+C25+C34)*0.15</f>
        <v>197458.53467213115</v>
      </c>
      <c r="D39"/>
    </row>
    <row r="40" spans="1:4" ht="18.75" x14ac:dyDescent="0.3">
      <c r="A40"/>
      <c r="B40" s="22" t="s">
        <v>117</v>
      </c>
      <c r="C40" s="44">
        <v>0</v>
      </c>
      <c r="D40"/>
    </row>
    <row r="41" spans="1:4" ht="18.75" x14ac:dyDescent="0.3">
      <c r="A41"/>
      <c r="B41" s="22" t="s">
        <v>118</v>
      </c>
      <c r="C41" s="43">
        <f>C36*0.1</f>
        <v>394446.31491803285</v>
      </c>
      <c r="D41"/>
    </row>
    <row r="42" spans="1:4" ht="19.5" thickBot="1" x14ac:dyDescent="0.35">
      <c r="A42"/>
      <c r="B42" s="22" t="s">
        <v>119</v>
      </c>
      <c r="C42" s="43">
        <f>(12*27000*1600)/610</f>
        <v>849836.06557377044</v>
      </c>
      <c r="D42"/>
    </row>
    <row r="43" spans="1:4" ht="33" thickTop="1" thickBot="1" x14ac:dyDescent="0.35">
      <c r="A43"/>
      <c r="B43" s="27" t="s">
        <v>62</v>
      </c>
      <c r="C43" s="50">
        <f>C36+C39+C41+C42</f>
        <v>5386204.0643442627</v>
      </c>
      <c r="D43"/>
    </row>
    <row r="44" spans="1:4" x14ac:dyDescent="0.25">
      <c r="A44"/>
      <c r="B44"/>
      <c r="C44"/>
      <c r="D44"/>
    </row>
  </sheetData>
  <mergeCells count="1">
    <mergeCell ref="B2:C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23" sqref="B23"/>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15" t="s">
        <v>79</v>
      </c>
      <c r="C2" s="116"/>
      <c r="D2" s="117"/>
      <c r="E2"/>
    </row>
    <row r="3" spans="1:5" ht="27" thickBot="1" x14ac:dyDescent="0.3">
      <c r="A3"/>
      <c r="B3" s="31" t="s">
        <v>100</v>
      </c>
      <c r="C3" s="29"/>
      <c r="D3" s="30"/>
      <c r="E3"/>
    </row>
    <row r="4" spans="1:5" ht="174.75" customHeight="1" thickBot="1" x14ac:dyDescent="0.3">
      <c r="A4"/>
      <c r="B4" s="134" t="s">
        <v>98</v>
      </c>
      <c r="C4" s="135"/>
      <c r="D4" s="136"/>
      <c r="E4"/>
    </row>
    <row r="5" spans="1:5" ht="81.75" customHeight="1" thickBot="1" x14ac:dyDescent="0.3">
      <c r="A5"/>
      <c r="B5" s="134" t="s">
        <v>99</v>
      </c>
      <c r="C5" s="135"/>
      <c r="D5" s="136"/>
      <c r="E5"/>
    </row>
    <row r="6" spans="1:5" ht="33.75" customHeight="1" thickBot="1" x14ac:dyDescent="0.3">
      <c r="A6"/>
      <c r="B6" s="134" t="s">
        <v>97</v>
      </c>
      <c r="C6" s="135"/>
      <c r="D6" s="136"/>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cp:lastPrinted>2018-04-04T18:30:06Z</cp:lastPrinted>
  <dcterms:created xsi:type="dcterms:W3CDTF">2016-06-16T12:59:48Z</dcterms:created>
  <dcterms:modified xsi:type="dcterms:W3CDTF">2018-05-16T19:06:59Z</dcterms:modified>
</cp:coreProperties>
</file>