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17- Minera Centinela\"/>
    </mc:Choice>
  </mc:AlternateContent>
  <bookViews>
    <workbookView xWindow="0" yWindow="0" windowWidth="23040" windowHeight="9210" tabRatio="838"/>
  </bookViews>
  <sheets>
    <sheet name="1. Antecedentes Básicos" sheetId="2" r:id="rId1"/>
    <sheet name="2. Descripción de la Obra" sheetId="4" r:id="rId2"/>
    <sheet name="3. Valorización" sheetId="18" r:id="rId3"/>
    <sheet name="4. Análisis de impactos" sheetId="16" r:id="rId4"/>
  </sheets>
  <externalReferences>
    <externalReference r:id="rId5"/>
  </externalReferences>
  <definedNames>
    <definedName name="_xlnm.Print_Area" localSheetId="0">'1. Antecedentes Básicos'!$B$2:$C$21</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18" l="1"/>
  <c r="C20" i="18"/>
  <c r="C36" i="18"/>
  <c r="C34" i="18" l="1"/>
  <c r="C26" i="18"/>
  <c r="C37" i="18" l="1"/>
  <c r="C6" i="18"/>
  <c r="C14" i="18"/>
  <c r="C27" i="18"/>
  <c r="C5" i="18"/>
  <c r="C38" i="18" l="1"/>
  <c r="C4" i="18"/>
  <c r="C31" i="18" l="1"/>
  <c r="C19" i="18"/>
  <c r="C13" i="18"/>
  <c r="C25" i="18"/>
  <c r="C35" i="18"/>
  <c r="C7" i="18"/>
  <c r="C3" i="18" l="1"/>
  <c r="C40" i="18" l="1"/>
  <c r="C41" i="18" l="1"/>
</calcChain>
</file>

<file path=xl/sharedStrings.xml><?xml version="1.0" encoding="utf-8"?>
<sst xmlns="http://schemas.openxmlformats.org/spreadsheetml/2006/main" count="168" uniqueCount="141">
  <si>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</si>
  <si>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</si>
  <si>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</si>
  <si>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</si>
  <si>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</si>
  <si>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</si>
  <si>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</si>
  <si>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</si>
  <si>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</si>
  <si>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</si>
  <si>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</si>
  <si>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</si>
  <si>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</si>
  <si>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</si>
  <si>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</si>
  <si>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</si>
  <si>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</si>
  <si>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</si>
  <si>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</si>
  <si>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</si>
  <si>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</si>
  <si>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</si>
  <si>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</si>
  <si>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</si>
  <si>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</si>
  <si>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</si>
  <si>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</si>
  <si>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</si>
  <si>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</si>
  <si>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</si>
  <si>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</si>
  <si>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</si>
  <si>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</si>
  <si>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</si>
  <si>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</si>
  <si>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km</t>
  </si>
  <si>
    <t>2. Ubicación Geográfica</t>
  </si>
  <si>
    <t>3. Justificación del proyecto</t>
  </si>
  <si>
    <t>4. Longitud estimada</t>
  </si>
  <si>
    <t>7. Capacidad de transporte de la linea</t>
  </si>
  <si>
    <t>8. Parámetros de la línea</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</si>
  <si>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</si>
  <si>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</si>
  <si>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</si>
  <si>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</si>
  <si>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</si>
  <si>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</si>
  <si>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</si>
  <si>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</si>
  <si>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</si>
  <si>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</si>
  <si>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</si>
  <si>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</si>
  <si>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</si>
  <si>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</si>
  <si>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</si>
  <si>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</si>
  <si>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</si>
  <si>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</si>
  <si>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</si>
  <si>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</si>
  <si>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</si>
  <si>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</si>
  <si>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</si>
  <si>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</si>
  <si>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</si>
  <si>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</si>
  <si>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</si>
  <si>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</si>
  <si>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</si>
  <si>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</si>
  <si>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</si>
  <si>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</si>
  <si>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</si>
  <si>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</si>
  <si>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</si>
  <si>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</si>
  <si>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</si>
  <si>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</si>
  <si>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</si>
  <si>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</si>
  <si>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</si>
  <si>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</si>
  <si>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</si>
  <si>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</si>
  <si>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</si>
  <si>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</si>
  <si>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</si>
  <si>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</si>
  <si>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</si>
  <si>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</si>
  <si>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</si>
  <si>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</si>
  <si>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</si>
  <si>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</si>
  <si>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</si>
  <si>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</si>
  <si>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</si>
  <si>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</si>
  <si>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</si>
  <si>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</si>
  <si>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</si>
  <si>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</si>
  <si>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</si>
  <si>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</si>
  <si>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</si>
  <si>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</si>
  <si>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</si>
  <si>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</si>
  <si>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</si>
  <si>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</si>
  <si>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</si>
  <si>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</si>
  <si>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</si>
  <si>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</si>
  <si>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</si>
  <si>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</si>
  <si>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</si>
  <si>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</si>
  <si>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</si>
  <si>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</si>
  <si>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</si>
  <si>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</si>
  <si>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</si>
  <si>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</si>
  <si>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t>
  </si>
  <si>
    <t>CENTINELA ANFOFAGASTA MINERALS</t>
  </si>
  <si>
    <t>PROMOCION TRASLADO LT EL COBRE - ESPERANZA A EL COBRE -CENTINELA</t>
  </si>
  <si>
    <t>Mantener la S/E Esperanza fuera del sistema nacional debido a que esta subestación no cumple con las mínimas exigencias descritas en la NTSyCS, específicamente en el Articulo 3-24 Configuración de barras de subestaciones. Dejar S/E Esperanza parte del sistema nacional afectaría económicamente al sistema ya que debería hacerse una remodelación completa y esta se encuentra en el centro de una Faena minera donde los espacios son limitados.</t>
  </si>
  <si>
    <t>Fecha de inicio : junio 2020  Fecha entrada en operación enero 2022</t>
  </si>
  <si>
    <t>18 meses</t>
  </si>
  <si>
    <t>Se adjunta diagramas del proyecto.</t>
  </si>
  <si>
    <t>no aplica</t>
  </si>
  <si>
    <t>El traslado de las LT 2x220 kV El Cobre - Esperanza a El Cobre - Centinela, el traslado contempla el seccionamiento en el km 76.52 desde El Cobre y se redirecciona hacia Centinela, en 1.5 km.</t>
  </si>
  <si>
    <t>AASC 740,8 FLINT</t>
  </si>
  <si>
    <t>Mismo de línea existente</t>
  </si>
  <si>
    <t>Como punto de partida, se consideran las demandas proyectadas e informadas por la CNE previamente, contando así con escenarios proyectados entre los años 2018 (9525 MW) y 2030 (13654 MW). Por otro lado, para lograr proyectar la demanda y obtener escenarios representativos hasta el año 2037, se considera la utilización de un polinomio de segundo grado, con un coeficiente de correlación R2 = 1, llegando al valor de 17743 MW</t>
  </si>
  <si>
    <t xml:space="preserve">Se incluye carta Gantt de este proyecto </t>
  </si>
  <si>
    <t>Adjunta informe</t>
  </si>
  <si>
    <t>Se adjunta PDF</t>
  </si>
  <si>
    <t>Dado que el sistema en evaluación corresponde al Sistema Eléctrico Nacional, su condición de operación implica todas las instalaciones en servicio, desde SE Encuentro hasta SE El Cobre. Las cargas asociadas SE El Tesoro y SE Esperanza, se consideran como sistemas radiales los cuales son alimentados desde SE Centinela. Esta misma condición se presenta para la futura demanda de DMC.</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</si>
</sst>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6">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2" fillId="0" borderId="0"/>
  </cellStyleXfs>
  <cellXfs count="128">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28" xfId="0" applyFont="1" applyBorder="1" applyAlignment="1">
      <alignment horizontal="center"/>
    </xf>
    <xf numFmtId="0" fontId="4" fillId="0" borderId="29"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0" fontId="11" fillId="0" borderId="23" xfId="0" applyFont="1" applyBorder="1" applyAlignment="1">
      <alignment horizontal="left"/>
    </xf>
    <xf numFmtId="1" fontId="0" fillId="0" borderId="0" xfId="0" applyNumberFormat="1"/>
    <xf numFmtId="3" fontId="11" fillId="0" borderId="51" xfId="0" applyNumberFormat="1" applyFont="1" applyBorder="1" applyAlignment="1">
      <alignment horizontal="right"/>
    </xf>
    <xf numFmtId="3" fontId="11" fillId="0" borderId="25" xfId="0" applyNumberFormat="1" applyFont="1" applyBorder="1" applyAlignment="1">
      <alignment horizontal="right"/>
    </xf>
    <xf numFmtId="3" fontId="4" fillId="0" borderId="25" xfId="0" applyNumberFormat="1" applyFont="1" applyBorder="1" applyAlignment="1">
      <alignment horizontal="right"/>
    </xf>
    <xf numFmtId="3" fontId="4" fillId="0" borderId="52" xfId="0" applyNumberFormat="1" applyFont="1" applyBorder="1" applyAlignment="1">
      <alignment horizontal="right"/>
    </xf>
    <xf numFmtId="3" fontId="4" fillId="0" borderId="52" xfId="0" quotePrefix="1" applyNumberFormat="1" applyFont="1" applyBorder="1" applyAlignment="1">
      <alignment horizontal="right"/>
    </xf>
    <xf numFmtId="3" fontId="11" fillId="0" borderId="52" xfId="0" applyNumberFormat="1" applyFont="1" applyBorder="1" applyAlignment="1">
      <alignment horizontal="right"/>
    </xf>
    <xf numFmtId="3" fontId="11" fillId="0" borderId="25" xfId="0" quotePrefix="1" applyNumberFormat="1" applyFont="1" applyBorder="1" applyAlignment="1">
      <alignment horizontal="right"/>
    </xf>
    <xf numFmtId="3" fontId="4" fillId="0" borderId="53" xfId="0" applyNumberFormat="1" applyFont="1" applyBorder="1" applyAlignment="1">
      <alignment horizontal="right"/>
    </xf>
    <xf numFmtId="3" fontId="9" fillId="5" borderId="10" xfId="0" applyNumberFormat="1" applyFont="1" applyFill="1" applyBorder="1" applyAlignment="1">
      <alignment horizontal="right" vertical="top"/>
    </xf>
    <xf numFmtId="3" fontId="9" fillId="5" borderId="17" xfId="0" applyNumberFormat="1" applyFont="1" applyFill="1" applyBorder="1" applyAlignment="1">
      <alignment horizontal="right" vertical="top"/>
    </xf>
    <xf numFmtId="0" fontId="4" fillId="0" borderId="25" xfId="0" applyFont="1" applyBorder="1"/>
    <xf numFmtId="0" fontId="4" fillId="0" borderId="24" xfId="0" applyFont="1" applyFill="1" applyBorder="1"/>
    <xf numFmtId="0" fontId="7" fillId="0" borderId="11" xfId="0" applyFont="1" applyBorder="1" applyAlignment="1">
      <alignment vertical="center"/>
    </xf>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3" fillId="0" borderId="33" xfId="0" applyFont="1" applyFill="1" applyBorder="1" applyAlignment="1">
      <alignment horizontal="center" vertical="top" wrapText="1"/>
    </xf>
    <xf numFmtId="0" fontId="13" fillId="0" borderId="34" xfId="0" applyFont="1" applyFill="1" applyBorder="1" applyAlignment="1">
      <alignment horizontal="center" vertical="top" wrapText="1"/>
    </xf>
    <xf numFmtId="0" fontId="4" fillId="0" borderId="33" xfId="0" applyFont="1" applyFill="1" applyBorder="1" applyAlignment="1">
      <alignment horizontal="center" vertical="top" wrapText="1"/>
    </xf>
    <xf numFmtId="0" fontId="4" fillId="0" borderId="34"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4" fillId="0" borderId="26" xfId="0" applyFont="1" applyBorder="1" applyAlignment="1">
      <alignment horizontal="center"/>
    </xf>
    <xf numFmtId="0" fontId="4" fillId="0" borderId="41" xfId="0" applyFont="1" applyBorder="1" applyAlignment="1">
      <alignment horizontal="center"/>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11" fillId="0" borderId="32" xfId="0" applyFont="1" applyFill="1" applyBorder="1" applyAlignment="1">
      <alignment horizontal="left"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50"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37" xfId="0" applyFont="1" applyBorder="1" applyAlignment="1">
      <alignment horizontal="left" vertical="top"/>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xf>
    <xf numFmtId="0" fontId="4" fillId="0" borderId="42"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9"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4" fillId="0" borderId="4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7" xfId="0" applyFont="1" applyBorder="1" applyAlignment="1">
      <alignment horizontal="center"/>
    </xf>
    <xf numFmtId="0" fontId="13" fillId="0" borderId="55" xfId="0" applyFont="1" applyBorder="1" applyAlignment="1">
      <alignment horizontal="left" vertical="center" wrapText="1"/>
    </xf>
    <xf numFmtId="0" fontId="13" fillId="0" borderId="18" xfId="0" applyFont="1" applyBorder="1" applyAlignment="1">
      <alignment horizontal="left" vertical="center" wrapText="1"/>
    </xf>
    <xf numFmtId="0" fontId="13" fillId="0" borderId="54"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David%20Astudillo/Valorizaci&#243;n%202o%20circ%20linea%20Encuentro%20-%20Centinela/_EC-Cent(2circ%201.5k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Resumen"/>
      <sheetName val="Economicos"/>
      <sheetName val="Factor de Crecimiento"/>
      <sheetName val="Factor de Productividad"/>
      <sheetName val="Costos Directos"/>
      <sheetName val="Cuadrillas"/>
      <sheetName val="Mano de Obra &quot;All In&quot; T"/>
      <sheetName val="Equipos de Construcción T"/>
      <sheetName val="Detalle Equipos de Construcc T"/>
      <sheetName val="Administración Contratista T"/>
      <sheetName val="Movil y Desmovili Contratista T"/>
      <sheetName val="Instalación Faena Contratista T"/>
      <sheetName val="EPP T"/>
      <sheetName val="GG + Utilidades T"/>
      <sheetName val="Transportes"/>
      <sheetName val="Ingeniería de Detalle"/>
      <sheetName val="Gestion Compras"/>
    </sheetNames>
    <sheetDataSet>
      <sheetData sheetId="0"/>
      <sheetData sheetId="1">
        <row r="9">
          <cell r="E9">
            <v>3622.7000000000003</v>
          </cell>
          <cell r="G9">
            <v>180172.1</v>
          </cell>
          <cell r="I9">
            <v>4470.5</v>
          </cell>
        </row>
        <row r="10">
          <cell r="E10">
            <v>85696.999999999985</v>
          </cell>
          <cell r="G10">
            <v>444046.40000000031</v>
          </cell>
        </row>
        <row r="11">
          <cell r="E11">
            <v>32920.699999999997</v>
          </cell>
          <cell r="G11">
            <v>595368.1</v>
          </cell>
        </row>
        <row r="12">
          <cell r="E12">
            <v>3689.7</v>
          </cell>
          <cell r="G12">
            <v>81486.600000000006</v>
          </cell>
        </row>
        <row r="13">
          <cell r="E13">
            <v>4062.0999999999995</v>
          </cell>
          <cell r="G13">
            <v>30637.599999999999</v>
          </cell>
        </row>
        <row r="14">
          <cell r="D14">
            <v>937650</v>
          </cell>
          <cell r="E14">
            <v>0</v>
          </cell>
          <cell r="G14">
            <v>619666.5</v>
          </cell>
        </row>
        <row r="17">
          <cell r="K17">
            <v>35750</v>
          </cell>
        </row>
        <row r="18">
          <cell r="D18">
            <v>46882.5</v>
          </cell>
        </row>
        <row r="19">
          <cell r="K19">
            <v>0</v>
          </cell>
        </row>
        <row r="21">
          <cell r="K21">
            <v>477000</v>
          </cell>
        </row>
        <row r="22">
          <cell r="K22">
            <v>32000</v>
          </cell>
        </row>
        <row r="23">
          <cell r="K23">
            <v>0</v>
          </cell>
        </row>
        <row r="25">
          <cell r="K25">
            <v>140240.7111111111</v>
          </cell>
        </row>
        <row r="26">
          <cell r="K26">
            <v>0</v>
          </cell>
        </row>
        <row r="31">
          <cell r="K31">
            <v>563304.48166666669</v>
          </cell>
        </row>
        <row r="33">
          <cell r="K33">
            <v>4318667.692777778</v>
          </cell>
        </row>
      </sheetData>
      <sheetData sheetId="2"/>
      <sheetData sheetId="3"/>
      <sheetData sheetId="4"/>
      <sheetData sheetId="5"/>
      <sheetData sheetId="6"/>
      <sheetData sheetId="7"/>
      <sheetData sheetId="8"/>
      <sheetData sheetId="9"/>
      <sheetData sheetId="10"/>
      <sheetData sheetId="11"/>
      <sheetData sheetId="12">
        <row r="38">
          <cell r="H38">
            <v>141892.75041736226</v>
          </cell>
        </row>
      </sheetData>
      <sheetData sheetId="13"/>
      <sheetData sheetId="14">
        <row r="9">
          <cell r="G9">
            <v>3605.3422370617695</v>
          </cell>
        </row>
        <row r="10">
          <cell r="G10">
            <v>1915.3380634390651</v>
          </cell>
        </row>
      </sheetData>
      <sheetData sheetId="15"/>
      <sheetData sheetId="16">
        <row r="11">
          <cell r="F11">
            <v>477000</v>
          </cell>
        </row>
      </sheetData>
      <sheetData sheetId="1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Normal="100" workbookViewId="0">
      <selection activeCell="A9" sqref="A9:XFD9"/>
    </sheetView>
  </sheetViews>
  <sheetFormatPr baseColWidth="10" defaultColWidth="11.5" defaultRowHeight="15" x14ac:dyDescent="0.25"/>
  <cols>
    <col min="1" max="1" width="3.625" style="1" customWidth="1"/>
    <col min="2" max="2" width="51.125" style="1" customWidth="1"/>
    <col min="3" max="3" width="123.125" style="1" customWidth="1"/>
    <col min="4" max="4" width="3.625" style="1" customWidth="1"/>
    <col min="5" max="16384" width="11.5" style="1"/>
  </cols>
  <sheetData>
    <row r="1" spans="1:4" ht="15.75" thickBot="1" x14ac:dyDescent="0.3">
      <c r="A1" s="2"/>
      <c r="B1" s="2"/>
      <c r="C1" s="2"/>
      <c r="D1" s="2"/>
    </row>
    <row r="2" spans="1:4" ht="64.5" customHeight="1" thickTop="1" thickBot="1" x14ac:dyDescent="0.3">
      <c r="A2" s="2"/>
      <c r="B2" s="28" t="s">
        <v>61</v>
      </c>
      <c r="C2" s="28" t="s">
        <v>126</v>
      </c>
      <c r="D2" s="2"/>
    </row>
    <row r="3" spans="1:4" ht="64.5" customHeight="1" thickTop="1" thickBot="1" x14ac:dyDescent="0.3">
      <c r="A3" s="2"/>
      <c r="B3" s="28" t="s">
        <v>62</v>
      </c>
      <c r="C3" s="28"/>
      <c r="D3" s="2"/>
    </row>
    <row r="4" spans="1:4" ht="64.5" customHeight="1" thickTop="1" thickBot="1" x14ac:dyDescent="0.3">
      <c r="A4" s="2"/>
      <c r="B4" s="28" t="s">
        <v>63</v>
      </c>
      <c r="C4" s="28" t="s">
        <v>127</v>
      </c>
      <c r="D4" s="2"/>
    </row>
    <row r="5" spans="1:4" ht="12" customHeight="1" thickTop="1" thickBot="1" x14ac:dyDescent="0.55000000000000004">
      <c r="A5" s="2"/>
      <c r="B5" s="58"/>
      <c r="C5" s="59"/>
      <c r="D5" s="2"/>
    </row>
    <row r="6" spans="1:4" ht="33" thickTop="1" thickBot="1" x14ac:dyDescent="0.3">
      <c r="A6" s="2"/>
      <c r="B6" s="50" t="s">
        <v>7</v>
      </c>
      <c r="C6" s="51"/>
      <c r="D6" s="2"/>
    </row>
    <row r="7" spans="1:4" ht="84" customHeight="1" thickTop="1" thickBot="1" x14ac:dyDescent="0.3">
      <c r="A7" s="2"/>
      <c r="B7" s="62" t="s">
        <v>133</v>
      </c>
      <c r="C7" s="63"/>
      <c r="D7" s="2"/>
    </row>
    <row r="8" spans="1:4" ht="33" thickTop="1" thickBot="1" x14ac:dyDescent="0.3">
      <c r="A8" s="2"/>
      <c r="B8" s="50" t="s">
        <v>36</v>
      </c>
      <c r="C8" s="51"/>
      <c r="D8" s="2"/>
    </row>
    <row r="9" spans="1:4" ht="84" customHeight="1" thickTop="1" thickBot="1" x14ac:dyDescent="0.3">
      <c r="A9" s="2"/>
      <c r="B9" s="54"/>
      <c r="C9" s="55"/>
      <c r="D9" s="2"/>
    </row>
    <row r="10" spans="1:4" ht="33" thickTop="1" thickBot="1" x14ac:dyDescent="0.3">
      <c r="A10" s="2"/>
      <c r="B10" s="50" t="s">
        <v>37</v>
      </c>
      <c r="C10" s="51"/>
      <c r="D10" s="2"/>
    </row>
    <row r="11" spans="1:4" ht="81.75" customHeight="1" thickTop="1" thickBot="1" x14ac:dyDescent="0.3">
      <c r="A11" s="2"/>
      <c r="B11" s="56" t="s">
        <v>128</v>
      </c>
      <c r="C11" s="57"/>
      <c r="D11" s="2"/>
    </row>
    <row r="12" spans="1:4" ht="34.5" customHeight="1" thickTop="1" thickBot="1" x14ac:dyDescent="0.3">
      <c r="A12" s="2"/>
      <c r="B12" s="50" t="s">
        <v>99</v>
      </c>
      <c r="C12" s="51"/>
      <c r="D12" s="2"/>
    </row>
    <row r="13" spans="1:4" ht="81.75" customHeight="1" thickTop="1" thickBot="1" x14ac:dyDescent="0.3">
      <c r="A13" s="2"/>
      <c r="B13" s="56" t="s">
        <v>136</v>
      </c>
      <c r="C13" s="57"/>
      <c r="D13" s="2"/>
    </row>
    <row r="14" spans="1:4" ht="36" customHeight="1" thickTop="1" thickBot="1" x14ac:dyDescent="0.3">
      <c r="A14" s="2"/>
      <c r="B14" s="50" t="s">
        <v>100</v>
      </c>
      <c r="C14" s="51"/>
      <c r="D14" s="2"/>
    </row>
    <row r="15" spans="1:4" ht="81.75" customHeight="1" thickTop="1" thickBot="1" x14ac:dyDescent="0.3">
      <c r="A15" s="2"/>
      <c r="B15" s="56" t="s">
        <v>140</v>
      </c>
      <c r="C15" s="57"/>
      <c r="D15" s="2"/>
    </row>
    <row r="16" spans="1:4" ht="33" thickTop="1" thickBot="1" x14ac:dyDescent="0.3">
      <c r="A16" s="2"/>
      <c r="B16" s="50" t="s">
        <v>95</v>
      </c>
      <c r="C16" s="51"/>
      <c r="D16" s="2"/>
    </row>
    <row r="17" spans="1:4" ht="84" customHeight="1" thickTop="1" thickBot="1" x14ac:dyDescent="0.3">
      <c r="A17" s="2"/>
      <c r="B17" s="54" t="s">
        <v>137</v>
      </c>
      <c r="C17" s="55"/>
      <c r="D17" s="2"/>
    </row>
    <row r="18" spans="1:4" ht="33" thickTop="1" thickBot="1" x14ac:dyDescent="0.3">
      <c r="A18" s="2"/>
      <c r="B18" s="50" t="s">
        <v>96</v>
      </c>
      <c r="C18" s="51"/>
      <c r="D18" s="2"/>
    </row>
    <row r="19" spans="1:4" ht="84" customHeight="1" thickTop="1" thickBot="1" x14ac:dyDescent="0.3">
      <c r="A19" s="2"/>
      <c r="B19" s="60" t="s">
        <v>130</v>
      </c>
      <c r="C19" s="61"/>
      <c r="D19" s="2"/>
    </row>
    <row r="20" spans="1:4" ht="33" thickTop="1" thickBot="1" x14ac:dyDescent="0.3">
      <c r="A20" s="2"/>
      <c r="B20" s="50" t="s">
        <v>97</v>
      </c>
      <c r="C20" s="51"/>
      <c r="D20" s="2"/>
    </row>
    <row r="21" spans="1:4" ht="84" customHeight="1" thickTop="1" thickBot="1" x14ac:dyDescent="0.3">
      <c r="A21" s="2"/>
      <c r="B21" s="54" t="s">
        <v>129</v>
      </c>
      <c r="C21" s="55"/>
      <c r="D21" s="2"/>
    </row>
    <row r="22" spans="1:4" ht="33" thickTop="1" thickBot="1" x14ac:dyDescent="0.3">
      <c r="A22" s="2"/>
      <c r="B22" s="50" t="s">
        <v>98</v>
      </c>
      <c r="C22" s="51"/>
      <c r="D22" s="2"/>
    </row>
    <row r="23" spans="1:4" ht="84" customHeight="1" thickTop="1" thickBot="1" x14ac:dyDescent="0.3">
      <c r="A23" s="2"/>
      <c r="B23" s="52" t="s">
        <v>131</v>
      </c>
      <c r="C23" s="53"/>
      <c r="D23" s="2"/>
    </row>
    <row r="24" spans="1:4" ht="15.75" thickTop="1" x14ac:dyDescent="0.25">
      <c r="A24" s="34"/>
      <c r="B24" s="34"/>
      <c r="C24" s="34"/>
      <c r="D24" s="34"/>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25" zoomScale="55" zoomScaleNormal="55" workbookViewId="0">
      <selection activeCell="C17" sqref="C17"/>
    </sheetView>
  </sheetViews>
  <sheetFormatPr baseColWidth="10" defaultColWidth="11.5" defaultRowHeight="15" x14ac:dyDescent="0.25"/>
  <cols>
    <col min="1" max="1" width="4.625" style="1" customWidth="1"/>
    <col min="2" max="4" width="75.875" style="1" customWidth="1"/>
    <col min="5" max="5" width="4.375" style="1" customWidth="1"/>
    <col min="6" max="16384" width="11.5" style="1"/>
  </cols>
  <sheetData>
    <row r="1" spans="1:5" ht="22.5" customHeight="1" thickBot="1" x14ac:dyDescent="0.3">
      <c r="A1"/>
      <c r="B1"/>
      <c r="C1"/>
      <c r="D1"/>
      <c r="E1"/>
    </row>
    <row r="2" spans="1:5" ht="32.25" thickBot="1" x14ac:dyDescent="0.3">
      <c r="A2"/>
      <c r="B2" s="81" t="s">
        <v>78</v>
      </c>
      <c r="C2" s="82"/>
      <c r="D2" s="83"/>
      <c r="E2"/>
    </row>
    <row r="3" spans="1:5" ht="27" thickBot="1" x14ac:dyDescent="0.3">
      <c r="A3"/>
      <c r="B3" s="5" t="s">
        <v>8</v>
      </c>
      <c r="C3" s="6" t="s">
        <v>9</v>
      </c>
      <c r="D3" s="6" t="s">
        <v>41</v>
      </c>
      <c r="E3"/>
    </row>
    <row r="4" spans="1:5" ht="27" thickBot="1" x14ac:dyDescent="0.45">
      <c r="A4"/>
      <c r="B4" s="7">
        <v>220</v>
      </c>
      <c r="C4" s="9">
        <v>220</v>
      </c>
      <c r="D4" s="8">
        <v>2</v>
      </c>
      <c r="E4"/>
    </row>
    <row r="5" spans="1:5" ht="27" thickBot="1" x14ac:dyDescent="0.3">
      <c r="A5"/>
      <c r="B5" s="64" t="s">
        <v>38</v>
      </c>
      <c r="C5" s="65" t="s">
        <v>12</v>
      </c>
      <c r="D5" s="66"/>
      <c r="E5"/>
    </row>
    <row r="6" spans="1:5" ht="18.75" x14ac:dyDescent="0.3">
      <c r="A6"/>
      <c r="B6" s="19" t="s">
        <v>16</v>
      </c>
      <c r="C6" s="19">
        <v>1.5</v>
      </c>
      <c r="D6" s="11" t="s">
        <v>35</v>
      </c>
      <c r="E6"/>
    </row>
    <row r="7" spans="1:5" ht="19.5" thickBot="1" x14ac:dyDescent="0.35">
      <c r="A7"/>
      <c r="B7" s="11" t="s">
        <v>17</v>
      </c>
      <c r="C7" s="11">
        <v>0.3</v>
      </c>
      <c r="D7" s="11" t="s">
        <v>35</v>
      </c>
      <c r="E7"/>
    </row>
    <row r="8" spans="1:5" ht="27" thickBot="1" x14ac:dyDescent="0.3">
      <c r="A8"/>
      <c r="B8" s="5" t="s">
        <v>42</v>
      </c>
      <c r="C8" s="6" t="s">
        <v>43</v>
      </c>
      <c r="D8" s="20"/>
      <c r="E8"/>
    </row>
    <row r="9" spans="1:5" ht="27" thickBot="1" x14ac:dyDescent="0.45">
      <c r="A9"/>
      <c r="B9" s="49" t="s">
        <v>134</v>
      </c>
      <c r="C9" s="18">
        <v>1</v>
      </c>
      <c r="D9" s="4"/>
      <c r="E9"/>
    </row>
    <row r="10" spans="1:5" ht="27" thickBot="1" x14ac:dyDescent="0.3">
      <c r="A10"/>
      <c r="B10" s="64" t="s">
        <v>39</v>
      </c>
      <c r="C10" s="65"/>
      <c r="D10" s="66"/>
      <c r="E10"/>
    </row>
    <row r="11" spans="1:5" ht="18.75" x14ac:dyDescent="0.3">
      <c r="A11"/>
      <c r="B11" s="15" t="s">
        <v>0</v>
      </c>
      <c r="C11" s="16" t="s">
        <v>10</v>
      </c>
      <c r="D11" s="17" t="s">
        <v>11</v>
      </c>
      <c r="E11"/>
    </row>
    <row r="12" spans="1:5" ht="18.75" x14ac:dyDescent="0.3">
      <c r="A12"/>
      <c r="B12" s="10">
        <v>25</v>
      </c>
      <c r="C12" s="48">
        <v>0.47099999999999997</v>
      </c>
      <c r="D12" s="47">
        <v>0.59</v>
      </c>
      <c r="E12"/>
    </row>
    <row r="13" spans="1:5" ht="18.75" x14ac:dyDescent="0.3">
      <c r="A13"/>
      <c r="B13" s="10">
        <v>30</v>
      </c>
      <c r="C13" s="48">
        <v>0.39200000000000002</v>
      </c>
      <c r="D13" s="47">
        <v>0.52900000000000003</v>
      </c>
      <c r="E13"/>
    </row>
    <row r="14" spans="1:5" ht="19.5" thickBot="1" x14ac:dyDescent="0.35">
      <c r="A14"/>
      <c r="B14" s="10">
        <v>35</v>
      </c>
      <c r="C14" s="48">
        <v>0.29099999999999998</v>
      </c>
      <c r="D14" s="47">
        <v>0.45900000000000002</v>
      </c>
      <c r="E14"/>
    </row>
    <row r="15" spans="1:5" ht="27" thickBot="1" x14ac:dyDescent="0.3">
      <c r="A15"/>
      <c r="B15" s="64" t="s">
        <v>40</v>
      </c>
      <c r="C15" s="65"/>
      <c r="D15" s="66"/>
      <c r="E15"/>
    </row>
    <row r="16" spans="1:5" ht="18.75" x14ac:dyDescent="0.3">
      <c r="A16"/>
      <c r="B16" s="84" t="s">
        <v>71</v>
      </c>
      <c r="C16" s="13" t="s">
        <v>1</v>
      </c>
      <c r="D16" s="14">
        <v>8.9499999999999996E-2</v>
      </c>
      <c r="E16"/>
    </row>
    <row r="17" spans="1:5" ht="18.75" x14ac:dyDescent="0.3">
      <c r="A17"/>
      <c r="B17" s="85"/>
      <c r="C17" s="11" t="s">
        <v>2</v>
      </c>
      <c r="D17" s="12">
        <v>0.4209</v>
      </c>
      <c r="E17"/>
    </row>
    <row r="18" spans="1:5" ht="19.5" thickBot="1" x14ac:dyDescent="0.35">
      <c r="A18"/>
      <c r="B18" s="86"/>
      <c r="C18" s="11" t="s">
        <v>6</v>
      </c>
      <c r="D18" s="12">
        <v>2.7271999999999998</v>
      </c>
      <c r="E18"/>
    </row>
    <row r="19" spans="1:5" ht="18.75" x14ac:dyDescent="0.3">
      <c r="A19"/>
      <c r="B19" s="84" t="s">
        <v>70</v>
      </c>
      <c r="C19" s="13" t="s">
        <v>3</v>
      </c>
      <c r="D19" s="14">
        <v>0.30819999999999997</v>
      </c>
      <c r="E19"/>
    </row>
    <row r="20" spans="1:5" ht="18.75" x14ac:dyDescent="0.3">
      <c r="A20"/>
      <c r="B20" s="85"/>
      <c r="C20" s="11" t="s">
        <v>4</v>
      </c>
      <c r="D20" s="12">
        <v>1.13076</v>
      </c>
      <c r="E20"/>
    </row>
    <row r="21" spans="1:5" ht="19.5" thickBot="1" x14ac:dyDescent="0.35">
      <c r="A21"/>
      <c r="B21" s="86"/>
      <c r="C21" s="11" t="s">
        <v>5</v>
      </c>
      <c r="D21" s="12">
        <v>1.7321</v>
      </c>
      <c r="E21"/>
    </row>
    <row r="22" spans="1:5" ht="27" thickBot="1" x14ac:dyDescent="0.3">
      <c r="A22"/>
      <c r="B22" s="64" t="s">
        <v>44</v>
      </c>
      <c r="C22" s="65"/>
      <c r="D22" s="66"/>
      <c r="E22"/>
    </row>
    <row r="23" spans="1:5" ht="18.75" customHeight="1" x14ac:dyDescent="0.25">
      <c r="A23"/>
      <c r="B23" s="100" t="s">
        <v>132</v>
      </c>
      <c r="C23" s="101"/>
      <c r="D23" s="102"/>
      <c r="E23"/>
    </row>
    <row r="24" spans="1:5" x14ac:dyDescent="0.25">
      <c r="A24"/>
      <c r="B24" s="103"/>
      <c r="C24" s="104"/>
      <c r="D24" s="105"/>
      <c r="E24"/>
    </row>
    <row r="25" spans="1:5" ht="15.75" thickBot="1" x14ac:dyDescent="0.3">
      <c r="A25"/>
      <c r="B25" s="106"/>
      <c r="C25" s="107"/>
      <c r="D25" s="108"/>
      <c r="E25"/>
    </row>
    <row r="26" spans="1:5" ht="22.5" customHeight="1" thickBot="1" x14ac:dyDescent="0.3">
      <c r="A26"/>
      <c r="B26" s="64" t="s">
        <v>45</v>
      </c>
      <c r="C26" s="65"/>
      <c r="D26" s="66"/>
      <c r="E26"/>
    </row>
    <row r="27" spans="1:5" ht="19.5" thickBot="1" x14ac:dyDescent="0.35">
      <c r="A27"/>
      <c r="B27" s="69" t="s">
        <v>135</v>
      </c>
      <c r="C27" s="70"/>
      <c r="D27" s="71"/>
      <c r="E27"/>
    </row>
    <row r="28" spans="1:5" ht="21.75" customHeight="1" thickBot="1" x14ac:dyDescent="0.3">
      <c r="A28"/>
      <c r="B28" s="64" t="s">
        <v>101</v>
      </c>
      <c r="C28" s="65"/>
      <c r="D28" s="66"/>
      <c r="E28"/>
    </row>
    <row r="29" spans="1:5" ht="64.5" customHeight="1" x14ac:dyDescent="0.3">
      <c r="A29"/>
      <c r="B29" s="69" t="s">
        <v>135</v>
      </c>
      <c r="C29" s="70"/>
      <c r="D29" s="71"/>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09" t="s">
        <v>79</v>
      </c>
      <c r="C33" s="110"/>
      <c r="D33" s="111"/>
      <c r="E33"/>
    </row>
    <row r="34" spans="1:5" ht="27" thickBot="1" x14ac:dyDescent="0.3">
      <c r="A34"/>
      <c r="B34" s="6" t="s">
        <v>72</v>
      </c>
      <c r="C34" s="6" t="s">
        <v>53</v>
      </c>
      <c r="D34" s="6"/>
      <c r="E34"/>
    </row>
    <row r="35" spans="1:5" ht="27" thickBot="1" x14ac:dyDescent="0.45">
      <c r="A35"/>
      <c r="B35" s="3"/>
      <c r="C35" s="18" t="s">
        <v>52</v>
      </c>
      <c r="D35" s="4"/>
      <c r="E35"/>
    </row>
    <row r="36" spans="1:5" ht="27" thickBot="1" x14ac:dyDescent="0.3">
      <c r="A36"/>
      <c r="B36" s="64" t="s">
        <v>54</v>
      </c>
      <c r="C36" s="65" t="s">
        <v>12</v>
      </c>
      <c r="D36" s="66"/>
      <c r="E36"/>
    </row>
    <row r="37" spans="1:5" ht="18.75" customHeight="1" x14ac:dyDescent="0.25">
      <c r="A37"/>
      <c r="B37" s="118" t="s">
        <v>56</v>
      </c>
      <c r="C37" s="119"/>
      <c r="D37" s="120"/>
      <c r="E37"/>
    </row>
    <row r="38" spans="1:5" ht="15.75" thickBot="1" x14ac:dyDescent="0.3">
      <c r="A38"/>
      <c r="B38" s="121"/>
      <c r="C38" s="122"/>
      <c r="D38" s="123"/>
      <c r="E38"/>
    </row>
    <row r="39" spans="1:5" ht="27" thickBot="1" x14ac:dyDescent="0.3">
      <c r="A39"/>
      <c r="B39" s="64" t="s">
        <v>47</v>
      </c>
      <c r="C39" s="65" t="s">
        <v>12</v>
      </c>
      <c r="D39" s="66"/>
      <c r="E39"/>
    </row>
    <row r="40" spans="1:5" ht="18.75" x14ac:dyDescent="0.3">
      <c r="A40"/>
      <c r="B40" s="19" t="s">
        <v>48</v>
      </c>
      <c r="C40" s="67" t="s">
        <v>51</v>
      </c>
      <c r="D40" s="68"/>
      <c r="E40"/>
    </row>
    <row r="41" spans="1:5" ht="19.5" thickBot="1" x14ac:dyDescent="0.35">
      <c r="A41"/>
      <c r="B41" s="11" t="s">
        <v>49</v>
      </c>
      <c r="C41" s="96"/>
      <c r="D41" s="97"/>
      <c r="E41"/>
    </row>
    <row r="42" spans="1:5" ht="27" thickBot="1" x14ac:dyDescent="0.3">
      <c r="A42"/>
      <c r="B42" s="64" t="s">
        <v>50</v>
      </c>
      <c r="C42" s="65"/>
      <c r="D42" s="66"/>
      <c r="E42"/>
    </row>
    <row r="43" spans="1:5" ht="18.75" x14ac:dyDescent="0.3">
      <c r="A43"/>
      <c r="B43" s="22" t="s">
        <v>27</v>
      </c>
      <c r="C43" s="67"/>
      <c r="D43" s="124"/>
      <c r="E43"/>
    </row>
    <row r="44" spans="1:5" ht="18.75" x14ac:dyDescent="0.3">
      <c r="A44"/>
      <c r="B44" s="22" t="s">
        <v>28</v>
      </c>
      <c r="C44" s="98"/>
      <c r="D44" s="99"/>
      <c r="E44"/>
    </row>
    <row r="45" spans="1:5" ht="19.5" thickBot="1" x14ac:dyDescent="0.35">
      <c r="A45"/>
      <c r="B45" s="22" t="s">
        <v>29</v>
      </c>
      <c r="C45" s="23"/>
      <c r="D45" s="24"/>
      <c r="E45"/>
    </row>
    <row r="46" spans="1:5" ht="27" thickBot="1" x14ac:dyDescent="0.3">
      <c r="A46"/>
      <c r="B46" s="64" t="s">
        <v>46</v>
      </c>
      <c r="C46" s="65"/>
      <c r="D46" s="66"/>
      <c r="E46"/>
    </row>
    <row r="47" spans="1:5" ht="18.75" customHeight="1" x14ac:dyDescent="0.25">
      <c r="A47"/>
      <c r="B47" s="87" t="s">
        <v>55</v>
      </c>
      <c r="C47" s="88"/>
      <c r="D47" s="89"/>
      <c r="E47"/>
    </row>
    <row r="48" spans="1:5" x14ac:dyDescent="0.25">
      <c r="A48"/>
      <c r="B48" s="90"/>
      <c r="C48" s="91"/>
      <c r="D48" s="92"/>
      <c r="E48"/>
    </row>
    <row r="49" spans="1:5" ht="15.75" thickBot="1" x14ac:dyDescent="0.3">
      <c r="A49"/>
      <c r="B49" s="93"/>
      <c r="C49" s="94"/>
      <c r="D49" s="95"/>
      <c r="E49"/>
    </row>
    <row r="50" spans="1:5" ht="27" thickBot="1" x14ac:dyDescent="0.3">
      <c r="A50"/>
      <c r="B50" s="64" t="s">
        <v>57</v>
      </c>
      <c r="C50" s="65"/>
      <c r="D50" s="66"/>
      <c r="E50"/>
    </row>
    <row r="51" spans="1:5" ht="18.75" x14ac:dyDescent="0.3">
      <c r="A51"/>
      <c r="B51" s="22" t="s">
        <v>30</v>
      </c>
      <c r="C51" s="11"/>
      <c r="D51" s="12" t="s">
        <v>13</v>
      </c>
      <c r="E51"/>
    </row>
    <row r="52" spans="1:5" ht="18.75" x14ac:dyDescent="0.3">
      <c r="A52"/>
      <c r="B52" s="22" t="s">
        <v>31</v>
      </c>
      <c r="C52" s="98"/>
      <c r="D52" s="99"/>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64" t="s">
        <v>58</v>
      </c>
      <c r="C56" s="65"/>
      <c r="D56" s="66"/>
      <c r="E56"/>
    </row>
    <row r="57" spans="1:5" ht="18.75" customHeight="1" x14ac:dyDescent="0.25">
      <c r="A57"/>
      <c r="B57" s="72" t="s">
        <v>73</v>
      </c>
      <c r="C57" s="73"/>
      <c r="D57" s="74"/>
      <c r="E57"/>
    </row>
    <row r="58" spans="1:5" ht="18.75" customHeight="1" x14ac:dyDescent="0.25">
      <c r="A58"/>
      <c r="B58" s="75"/>
      <c r="C58" s="76"/>
      <c r="D58" s="77"/>
      <c r="E58"/>
    </row>
    <row r="59" spans="1:5" ht="18.75" customHeight="1" x14ac:dyDescent="0.25">
      <c r="A59"/>
      <c r="B59" s="75"/>
      <c r="C59" s="76"/>
      <c r="D59" s="77"/>
      <c r="E59"/>
    </row>
    <row r="60" spans="1:5" ht="18.75" customHeight="1" x14ac:dyDescent="0.25">
      <c r="A60"/>
      <c r="B60" s="78"/>
      <c r="C60" s="79"/>
      <c r="D60" s="80"/>
      <c r="E60"/>
    </row>
    <row r="61" spans="1:5" ht="18.75" x14ac:dyDescent="0.3">
      <c r="A61"/>
      <c r="B61" s="27"/>
      <c r="C61" s="27"/>
      <c r="D61" s="27"/>
      <c r="E61"/>
    </row>
    <row r="63" spans="1:5" ht="19.5" thickBot="1" x14ac:dyDescent="0.35">
      <c r="A63"/>
      <c r="B63" s="27"/>
      <c r="C63" s="27"/>
      <c r="D63" s="27"/>
      <c r="E63"/>
    </row>
    <row r="64" spans="1:5" ht="32.25" thickBot="1" x14ac:dyDescent="0.3">
      <c r="A64"/>
      <c r="B64" s="109" t="s">
        <v>80</v>
      </c>
      <c r="C64" s="110"/>
      <c r="D64" s="111"/>
      <c r="E64"/>
    </row>
    <row r="65" spans="1:5" ht="27" thickBot="1" x14ac:dyDescent="0.3">
      <c r="A65"/>
      <c r="B65" s="6" t="s">
        <v>19</v>
      </c>
      <c r="C65" s="20" t="s">
        <v>59</v>
      </c>
      <c r="D65" s="6" t="s">
        <v>20</v>
      </c>
      <c r="E65"/>
    </row>
    <row r="66" spans="1:5" ht="27" thickBot="1" x14ac:dyDescent="0.45">
      <c r="A66"/>
      <c r="B66" s="3"/>
      <c r="C66" s="18"/>
      <c r="D66" s="4"/>
      <c r="E66"/>
    </row>
    <row r="67" spans="1:5" ht="27" thickBot="1" x14ac:dyDescent="0.3">
      <c r="A67"/>
      <c r="B67" s="21" t="s">
        <v>22</v>
      </c>
      <c r="C67" s="6" t="s">
        <v>21</v>
      </c>
      <c r="D67" s="20" t="s">
        <v>60</v>
      </c>
      <c r="E67"/>
    </row>
    <row r="68" spans="1:5" ht="27" thickBot="1" x14ac:dyDescent="0.45">
      <c r="A68"/>
      <c r="B68" s="3"/>
      <c r="C68" s="18"/>
      <c r="D68" s="4"/>
      <c r="E68"/>
    </row>
    <row r="69" spans="1:5" ht="27" thickBot="1" x14ac:dyDescent="0.3">
      <c r="A69"/>
      <c r="B69" s="64" t="s">
        <v>77</v>
      </c>
      <c r="C69" s="65"/>
      <c r="D69" s="66"/>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64" t="s">
        <v>76</v>
      </c>
      <c r="C73" s="65"/>
      <c r="D73" s="66"/>
      <c r="E73"/>
    </row>
    <row r="74" spans="1:5" ht="18.75" x14ac:dyDescent="0.3">
      <c r="A74"/>
      <c r="B74" s="22" t="s">
        <v>23</v>
      </c>
      <c r="C74" s="11"/>
      <c r="D74" s="12" t="s">
        <v>18</v>
      </c>
      <c r="E74"/>
    </row>
    <row r="75" spans="1:5" ht="18.75" x14ac:dyDescent="0.3">
      <c r="A75"/>
      <c r="B75" s="22" t="s">
        <v>74</v>
      </c>
      <c r="C75" s="11"/>
      <c r="D75" s="12" t="s">
        <v>25</v>
      </c>
      <c r="E75"/>
    </row>
    <row r="76" spans="1:5" ht="18.75" x14ac:dyDescent="0.3">
      <c r="A76"/>
      <c r="B76" s="22" t="s">
        <v>75</v>
      </c>
      <c r="C76" s="11"/>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09" t="s">
        <v>81</v>
      </c>
      <c r="C80" s="110"/>
      <c r="D80" s="111"/>
      <c r="E80"/>
    </row>
    <row r="81" spans="1:5" x14ac:dyDescent="0.25">
      <c r="A81"/>
      <c r="B81" s="112" t="s">
        <v>102</v>
      </c>
      <c r="C81" s="113"/>
      <c r="D81" s="114"/>
      <c r="E81"/>
    </row>
    <row r="82" spans="1:5" ht="77.25" customHeight="1" thickBot="1" x14ac:dyDescent="0.3">
      <c r="A82"/>
      <c r="B82" s="115"/>
      <c r="C82" s="116"/>
      <c r="D82" s="117"/>
      <c r="E82"/>
    </row>
    <row r="83" spans="1:5" ht="27" thickBot="1" x14ac:dyDescent="0.3">
      <c r="A83"/>
      <c r="B83" s="64"/>
      <c r="C83" s="65"/>
      <c r="D83" s="66"/>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64"/>
      <c r="C87" s="65"/>
      <c r="D87" s="66"/>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C40:D40"/>
    <mergeCell ref="B28:D28"/>
    <mergeCell ref="B29:D29"/>
    <mergeCell ref="B27:D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55" zoomScaleNormal="55" workbookViewId="0">
      <selection activeCell="C9" sqref="C9"/>
    </sheetView>
  </sheetViews>
  <sheetFormatPr baseColWidth="10" defaultColWidth="11.5" defaultRowHeight="15" x14ac:dyDescent="0.25"/>
  <cols>
    <col min="1" max="1" width="4.625" style="1" customWidth="1"/>
    <col min="2" max="2" width="79.5" style="1" bestFit="1" customWidth="1"/>
    <col min="3" max="3" width="32.5" style="1" customWidth="1"/>
    <col min="4" max="4" width="4.625" style="1" customWidth="1"/>
    <col min="5" max="5" width="4.375" style="1" customWidth="1"/>
    <col min="6" max="16384" width="11.5" style="1"/>
  </cols>
  <sheetData>
    <row r="1" spans="1:4" ht="15.75" thickBot="1" x14ac:dyDescent="0.3">
      <c r="A1"/>
      <c r="B1"/>
      <c r="C1"/>
      <c r="D1"/>
    </row>
    <row r="2" spans="1:4" ht="32.25" thickBot="1" x14ac:dyDescent="0.3">
      <c r="A2"/>
      <c r="B2" s="81" t="s">
        <v>67</v>
      </c>
      <c r="C2" s="83"/>
      <c r="D2"/>
    </row>
    <row r="3" spans="1:4" ht="27" thickBot="1" x14ac:dyDescent="0.3">
      <c r="A3"/>
      <c r="B3" s="5" t="s">
        <v>65</v>
      </c>
      <c r="C3" s="45">
        <f>+C4+C5+C6+C7+C13+C19+C25+C31+C34</f>
        <v>3449113.2111111116</v>
      </c>
      <c r="D3"/>
    </row>
    <row r="4" spans="1:4" ht="18.75" x14ac:dyDescent="0.3">
      <c r="A4"/>
      <c r="B4" s="35" t="s">
        <v>68</v>
      </c>
      <c r="C4" s="37">
        <f>+[1]Resumen!$K$21</f>
        <v>477000</v>
      </c>
      <c r="D4"/>
    </row>
    <row r="5" spans="1:4" ht="18.75" x14ac:dyDescent="0.3">
      <c r="A5"/>
      <c r="B5" s="35" t="s">
        <v>69</v>
      </c>
      <c r="C5" s="37">
        <f>+[1]Resumen!$K$25*0.4</f>
        <v>56096.284444444442</v>
      </c>
      <c r="D5"/>
    </row>
    <row r="6" spans="1:4" ht="18.75" x14ac:dyDescent="0.3">
      <c r="A6"/>
      <c r="B6" s="35" t="s">
        <v>83</v>
      </c>
      <c r="C6" s="38">
        <f>+'[1]Instalación Faena Contratista T'!$H$38</f>
        <v>141892.75041736226</v>
      </c>
      <c r="D6"/>
    </row>
    <row r="7" spans="1:4" ht="18.75" x14ac:dyDescent="0.3">
      <c r="A7"/>
      <c r="B7" s="35" t="s">
        <v>104</v>
      </c>
      <c r="C7" s="38">
        <f>+SUM(C8:C12)</f>
        <v>901892.9</v>
      </c>
      <c r="D7"/>
    </row>
    <row r="8" spans="1:4" ht="18.75" x14ac:dyDescent="0.3">
      <c r="A8"/>
      <c r="B8" s="22" t="s">
        <v>84</v>
      </c>
      <c r="C8" s="39">
        <f>+[1]Resumen!$D$14+[1]Resumen!$D$18+SUM([1]Resumen!$E$11,[1]Resumen!$E$12)-'[1]Ingeniería de Detalle'!$F$11*0.25</f>
        <v>901892.9</v>
      </c>
      <c r="D8"/>
    </row>
    <row r="9" spans="1:4" ht="18.75" x14ac:dyDescent="0.3">
      <c r="A9"/>
      <c r="B9" s="22" t="s">
        <v>85</v>
      </c>
      <c r="C9" s="41" t="s">
        <v>125</v>
      </c>
      <c r="D9"/>
    </row>
    <row r="10" spans="1:4" ht="18.75" x14ac:dyDescent="0.3">
      <c r="A10"/>
      <c r="B10" s="22" t="s">
        <v>86</v>
      </c>
      <c r="C10" s="41" t="s">
        <v>125</v>
      </c>
      <c r="D10"/>
    </row>
    <row r="11" spans="1:4" ht="18.75" x14ac:dyDescent="0.3">
      <c r="A11"/>
      <c r="B11" s="22" t="s">
        <v>87</v>
      </c>
      <c r="C11" s="41" t="s">
        <v>125</v>
      </c>
      <c r="D11"/>
    </row>
    <row r="12" spans="1:4" ht="18.75" x14ac:dyDescent="0.3">
      <c r="A12"/>
      <c r="B12" s="22" t="s">
        <v>88</v>
      </c>
      <c r="C12" s="41" t="s">
        <v>125</v>
      </c>
      <c r="D12"/>
    </row>
    <row r="13" spans="1:4" ht="18.75" x14ac:dyDescent="0.3">
      <c r="A13"/>
      <c r="B13" s="35" t="s">
        <v>105</v>
      </c>
      <c r="C13" s="42">
        <f>+SUM(C14:C18)</f>
        <v>111209.76000000001</v>
      </c>
      <c r="D13"/>
    </row>
    <row r="14" spans="1:4" ht="18.75" x14ac:dyDescent="0.3">
      <c r="A14"/>
      <c r="B14" s="22" t="s">
        <v>89</v>
      </c>
      <c r="C14" s="40">
        <f>+[1]Resumen!$E$14+SUM([1]Resumen!$E$9,[1]Resumen!$E$10,[1]Resumen!$E$13)*0.4+([1]Resumen!$G$9+[1]Resumen!$I$9)*0.4</f>
        <v>111209.76000000001</v>
      </c>
      <c r="D14"/>
    </row>
    <row r="15" spans="1:4" ht="18.75" x14ac:dyDescent="0.3">
      <c r="A15"/>
      <c r="B15" s="22" t="s">
        <v>90</v>
      </c>
      <c r="C15" s="41" t="s">
        <v>125</v>
      </c>
      <c r="D15"/>
    </row>
    <row r="16" spans="1:4" ht="18.75" x14ac:dyDescent="0.3">
      <c r="A16"/>
      <c r="B16" s="22" t="s">
        <v>91</v>
      </c>
      <c r="C16" s="41" t="s">
        <v>125</v>
      </c>
      <c r="D16"/>
    </row>
    <row r="17" spans="1:4" ht="18.75" x14ac:dyDescent="0.3">
      <c r="A17"/>
      <c r="B17" s="22" t="s">
        <v>92</v>
      </c>
      <c r="C17" s="41" t="s">
        <v>125</v>
      </c>
      <c r="D17"/>
    </row>
    <row r="18" spans="1:4" ht="18.75" x14ac:dyDescent="0.3">
      <c r="A18"/>
      <c r="B18" s="22" t="s">
        <v>93</v>
      </c>
      <c r="C18" s="41" t="s">
        <v>125</v>
      </c>
      <c r="D18"/>
    </row>
    <row r="19" spans="1:4" ht="18.75" x14ac:dyDescent="0.3">
      <c r="A19"/>
      <c r="B19" s="35" t="s">
        <v>106</v>
      </c>
      <c r="C19" s="42">
        <f>+SUM(C20:C24)</f>
        <v>1621317.6000000003</v>
      </c>
      <c r="D19"/>
    </row>
    <row r="20" spans="1:4" ht="18.75" x14ac:dyDescent="0.3">
      <c r="A20"/>
      <c r="B20" s="22" t="s">
        <v>107</v>
      </c>
      <c r="C20" s="41">
        <f>+[1]Resumen!$G$14+[1]Resumen!$G$10+SUM([1]Resumen!$G$11:$G$12)-'[1]Ingeniería de Detalle'!$F$11*0.25</f>
        <v>1621317.6000000003</v>
      </c>
      <c r="D20"/>
    </row>
    <row r="21" spans="1:4" ht="18.75" x14ac:dyDescent="0.3">
      <c r="A21"/>
      <c r="B21" s="22" t="s">
        <v>108</v>
      </c>
      <c r="C21" s="41" t="s">
        <v>125</v>
      </c>
      <c r="D21"/>
    </row>
    <row r="22" spans="1:4" ht="18.75" x14ac:dyDescent="0.3">
      <c r="A22"/>
      <c r="B22" s="22" t="s">
        <v>109</v>
      </c>
      <c r="C22" s="41" t="s">
        <v>125</v>
      </c>
      <c r="D22"/>
    </row>
    <row r="23" spans="1:4" ht="18.75" x14ac:dyDescent="0.3">
      <c r="A23"/>
      <c r="B23" s="22" t="s">
        <v>110</v>
      </c>
      <c r="C23" s="41" t="s">
        <v>125</v>
      </c>
      <c r="D23"/>
    </row>
    <row r="24" spans="1:4" ht="18.75" x14ac:dyDescent="0.3">
      <c r="A24"/>
      <c r="B24" s="22" t="s">
        <v>111</v>
      </c>
      <c r="C24" s="41" t="s">
        <v>125</v>
      </c>
      <c r="D24"/>
    </row>
    <row r="25" spans="1:4" ht="18.75" x14ac:dyDescent="0.3">
      <c r="A25"/>
      <c r="B25" s="35" t="s">
        <v>112</v>
      </c>
      <c r="C25" s="42">
        <f>+SUM(C26:C30)</f>
        <v>55559.489582637725</v>
      </c>
      <c r="D25"/>
    </row>
    <row r="26" spans="1:4" ht="18.75" x14ac:dyDescent="0.3">
      <c r="A26"/>
      <c r="B26" s="22" t="s">
        <v>113</v>
      </c>
      <c r="C26" s="41">
        <f>(SUM([1]Resumen!$E$9,[1]Resumen!$E$10,[1]Resumen!$E$13)*0.6+([1]Resumen!$G$9+[1]Resumen!$I$9)*0.6-'[1]Instalación Faena Contratista T'!$H$38)</f>
        <v>24921.889582637727</v>
      </c>
      <c r="D26"/>
    </row>
    <row r="27" spans="1:4" ht="18.75" x14ac:dyDescent="0.3">
      <c r="A27"/>
      <c r="B27" s="22" t="s">
        <v>114</v>
      </c>
      <c r="C27" s="40">
        <f>+SUM([1]Resumen!$G$13)</f>
        <v>30637.599999999999</v>
      </c>
      <c r="D27"/>
    </row>
    <row r="28" spans="1:4" ht="18.75" x14ac:dyDescent="0.3">
      <c r="A28"/>
      <c r="B28" s="22" t="s">
        <v>115</v>
      </c>
      <c r="C28" s="41" t="s">
        <v>125</v>
      </c>
      <c r="D28"/>
    </row>
    <row r="29" spans="1:4" ht="18.75" x14ac:dyDescent="0.3">
      <c r="A29"/>
      <c r="B29" s="22" t="s">
        <v>116</v>
      </c>
      <c r="C29" s="41" t="s">
        <v>125</v>
      </c>
      <c r="D29"/>
    </row>
    <row r="30" spans="1:4" ht="18.75" x14ac:dyDescent="0.3">
      <c r="A30"/>
      <c r="B30" s="22" t="s">
        <v>117</v>
      </c>
      <c r="C30" s="41" t="s">
        <v>125</v>
      </c>
      <c r="D30"/>
    </row>
    <row r="31" spans="1:4" ht="18.75" x14ac:dyDescent="0.3">
      <c r="A31"/>
      <c r="B31" s="35" t="s">
        <v>118</v>
      </c>
      <c r="C31" s="42">
        <f>+SUM(C32:C33)</f>
        <v>0</v>
      </c>
      <c r="D31"/>
    </row>
    <row r="32" spans="1:4" ht="18.75" x14ac:dyDescent="0.3">
      <c r="A32"/>
      <c r="B32" s="22" t="s">
        <v>119</v>
      </c>
      <c r="C32" s="41" t="s">
        <v>125</v>
      </c>
      <c r="D32"/>
    </row>
    <row r="33" spans="1:4" ht="18.75" x14ac:dyDescent="0.3">
      <c r="A33"/>
      <c r="B33" s="22" t="s">
        <v>120</v>
      </c>
      <c r="C33" s="41" t="s">
        <v>125</v>
      </c>
      <c r="D33"/>
    </row>
    <row r="34" spans="1:4" ht="19.5" thickBot="1" x14ac:dyDescent="0.35">
      <c r="A34"/>
      <c r="B34" s="35" t="s">
        <v>121</v>
      </c>
      <c r="C34" s="42">
        <f>+[1]Resumen!$K$25*0.6</f>
        <v>84144.426666666652</v>
      </c>
      <c r="D34"/>
    </row>
    <row r="35" spans="1:4" ht="27" thickBot="1" x14ac:dyDescent="0.3">
      <c r="A35"/>
      <c r="B35" s="30" t="s">
        <v>66</v>
      </c>
      <c r="C35" s="46">
        <f>+SUM(C36:C39)</f>
        <v>869554.48166666669</v>
      </c>
      <c r="D35"/>
    </row>
    <row r="36" spans="1:4" ht="18.75" x14ac:dyDescent="0.3">
      <c r="A36"/>
      <c r="B36" s="35" t="s">
        <v>94</v>
      </c>
      <c r="C36" s="37">
        <f>+(SUM([1]Resumen!$K$26:$K$26)+[1]Resumen!$K$23+[1]Resumen!$K$22+[1]Resumen!$K$17+[1]Resumen!$K$19)+(-SUM('[1]GG + Utilidades T'!$G$9:$G$10))+'[1]Ingeniería de Detalle'!$F$11*0.5</f>
        <v>300729.31969949917</v>
      </c>
      <c r="D36"/>
    </row>
    <row r="37" spans="1:4" ht="18.75" x14ac:dyDescent="0.3">
      <c r="A37"/>
      <c r="B37" s="35" t="s">
        <v>122</v>
      </c>
      <c r="C37" s="43">
        <f>+SUM('[1]GG + Utilidades T'!$G$9:$G$10)</f>
        <v>5520.6803005008351</v>
      </c>
      <c r="D37"/>
    </row>
    <row r="38" spans="1:4" ht="18.75" x14ac:dyDescent="0.3">
      <c r="A38"/>
      <c r="B38" s="35" t="s">
        <v>123</v>
      </c>
      <c r="C38" s="38">
        <f>+[1]Resumen!$K$31</f>
        <v>563304.48166666669</v>
      </c>
      <c r="D38"/>
    </row>
    <row r="39" spans="1:4" ht="19.5" thickBot="1" x14ac:dyDescent="0.35">
      <c r="A39"/>
      <c r="B39" s="35" t="s">
        <v>124</v>
      </c>
      <c r="C39" s="41" t="s">
        <v>125</v>
      </c>
      <c r="D39"/>
    </row>
    <row r="40" spans="1:4" ht="33" thickTop="1" thickBot="1" x14ac:dyDescent="0.35">
      <c r="A40"/>
      <c r="B40" s="29" t="s">
        <v>64</v>
      </c>
      <c r="C40" s="44">
        <f>+C35+C3</f>
        <v>4318667.692777778</v>
      </c>
      <c r="D40"/>
    </row>
    <row r="41" spans="1:4" x14ac:dyDescent="0.25">
      <c r="A41"/>
      <c r="B41"/>
      <c r="C41" s="36">
        <f>+C40-[1]Resumen!$K$33</f>
        <v>0</v>
      </c>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topLeftCell="A5" zoomScaleNormal="100" workbookViewId="0">
      <selection activeCell="B15" sqref="B15"/>
    </sheetView>
  </sheetViews>
  <sheetFormatPr baseColWidth="10" defaultColWidth="11.5" defaultRowHeight="15" x14ac:dyDescent="0.25"/>
  <cols>
    <col min="1" max="1" width="4.625" style="1" customWidth="1"/>
    <col min="2" max="3" width="75.875" style="1" customWidth="1"/>
    <col min="4" max="4" width="4.625" style="1" customWidth="1"/>
    <col min="5" max="5" width="4.375" style="1" customWidth="1"/>
    <col min="6" max="16384" width="11.5" style="1"/>
  </cols>
  <sheetData>
    <row r="1" spans="1:5" ht="15.75" thickBot="1" x14ac:dyDescent="0.3">
      <c r="A1"/>
      <c r="B1"/>
      <c r="C1"/>
      <c r="D1"/>
      <c r="E1"/>
    </row>
    <row r="2" spans="1:5" ht="32.25" thickBot="1" x14ac:dyDescent="0.3">
      <c r="A2"/>
      <c r="B2" s="109" t="s">
        <v>82</v>
      </c>
      <c r="C2" s="110"/>
      <c r="D2" s="111"/>
      <c r="E2"/>
    </row>
    <row r="3" spans="1:5" ht="27" thickBot="1" x14ac:dyDescent="0.3">
      <c r="A3"/>
      <c r="B3" s="33" t="s">
        <v>103</v>
      </c>
      <c r="C3" s="31"/>
      <c r="D3" s="32"/>
      <c r="E3"/>
    </row>
    <row r="4" spans="1:5" ht="174.75" customHeight="1" thickBot="1" x14ac:dyDescent="0.3">
      <c r="A4"/>
      <c r="B4" s="125" t="s">
        <v>138</v>
      </c>
      <c r="C4" s="126"/>
      <c r="D4" s="127"/>
      <c r="E4"/>
    </row>
    <row r="5" spans="1:5" ht="81.75" customHeight="1" thickBot="1" x14ac:dyDescent="0.3">
      <c r="A5"/>
      <c r="B5" s="125"/>
      <c r="C5" s="126"/>
      <c r="D5" s="127"/>
      <c r="E5"/>
    </row>
    <row r="6" spans="1:5" ht="33.75" customHeight="1" thickBot="1" x14ac:dyDescent="0.3">
      <c r="A6"/>
      <c r="B6" s="125" t="s">
        <v>139</v>
      </c>
      <c r="C6" s="126"/>
      <c r="D6" s="127"/>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2018-05-16T19:29:26Z</dcterms:modified>
</cp:coreProperties>
</file>