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7- Minera Centinela\"/>
    </mc:Choice>
  </mc:AlternateContent>
  <bookViews>
    <workbookView xWindow="0" yWindow="0" windowWidth="23040" windowHeight="9210" tabRatio="838"/>
  </bookViews>
  <sheets>
    <sheet name="1. Antecedentes Básicos" sheetId="2" r:id="rId1"/>
    <sheet name="2. Descripción de la Obra" sheetId="4" r:id="rId2"/>
    <sheet name="3. Valoriz SE" sheetId="18" r:id="rId3"/>
    <sheet name="4. Análisis de impactos" sheetId="16" r:id="rId4"/>
  </sheets>
  <externalReferences>
    <externalReference r:id="rId5"/>
  </externalReferences>
  <definedNames>
    <definedName name="_xlnm.Print_Area" localSheetId="0">'1. Antecedentes Básicos'!$B$4:$C$23</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8" l="1"/>
  <c r="C5" i="18"/>
  <c r="C39" i="18" l="1"/>
  <c r="C34" i="18"/>
  <c r="C30" i="18"/>
  <c r="C24" i="18"/>
  <c r="C11" i="18"/>
  <c r="C6" i="18"/>
  <c r="C4" i="18"/>
  <c r="C8" i="18" l="1"/>
  <c r="C10" i="18"/>
  <c r="C32" i="18" l="1"/>
  <c r="C31" i="18" l="1"/>
  <c r="C16" i="18" l="1"/>
  <c r="C15" i="18"/>
  <c r="C14" i="18"/>
  <c r="C9" i="18"/>
  <c r="C7" i="18" s="1"/>
  <c r="C13" i="18" l="1"/>
  <c r="C21" i="18" l="1"/>
  <c r="C27" i="18"/>
  <c r="C25" i="18" l="1"/>
  <c r="C19" i="18"/>
  <c r="C3" i="18" l="1"/>
  <c r="C36" i="18" l="1"/>
  <c r="C35" i="18" l="1"/>
  <c r="C40" i="18" l="1"/>
</calcChain>
</file>

<file path=xl/sharedStrings.xml><?xml version="1.0" encoding="utf-8"?>
<sst xmlns="http://schemas.openxmlformats.org/spreadsheetml/2006/main" count="159" uniqueCount="140">
  <si>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</si>
  <si>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</si>
  <si>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</si>
  <si>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</si>
  <si>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</si>
  <si>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</si>
  <si>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</si>
  <si>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</si>
  <si>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</si>
  <si>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</si>
  <si>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</si>
  <si>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</si>
  <si>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</si>
  <si>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</si>
  <si>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</si>
  <si>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</si>
  <si>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</si>
  <si>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</si>
  <si>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</si>
  <si>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</si>
  <si>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</si>
  <si>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</si>
  <si>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</si>
  <si>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</si>
  <si>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</si>
  <si>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</si>
  <si>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</si>
  <si>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</si>
  <si>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</si>
  <si>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</si>
  <si>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</si>
  <si>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</si>
  <si>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</si>
  <si>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</si>
  <si>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</si>
  <si>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</si>
  <si>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</si>
  <si>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</si>
  <si>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</si>
  <si>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</si>
  <si>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</si>
  <si>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</si>
  <si>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</si>
  <si>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</si>
  <si>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</si>
  <si>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</si>
  <si>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</si>
  <si>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</si>
  <si>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</si>
  <si>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</si>
  <si>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</si>
  <si>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</si>
  <si>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</si>
  <si>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</si>
  <si>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</si>
  <si>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</si>
  <si>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</si>
  <si>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</si>
  <si>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</si>
  <si>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</si>
  <si>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</si>
  <si>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</si>
  <si>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</si>
  <si>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</si>
  <si>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</si>
  <si>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</si>
  <si>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</si>
  <si>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</si>
  <si>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</si>
  <si>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</si>
  <si>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</si>
  <si>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</si>
  <si>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</si>
  <si>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</si>
  <si>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</si>
  <si>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</si>
  <si>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</si>
  <si>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</si>
  <si>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</si>
  <si>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</si>
  <si>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</si>
  <si>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</si>
  <si>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</si>
  <si>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</si>
  <si>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</si>
  <si>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</si>
  <si>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</si>
  <si>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</si>
  <si>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</si>
  <si>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</si>
  <si>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</si>
  <si>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</si>
  <si>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</si>
  <si>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</si>
  <si>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</si>
  <si>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</si>
  <si>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</si>
  <si>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</si>
  <si>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</si>
  <si>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</si>
  <si>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</si>
  <si>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</si>
  <si>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</si>
  <si>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</si>
  <si>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</si>
  <si>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</si>
  <si>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</si>
  <si>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</si>
  <si>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</si>
  <si>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</si>
  <si>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</si>
  <si>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</si>
  <si>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</si>
  <si>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</si>
  <si>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</si>
  <si>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</si>
  <si>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</si>
  <si>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</si>
  <si>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</si>
  <si>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</si>
  <si>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</si>
  <si>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</si>
  <si>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</si>
  <si>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</si>
  <si>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</si>
  <si>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</si>
  <si>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</si>
  <si>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t>
  </si>
  <si>
    <t>CENTINELA ANFOFAGASTA MINERALS</t>
  </si>
  <si>
    <t>AMPLIACION SE CENTINELA</t>
  </si>
  <si>
    <t>Como punto de partida, se consideran las demandas proyectadas e informadas por la CNE previamente, contando así con escenarios proyectados entre los años 2018 (9525 MW) y 2030 (13654 MW). Por otro lado, para lograr proyectar la demanda y obtener escenarios representativos hasta el año 2037, se considera la utilización de un polinomio de segundo grado, con un coeficiente de correlación R2 = 1, llegando al valor de 17743 MW.</t>
  </si>
  <si>
    <t>Dado que el sistema en evaluación corresponde al Sistema Eléctrico Nacional, su condición de operación implica todas las instalaciones en servicio, desde SE Encuentro hasta SE El Cobre. Las cargas asociadas SE El Tesoro y SE Esperanza, se consideran como sistemas radiales los cuales son alimentados desde SE Centinela. Esta misma condición se presenta para la futura demanda de DMC.</t>
  </si>
  <si>
    <t>Se adjunta carta Gantt</t>
  </si>
  <si>
    <t>Las obras deben comenzar en junio de 2020 para poder entrar en operación en enero de 2022.</t>
  </si>
  <si>
    <t>Se adjunta unilineal.</t>
  </si>
  <si>
    <t>Se adjunta estudio</t>
  </si>
  <si>
    <t>se adjunta PDF</t>
  </si>
  <si>
    <t>Se adjunta unilineal con los equipos necesarios para ampliar SE Centinela.</t>
  </si>
  <si>
    <t>Se propone la ampliación para la S/E Centinela, debido a la promoción de nuevos proyectos en la zona, específicamente 4 paños nuevos, un para nueva LT Encuentro - Centinela, dos para el traslado de LT El Cobre Esperanza a El cobre Centinela y un segundo circuito hacia SE Esperanza.</t>
  </si>
  <si>
    <t>Para el año 2022 en adelante la LT Encuentro – Centinela sobrepasa su capacidad de transmisión, con una cargabilidad de 107% al año 2022 y llegando al 2029 a 117%. Esto dado el crecimiento de la demanda en la zona y en condición normal de operación del sistema. En caso de considerar el sistema El Cobre - Centinela en condición N-1, la cargabilidad de la LT Encuentro - Centinela logra llegar a niveles de cargabilidad de 151% al año 2029. Además de Mantener la S/E Esperanza fuera del sistema nacional debido a que esta subestación no cumple con las mínimas exigencias descritas en la NTSyCS, específicamente en el Articulo 3-24 Configuración de barras de subestaciones. Dejar S/E Esperanza parte del sistema nacional afectaría económicamente al sistema ya que debería hacerse una remodelación completa y esta se encuentra en el centro de una Faena minera donde los espacios son limitados. Por lo descrito anteriormente es necesario instalar 4 paños nuevos a la SE Centinela, los cuales no están considerados en su diseño, por tanto se debe ampliar la barra.</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</si>
</sst>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11" fillId="0" borderId="23" xfId="0" applyFont="1" applyBorder="1" applyAlignment="1">
      <alignment horizontal="left"/>
    </xf>
    <xf numFmtId="1" fontId="0" fillId="0" borderId="0" xfId="0" applyNumberFormat="1"/>
    <xf numFmtId="3" fontId="11" fillId="0" borderId="51" xfId="0" applyNumberFormat="1" applyFont="1" applyBorder="1" applyAlignment="1">
      <alignment horizontal="right"/>
    </xf>
    <xf numFmtId="3" fontId="11" fillId="0" borderId="25" xfId="0" applyNumberFormat="1" applyFont="1" applyBorder="1" applyAlignment="1">
      <alignment horizontal="right"/>
    </xf>
    <xf numFmtId="3" fontId="4" fillId="0" borderId="25" xfId="0" applyNumberFormat="1" applyFont="1" applyBorder="1" applyAlignment="1">
      <alignment horizontal="right"/>
    </xf>
    <xf numFmtId="3" fontId="4" fillId="0" borderId="52" xfId="0" applyNumberFormat="1" applyFont="1" applyBorder="1" applyAlignment="1">
      <alignment horizontal="right"/>
    </xf>
    <xf numFmtId="3" fontId="4" fillId="0" borderId="52" xfId="0" quotePrefix="1" applyNumberFormat="1" applyFont="1" applyBorder="1" applyAlignment="1">
      <alignment horizontal="right"/>
    </xf>
    <xf numFmtId="3" fontId="11" fillId="0" borderId="52" xfId="0" applyNumberFormat="1" applyFont="1" applyBorder="1" applyAlignment="1">
      <alignment horizontal="right"/>
    </xf>
    <xf numFmtId="3" fontId="11" fillId="0" borderId="25" xfId="0" quotePrefix="1" applyNumberFormat="1" applyFont="1" applyBorder="1" applyAlignment="1">
      <alignment horizontal="right"/>
    </xf>
    <xf numFmtId="3" fontId="4" fillId="0" borderId="53" xfId="0" applyNumberFormat="1" applyFont="1" applyBorder="1" applyAlignment="1">
      <alignment horizontal="right"/>
    </xf>
    <xf numFmtId="3" fontId="9" fillId="5" borderId="10" xfId="0" applyNumberFormat="1" applyFont="1" applyFill="1" applyBorder="1" applyAlignment="1">
      <alignment horizontal="right" vertical="top"/>
    </xf>
    <xf numFmtId="3" fontId="9" fillId="5" borderId="17" xfId="0" applyNumberFormat="1" applyFont="1" applyFill="1" applyBorder="1" applyAlignment="1">
      <alignment horizontal="right" vertical="top"/>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33" xfId="0" applyFont="1" applyFill="1" applyBorder="1" applyAlignment="1">
      <alignment horizontal="center" vertical="top" wrapText="1"/>
    </xf>
    <xf numFmtId="0" fontId="13" fillId="0" borderId="34" xfId="0" applyFont="1" applyFill="1" applyBorder="1" applyAlignment="1">
      <alignment horizontal="center"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ER\David%20Astudillo\Valorizaci&#243;n%202o%20circ%20linea%20Encuentro%20-%20Centinela\SE_Centine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 Centinela"/>
      <sheetName val="DU"/>
      <sheetName val="GENERAL TENSIONES"/>
      <sheetName val="UNITARIOS"/>
    </sheetNames>
    <sheetDataSet>
      <sheetData sheetId="0">
        <row r="37">
          <cell r="L37">
            <v>0</v>
          </cell>
        </row>
        <row r="44">
          <cell r="L44">
            <v>0</v>
          </cell>
        </row>
        <row r="45">
          <cell r="L45">
            <v>0</v>
          </cell>
        </row>
        <row r="46">
          <cell r="L46">
            <v>0</v>
          </cell>
        </row>
        <row r="47">
          <cell r="L47">
            <v>0</v>
          </cell>
        </row>
        <row r="48">
          <cell r="L48">
            <v>0</v>
          </cell>
        </row>
        <row r="49">
          <cell r="L49">
            <v>0</v>
          </cell>
        </row>
        <row r="50">
          <cell r="L50">
            <v>0</v>
          </cell>
        </row>
        <row r="51">
          <cell r="L51">
            <v>0</v>
          </cell>
        </row>
        <row r="52">
          <cell r="L52">
            <v>0</v>
          </cell>
        </row>
        <row r="53">
          <cell r="L53">
            <v>0</v>
          </cell>
        </row>
        <row r="54">
          <cell r="L54">
            <v>0</v>
          </cell>
        </row>
        <row r="55">
          <cell r="L55">
            <v>0</v>
          </cell>
        </row>
        <row r="56">
          <cell r="L56">
            <v>0</v>
          </cell>
        </row>
        <row r="108">
          <cell r="L108">
            <v>0</v>
          </cell>
        </row>
        <row r="109">
          <cell r="L109">
            <v>0</v>
          </cell>
        </row>
        <row r="110">
          <cell r="L110">
            <v>0</v>
          </cell>
        </row>
        <row r="111">
          <cell r="L111">
            <v>0</v>
          </cell>
        </row>
        <row r="112">
          <cell r="L112">
            <v>0</v>
          </cell>
        </row>
        <row r="113">
          <cell r="L113">
            <v>0</v>
          </cell>
        </row>
        <row r="114">
          <cell r="L114">
            <v>0</v>
          </cell>
        </row>
        <row r="115">
          <cell r="L115">
            <v>0</v>
          </cell>
        </row>
        <row r="116">
          <cell r="L116">
            <v>0</v>
          </cell>
        </row>
        <row r="117">
          <cell r="L117">
            <v>0</v>
          </cell>
        </row>
        <row r="118">
          <cell r="L118">
            <v>0</v>
          </cell>
        </row>
        <row r="119">
          <cell r="L119">
            <v>0</v>
          </cell>
        </row>
        <row r="122">
          <cell r="L122">
            <v>0</v>
          </cell>
        </row>
        <row r="123">
          <cell r="L123">
            <v>0</v>
          </cell>
        </row>
        <row r="124">
          <cell r="L124">
            <v>0</v>
          </cell>
        </row>
        <row r="125">
          <cell r="L125">
            <v>0</v>
          </cell>
        </row>
        <row r="126">
          <cell r="L126">
            <v>0</v>
          </cell>
        </row>
        <row r="127">
          <cell r="L127">
            <v>0</v>
          </cell>
        </row>
        <row r="128">
          <cell r="L128">
            <v>0</v>
          </cell>
        </row>
        <row r="129">
          <cell r="L129">
            <v>0</v>
          </cell>
        </row>
        <row r="130">
          <cell r="L130">
            <v>0</v>
          </cell>
        </row>
        <row r="131">
          <cell r="L131">
            <v>0</v>
          </cell>
        </row>
        <row r="132">
          <cell r="L132">
            <v>0</v>
          </cell>
        </row>
        <row r="133">
          <cell r="L133">
            <v>0</v>
          </cell>
        </row>
        <row r="134">
          <cell r="L134">
            <v>0</v>
          </cell>
        </row>
        <row r="137">
          <cell r="L137">
            <v>0</v>
          </cell>
        </row>
        <row r="138">
          <cell r="L138">
            <v>0</v>
          </cell>
        </row>
        <row r="139">
          <cell r="L139">
            <v>0</v>
          </cell>
        </row>
        <row r="140">
          <cell r="L140">
            <v>0</v>
          </cell>
        </row>
        <row r="141">
          <cell r="L141">
            <v>0</v>
          </cell>
        </row>
        <row r="142">
          <cell r="L142">
            <v>0</v>
          </cell>
        </row>
        <row r="143">
          <cell r="L143">
            <v>0</v>
          </cell>
        </row>
        <row r="146">
          <cell r="L146">
            <v>0</v>
          </cell>
        </row>
        <row r="147">
          <cell r="L147">
            <v>0</v>
          </cell>
        </row>
        <row r="148">
          <cell r="L148">
            <v>0</v>
          </cell>
        </row>
        <row r="149">
          <cell r="L149">
            <v>8283.0629025000017</v>
          </cell>
        </row>
        <row r="150">
          <cell r="L150">
            <v>0</v>
          </cell>
        </row>
        <row r="151">
          <cell r="L151">
            <v>0</v>
          </cell>
        </row>
        <row r="152">
          <cell r="L152">
            <v>0</v>
          </cell>
        </row>
        <row r="153">
          <cell r="L153">
            <v>0</v>
          </cell>
        </row>
        <row r="154">
          <cell r="L154">
            <v>9600</v>
          </cell>
        </row>
        <row r="155">
          <cell r="L155">
            <v>2400</v>
          </cell>
        </row>
        <row r="156">
          <cell r="L156">
            <v>15120</v>
          </cell>
        </row>
        <row r="157">
          <cell r="L157">
            <v>0</v>
          </cell>
        </row>
        <row r="158">
          <cell r="L158">
            <v>0</v>
          </cell>
        </row>
        <row r="159">
          <cell r="L159">
            <v>720</v>
          </cell>
        </row>
        <row r="160">
          <cell r="L160">
            <v>20</v>
          </cell>
        </row>
        <row r="161">
          <cell r="L161">
            <v>200</v>
          </cell>
        </row>
        <row r="162">
          <cell r="L162">
            <v>0</v>
          </cell>
        </row>
        <row r="163">
          <cell r="L163">
            <v>300</v>
          </cell>
        </row>
        <row r="164">
          <cell r="L164">
            <v>1000</v>
          </cell>
        </row>
        <row r="165">
          <cell r="L165">
            <v>0</v>
          </cell>
        </row>
        <row r="166">
          <cell r="L166">
            <v>0</v>
          </cell>
        </row>
        <row r="167">
          <cell r="L167">
            <v>305.71310079877185</v>
          </cell>
        </row>
        <row r="168">
          <cell r="L168">
            <v>0</v>
          </cell>
        </row>
        <row r="169">
          <cell r="L169">
            <v>4025</v>
          </cell>
        </row>
        <row r="172">
          <cell r="L172">
            <v>6000</v>
          </cell>
        </row>
        <row r="173">
          <cell r="L173">
            <v>20294.999999999996</v>
          </cell>
        </row>
        <row r="174">
          <cell r="L174">
            <v>90000</v>
          </cell>
        </row>
        <row r="175">
          <cell r="L175">
            <v>0</v>
          </cell>
        </row>
        <row r="176">
          <cell r="L176">
            <v>61772.848255990808</v>
          </cell>
        </row>
        <row r="177">
          <cell r="L177">
            <v>18235.069029117516</v>
          </cell>
        </row>
        <row r="178">
          <cell r="L178">
            <v>0</v>
          </cell>
        </row>
        <row r="179">
          <cell r="L179">
            <v>0</v>
          </cell>
        </row>
        <row r="180">
          <cell r="L180">
            <v>0</v>
          </cell>
        </row>
        <row r="181">
          <cell r="L181">
            <v>98652.75</v>
          </cell>
        </row>
        <row r="182">
          <cell r="L182">
            <v>1050</v>
          </cell>
        </row>
        <row r="183">
          <cell r="L183">
            <v>155767.5</v>
          </cell>
        </row>
        <row r="184">
          <cell r="L184">
            <v>2400</v>
          </cell>
        </row>
        <row r="185">
          <cell r="L185">
            <v>0</v>
          </cell>
        </row>
        <row r="186">
          <cell r="L186">
            <v>600</v>
          </cell>
        </row>
        <row r="187">
          <cell r="L187">
            <v>210</v>
          </cell>
        </row>
        <row r="188">
          <cell r="L188">
            <v>3000</v>
          </cell>
        </row>
        <row r="189">
          <cell r="L189">
            <v>137394.95018553251</v>
          </cell>
        </row>
        <row r="190">
          <cell r="L190">
            <v>45798.316728510836</v>
          </cell>
        </row>
        <row r="193">
          <cell r="L193">
            <v>0</v>
          </cell>
        </row>
        <row r="194">
          <cell r="L194">
            <v>34200</v>
          </cell>
        </row>
        <row r="195">
          <cell r="L195">
            <v>1672.0000000000002</v>
          </cell>
        </row>
        <row r="196">
          <cell r="L196">
            <v>0</v>
          </cell>
        </row>
        <row r="197">
          <cell r="L197">
            <v>7524.0000000000009</v>
          </cell>
        </row>
        <row r="198">
          <cell r="L198">
            <v>9234</v>
          </cell>
        </row>
        <row r="199">
          <cell r="L199">
            <v>0</v>
          </cell>
        </row>
        <row r="200">
          <cell r="L200">
            <v>10260</v>
          </cell>
        </row>
        <row r="201">
          <cell r="L201">
            <v>0</v>
          </cell>
        </row>
        <row r="202">
          <cell r="L202">
            <v>0</v>
          </cell>
        </row>
        <row r="203">
          <cell r="L203">
            <v>5700</v>
          </cell>
        </row>
        <row r="206">
          <cell r="L206">
            <v>0</v>
          </cell>
        </row>
        <row r="207">
          <cell r="M207">
            <v>0</v>
          </cell>
        </row>
        <row r="208">
          <cell r="L208">
            <v>1813.655</v>
          </cell>
        </row>
        <row r="209">
          <cell r="L209">
            <v>0</v>
          </cell>
        </row>
        <row r="210">
          <cell r="L210">
            <v>5440.9650000000001</v>
          </cell>
        </row>
        <row r="211">
          <cell r="L211">
            <v>0</v>
          </cell>
        </row>
        <row r="212">
          <cell r="L212">
            <v>0</v>
          </cell>
        </row>
        <row r="213">
          <cell r="L213">
            <v>75174.02102024504</v>
          </cell>
        </row>
        <row r="214">
          <cell r="L214">
            <v>0</v>
          </cell>
        </row>
        <row r="215">
          <cell r="L215">
            <v>0</v>
          </cell>
        </row>
        <row r="216">
          <cell r="L216">
            <v>2720.0054903338901</v>
          </cell>
        </row>
        <row r="217">
          <cell r="L217">
            <v>2720.0054903338901</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showGridLines="0" tabSelected="1" zoomScaleNormal="10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8" t="s">
        <v>63</v>
      </c>
      <c r="C2" s="28" t="s">
        <v>128</v>
      </c>
      <c r="D2" s="2"/>
    </row>
    <row r="3" spans="1:4" ht="64.5" customHeight="1" thickTop="1" thickBot="1" x14ac:dyDescent="0.3">
      <c r="A3" s="2"/>
      <c r="B3" s="28" t="s">
        <v>64</v>
      </c>
      <c r="C3" s="28"/>
      <c r="D3" s="2"/>
    </row>
    <row r="4" spans="1:4" ht="64.5" customHeight="1" thickTop="1" thickBot="1" x14ac:dyDescent="0.3">
      <c r="A4" s="2"/>
      <c r="B4" s="28" t="s">
        <v>65</v>
      </c>
      <c r="C4" s="28" t="s">
        <v>129</v>
      </c>
      <c r="D4" s="2"/>
    </row>
    <row r="5" spans="1:4" ht="12" customHeight="1" thickTop="1" thickBot="1" x14ac:dyDescent="0.55000000000000004">
      <c r="A5" s="2"/>
      <c r="B5" s="47"/>
      <c r="C5" s="48"/>
      <c r="D5" s="2"/>
    </row>
    <row r="6" spans="1:4" ht="33" thickTop="1" thickBot="1" x14ac:dyDescent="0.3">
      <c r="A6" s="2"/>
      <c r="B6" s="51" t="s">
        <v>7</v>
      </c>
      <c r="C6" s="52"/>
      <c r="D6" s="2"/>
    </row>
    <row r="7" spans="1:4" ht="84" customHeight="1" thickTop="1" thickBot="1" x14ac:dyDescent="0.3">
      <c r="A7" s="2"/>
      <c r="B7" s="55" t="s">
        <v>138</v>
      </c>
      <c r="C7" s="56"/>
      <c r="D7" s="2"/>
    </row>
    <row r="8" spans="1:4" ht="33" thickTop="1" thickBot="1" x14ac:dyDescent="0.3">
      <c r="A8" s="2"/>
      <c r="B8" s="51" t="s">
        <v>37</v>
      </c>
      <c r="C8" s="52"/>
      <c r="D8" s="2"/>
    </row>
    <row r="9" spans="1:4" ht="84" customHeight="1" thickTop="1" thickBot="1" x14ac:dyDescent="0.3">
      <c r="A9" s="2"/>
      <c r="B9" s="53"/>
      <c r="C9" s="54"/>
      <c r="D9" s="2"/>
    </row>
    <row r="10" spans="1:4" ht="33" thickTop="1" thickBot="1" x14ac:dyDescent="0.3">
      <c r="A10" s="2"/>
      <c r="B10" s="51" t="s">
        <v>38</v>
      </c>
      <c r="C10" s="52"/>
      <c r="D10" s="2"/>
    </row>
    <row r="11" spans="1:4" ht="165" customHeight="1" thickTop="1" thickBot="1" x14ac:dyDescent="0.3">
      <c r="A11" s="2"/>
      <c r="B11" s="57" t="s">
        <v>139</v>
      </c>
      <c r="C11" s="58"/>
      <c r="D11" s="2"/>
    </row>
    <row r="12" spans="1:4" ht="34.5" customHeight="1" thickTop="1" thickBot="1" x14ac:dyDescent="0.3">
      <c r="A12" s="2"/>
      <c r="B12" s="51" t="s">
        <v>101</v>
      </c>
      <c r="C12" s="52"/>
      <c r="D12" s="2"/>
    </row>
    <row r="13" spans="1:4" ht="81.75" customHeight="1" thickTop="1" thickBot="1" x14ac:dyDescent="0.3">
      <c r="A13" s="2"/>
      <c r="B13" s="57" t="s">
        <v>130</v>
      </c>
      <c r="C13" s="58"/>
      <c r="D13" s="2"/>
    </row>
    <row r="14" spans="1:4" ht="36" customHeight="1" thickTop="1" thickBot="1" x14ac:dyDescent="0.3">
      <c r="A14" s="2"/>
      <c r="B14" s="51" t="s">
        <v>102</v>
      </c>
      <c r="C14" s="52"/>
      <c r="D14" s="2"/>
    </row>
    <row r="15" spans="1:4" ht="81.75" customHeight="1" thickTop="1" thickBot="1" x14ac:dyDescent="0.3">
      <c r="A15" s="2"/>
      <c r="B15" s="57" t="s">
        <v>131</v>
      </c>
      <c r="C15" s="58"/>
      <c r="D15" s="2"/>
    </row>
    <row r="16" spans="1:4" ht="33" thickTop="1" thickBot="1" x14ac:dyDescent="0.3">
      <c r="A16" s="2"/>
      <c r="B16" s="51" t="s">
        <v>97</v>
      </c>
      <c r="C16" s="52"/>
      <c r="D16" s="2"/>
    </row>
    <row r="17" spans="1:4" ht="84" customHeight="1" thickTop="1" thickBot="1" x14ac:dyDescent="0.3">
      <c r="A17" s="2"/>
      <c r="B17" s="53" t="s">
        <v>132</v>
      </c>
      <c r="C17" s="54"/>
      <c r="D17" s="2"/>
    </row>
    <row r="18" spans="1:4" ht="33" thickTop="1" thickBot="1" x14ac:dyDescent="0.3">
      <c r="A18" s="2"/>
      <c r="B18" s="51" t="s">
        <v>98</v>
      </c>
      <c r="C18" s="52"/>
      <c r="D18" s="2"/>
    </row>
    <row r="19" spans="1:4" ht="84" customHeight="1" thickTop="1" thickBot="1" x14ac:dyDescent="0.3">
      <c r="A19" s="2"/>
      <c r="B19" s="49">
        <v>18</v>
      </c>
      <c r="C19" s="50"/>
      <c r="D19" s="2"/>
    </row>
    <row r="20" spans="1:4" ht="33" thickTop="1" thickBot="1" x14ac:dyDescent="0.3">
      <c r="A20" s="2"/>
      <c r="B20" s="51" t="s">
        <v>99</v>
      </c>
      <c r="C20" s="52"/>
      <c r="D20" s="2"/>
    </row>
    <row r="21" spans="1:4" ht="84" customHeight="1" thickTop="1" thickBot="1" x14ac:dyDescent="0.3">
      <c r="A21" s="2"/>
      <c r="B21" s="53" t="s">
        <v>133</v>
      </c>
      <c r="C21" s="54"/>
      <c r="D21" s="2"/>
    </row>
    <row r="22" spans="1:4" ht="33" thickTop="1" thickBot="1" x14ac:dyDescent="0.3">
      <c r="A22" s="2"/>
      <c r="B22" s="51" t="s">
        <v>100</v>
      </c>
      <c r="C22" s="52"/>
      <c r="D22" s="2"/>
    </row>
    <row r="23" spans="1:4" ht="84" customHeight="1" thickTop="1" thickBot="1" x14ac:dyDescent="0.3">
      <c r="A23" s="2"/>
      <c r="B23" s="59" t="s">
        <v>134</v>
      </c>
      <c r="C23" s="60"/>
      <c r="D23" s="2"/>
    </row>
    <row r="24" spans="1:4" ht="15.75" thickTop="1" x14ac:dyDescent="0.25">
      <c r="A24" s="34"/>
      <c r="B24" s="34"/>
      <c r="C24" s="34"/>
      <c r="D24" s="34"/>
    </row>
  </sheetData>
  <mergeCells count="19">
    <mergeCell ref="B22:C22"/>
    <mergeCell ref="B23:C23"/>
    <mergeCell ref="B20:C20"/>
    <mergeCell ref="B21:C21"/>
    <mergeCell ref="B10:C10"/>
    <mergeCell ref="B11:C11"/>
    <mergeCell ref="B16:C16"/>
    <mergeCell ref="B17:C17"/>
    <mergeCell ref="B14:C14"/>
    <mergeCell ref="B15:C15"/>
    <mergeCell ref="B5:C5"/>
    <mergeCell ref="B19:C19"/>
    <mergeCell ref="B8:C8"/>
    <mergeCell ref="B18:C18"/>
    <mergeCell ref="B9:C9"/>
    <mergeCell ref="B7:C7"/>
    <mergeCell ref="B6:C6"/>
    <mergeCell ref="B12:C12"/>
    <mergeCell ref="B13:C13"/>
  </mergeCells>
  <pageMargins left="0.25" right="0.25" top="0.75" bottom="0.75" header="0.3" footer="0.3"/>
  <pageSetup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1"/>
  <sheetViews>
    <sheetView showGridLines="0" topLeftCell="A73" zoomScale="70" zoomScaleNormal="70" workbookViewId="0">
      <selection activeCell="B81" sqref="B81:D82"/>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92" t="s">
        <v>80</v>
      </c>
      <c r="C2" s="93"/>
      <c r="D2" s="94"/>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64" t="s">
        <v>39</v>
      </c>
      <c r="C5" s="65" t="s">
        <v>12</v>
      </c>
      <c r="D5" s="66"/>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64" t="s">
        <v>40</v>
      </c>
      <c r="C10" s="65"/>
      <c r="D10" s="66"/>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4" t="s">
        <v>41</v>
      </c>
      <c r="C15" s="65"/>
      <c r="D15" s="66"/>
      <c r="E15"/>
    </row>
    <row r="16" spans="1:5" ht="18.75" x14ac:dyDescent="0.3">
      <c r="A16"/>
      <c r="B16" s="95" t="s">
        <v>73</v>
      </c>
      <c r="C16" s="13" t="s">
        <v>1</v>
      </c>
      <c r="D16" s="14"/>
      <c r="E16"/>
    </row>
    <row r="17" spans="1:5" ht="18.75" x14ac:dyDescent="0.3">
      <c r="A17"/>
      <c r="B17" s="96"/>
      <c r="C17" s="11" t="s">
        <v>2</v>
      </c>
      <c r="D17" s="12"/>
      <c r="E17"/>
    </row>
    <row r="18" spans="1:5" ht="19.5" thickBot="1" x14ac:dyDescent="0.35">
      <c r="A18"/>
      <c r="B18" s="97"/>
      <c r="C18" s="11" t="s">
        <v>6</v>
      </c>
      <c r="D18" s="12"/>
      <c r="E18"/>
    </row>
    <row r="19" spans="1:5" ht="18.75" x14ac:dyDescent="0.3">
      <c r="A19"/>
      <c r="B19" s="95" t="s">
        <v>72</v>
      </c>
      <c r="C19" s="13" t="s">
        <v>3</v>
      </c>
      <c r="D19" s="14"/>
      <c r="E19"/>
    </row>
    <row r="20" spans="1:5" ht="18.75" x14ac:dyDescent="0.3">
      <c r="A20"/>
      <c r="B20" s="96"/>
      <c r="C20" s="11" t="s">
        <v>4</v>
      </c>
      <c r="D20" s="12"/>
      <c r="E20"/>
    </row>
    <row r="21" spans="1:5" ht="19.5" thickBot="1" x14ac:dyDescent="0.35">
      <c r="A21"/>
      <c r="B21" s="97"/>
      <c r="C21" s="11" t="s">
        <v>5</v>
      </c>
      <c r="D21" s="12"/>
      <c r="E21"/>
    </row>
    <row r="22" spans="1:5" ht="27" thickBot="1" x14ac:dyDescent="0.3">
      <c r="A22"/>
      <c r="B22" s="64" t="s">
        <v>46</v>
      </c>
      <c r="C22" s="65"/>
      <c r="D22" s="66"/>
      <c r="E22"/>
    </row>
    <row r="23" spans="1:5" ht="18.75" customHeight="1" x14ac:dyDescent="0.25">
      <c r="A23"/>
      <c r="B23" s="109" t="s">
        <v>42</v>
      </c>
      <c r="C23" s="110"/>
      <c r="D23" s="111"/>
      <c r="E23"/>
    </row>
    <row r="24" spans="1:5" x14ac:dyDescent="0.25">
      <c r="A24"/>
      <c r="B24" s="112"/>
      <c r="C24" s="113"/>
      <c r="D24" s="114"/>
      <c r="E24"/>
    </row>
    <row r="25" spans="1:5" ht="15.75" thickBot="1" x14ac:dyDescent="0.3">
      <c r="A25"/>
      <c r="B25" s="115"/>
      <c r="C25" s="116"/>
      <c r="D25" s="117"/>
      <c r="E25"/>
    </row>
    <row r="26" spans="1:5" ht="22.5" customHeight="1" thickBot="1" x14ac:dyDescent="0.3">
      <c r="A26"/>
      <c r="B26" s="64" t="s">
        <v>47</v>
      </c>
      <c r="C26" s="65"/>
      <c r="D26" s="66"/>
      <c r="E26"/>
    </row>
    <row r="27" spans="1:5" ht="19.5" thickBot="1" x14ac:dyDescent="0.35">
      <c r="A27"/>
      <c r="B27" s="118" t="s">
        <v>35</v>
      </c>
      <c r="C27" s="119"/>
      <c r="D27" s="120"/>
      <c r="E27"/>
    </row>
    <row r="28" spans="1:5" ht="21.75" customHeight="1" thickBot="1" x14ac:dyDescent="0.3">
      <c r="A28"/>
      <c r="B28" s="64" t="s">
        <v>103</v>
      </c>
      <c r="C28" s="65"/>
      <c r="D28" s="66"/>
      <c r="E28"/>
    </row>
    <row r="29" spans="1:5" ht="64.5" customHeight="1" x14ac:dyDescent="0.3">
      <c r="A29"/>
      <c r="B29" s="118" t="s">
        <v>126</v>
      </c>
      <c r="C29" s="119"/>
      <c r="D29" s="120"/>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61" t="s">
        <v>81</v>
      </c>
      <c r="C33" s="62"/>
      <c r="D33" s="63"/>
      <c r="E33"/>
    </row>
    <row r="34" spans="1:5" ht="27" thickBot="1" x14ac:dyDescent="0.3">
      <c r="A34"/>
      <c r="B34" s="6" t="s">
        <v>74</v>
      </c>
      <c r="C34" s="6" t="s">
        <v>55</v>
      </c>
      <c r="D34" s="6"/>
      <c r="E34"/>
    </row>
    <row r="35" spans="1:5" ht="27" thickBot="1" x14ac:dyDescent="0.45">
      <c r="A35"/>
      <c r="B35" s="3"/>
      <c r="C35" s="18" t="s">
        <v>54</v>
      </c>
      <c r="D35" s="4"/>
      <c r="E35"/>
    </row>
    <row r="36" spans="1:5" ht="27" thickBot="1" x14ac:dyDescent="0.3">
      <c r="A36"/>
      <c r="B36" s="64" t="s">
        <v>56</v>
      </c>
      <c r="C36" s="65" t="s">
        <v>12</v>
      </c>
      <c r="D36" s="66"/>
      <c r="E36"/>
    </row>
    <row r="37" spans="1:5" ht="18.75" customHeight="1" x14ac:dyDescent="0.25">
      <c r="A37"/>
      <c r="B37" s="73" t="s">
        <v>58</v>
      </c>
      <c r="C37" s="74"/>
      <c r="D37" s="75"/>
      <c r="E37"/>
    </row>
    <row r="38" spans="1:5" ht="15.75" thickBot="1" x14ac:dyDescent="0.3">
      <c r="A38"/>
      <c r="B38" s="76"/>
      <c r="C38" s="77"/>
      <c r="D38" s="78"/>
      <c r="E38"/>
    </row>
    <row r="39" spans="1:5" ht="27" thickBot="1" x14ac:dyDescent="0.3">
      <c r="A39"/>
      <c r="B39" s="64" t="s">
        <v>49</v>
      </c>
      <c r="C39" s="65" t="s">
        <v>12</v>
      </c>
      <c r="D39" s="66"/>
      <c r="E39"/>
    </row>
    <row r="40" spans="1:5" ht="18.75" x14ac:dyDescent="0.3">
      <c r="A40"/>
      <c r="B40" s="19" t="s">
        <v>50</v>
      </c>
      <c r="C40" s="79" t="s">
        <v>53</v>
      </c>
      <c r="D40" s="121"/>
      <c r="E40"/>
    </row>
    <row r="41" spans="1:5" ht="19.5" thickBot="1" x14ac:dyDescent="0.35">
      <c r="A41"/>
      <c r="B41" s="11" t="s">
        <v>51</v>
      </c>
      <c r="C41" s="107"/>
      <c r="D41" s="108"/>
      <c r="E41"/>
    </row>
    <row r="42" spans="1:5" ht="27" thickBot="1" x14ac:dyDescent="0.3">
      <c r="A42"/>
      <c r="B42" s="64" t="s">
        <v>52</v>
      </c>
      <c r="C42" s="65"/>
      <c r="D42" s="66"/>
      <c r="E42"/>
    </row>
    <row r="43" spans="1:5" ht="18.75" x14ac:dyDescent="0.3">
      <c r="A43"/>
      <c r="B43" s="22" t="s">
        <v>27</v>
      </c>
      <c r="C43" s="79"/>
      <c r="D43" s="80"/>
      <c r="E43"/>
    </row>
    <row r="44" spans="1:5" ht="18.75" x14ac:dyDescent="0.3">
      <c r="A44"/>
      <c r="B44" s="22" t="s">
        <v>28</v>
      </c>
      <c r="C44" s="81"/>
      <c r="D44" s="82"/>
      <c r="E44"/>
    </row>
    <row r="45" spans="1:5" ht="19.5" thickBot="1" x14ac:dyDescent="0.35">
      <c r="A45"/>
      <c r="B45" s="22" t="s">
        <v>29</v>
      </c>
      <c r="C45" s="23"/>
      <c r="D45" s="24"/>
      <c r="E45"/>
    </row>
    <row r="46" spans="1:5" ht="27" thickBot="1" x14ac:dyDescent="0.3">
      <c r="A46"/>
      <c r="B46" s="64" t="s">
        <v>48</v>
      </c>
      <c r="C46" s="65"/>
      <c r="D46" s="66"/>
      <c r="E46"/>
    </row>
    <row r="47" spans="1:5" ht="18.75" customHeight="1" x14ac:dyDescent="0.25">
      <c r="A47"/>
      <c r="B47" s="98" t="s">
        <v>57</v>
      </c>
      <c r="C47" s="99"/>
      <c r="D47" s="100"/>
      <c r="E47"/>
    </row>
    <row r="48" spans="1:5" x14ac:dyDescent="0.25">
      <c r="A48"/>
      <c r="B48" s="101"/>
      <c r="C48" s="102"/>
      <c r="D48" s="103"/>
      <c r="E48"/>
    </row>
    <row r="49" spans="1:5" ht="15.75" thickBot="1" x14ac:dyDescent="0.3">
      <c r="A49"/>
      <c r="B49" s="104"/>
      <c r="C49" s="105"/>
      <c r="D49" s="106"/>
      <c r="E49"/>
    </row>
    <row r="50" spans="1:5" ht="27" thickBot="1" x14ac:dyDescent="0.3">
      <c r="A50"/>
      <c r="B50" s="64" t="s">
        <v>59</v>
      </c>
      <c r="C50" s="65"/>
      <c r="D50" s="66"/>
      <c r="E50"/>
    </row>
    <row r="51" spans="1:5" ht="18.75" x14ac:dyDescent="0.3">
      <c r="A51"/>
      <c r="B51" s="22" t="s">
        <v>30</v>
      </c>
      <c r="C51" s="11"/>
      <c r="D51" s="12" t="s">
        <v>13</v>
      </c>
      <c r="E51"/>
    </row>
    <row r="52" spans="1:5" ht="18.75" x14ac:dyDescent="0.3">
      <c r="A52"/>
      <c r="B52" s="22" t="s">
        <v>31</v>
      </c>
      <c r="C52" s="81"/>
      <c r="D52" s="82"/>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4" t="s">
        <v>60</v>
      </c>
      <c r="C56" s="65"/>
      <c r="D56" s="66"/>
      <c r="E56"/>
    </row>
    <row r="57" spans="1:5" ht="18.75" customHeight="1" x14ac:dyDescent="0.25">
      <c r="A57"/>
      <c r="B57" s="83" t="s">
        <v>75</v>
      </c>
      <c r="C57" s="84"/>
      <c r="D57" s="85"/>
      <c r="E57"/>
    </row>
    <row r="58" spans="1:5" ht="18.75" customHeight="1" x14ac:dyDescent="0.25">
      <c r="A58"/>
      <c r="B58" s="86"/>
      <c r="C58" s="87"/>
      <c r="D58" s="88"/>
      <c r="E58"/>
    </row>
    <row r="59" spans="1:5" ht="18.75" customHeight="1" x14ac:dyDescent="0.25">
      <c r="A59"/>
      <c r="B59" s="86"/>
      <c r="C59" s="87"/>
      <c r="D59" s="88"/>
      <c r="E59"/>
    </row>
    <row r="60" spans="1:5" ht="18.75" customHeight="1" x14ac:dyDescent="0.25">
      <c r="A60"/>
      <c r="B60" s="89"/>
      <c r="C60" s="90"/>
      <c r="D60" s="91"/>
      <c r="E60"/>
    </row>
    <row r="61" spans="1:5" ht="18.75" x14ac:dyDescent="0.3">
      <c r="A61"/>
      <c r="B61" s="27"/>
      <c r="C61" s="27"/>
      <c r="D61" s="27"/>
      <c r="E61"/>
    </row>
    <row r="63" spans="1:5" ht="19.5" thickBot="1" x14ac:dyDescent="0.35">
      <c r="A63"/>
      <c r="B63" s="27"/>
      <c r="C63" s="27"/>
      <c r="D63" s="27"/>
      <c r="E63"/>
    </row>
    <row r="64" spans="1:5" ht="32.25" thickBot="1" x14ac:dyDescent="0.3">
      <c r="A64"/>
      <c r="B64" s="61" t="s">
        <v>82</v>
      </c>
      <c r="C64" s="62"/>
      <c r="D64" s="63"/>
      <c r="E64"/>
    </row>
    <row r="65" spans="1:5" ht="27" thickBot="1" x14ac:dyDescent="0.3">
      <c r="A65"/>
      <c r="B65" s="6" t="s">
        <v>19</v>
      </c>
      <c r="C65" s="20" t="s">
        <v>61</v>
      </c>
      <c r="D65" s="6" t="s">
        <v>20</v>
      </c>
      <c r="E65"/>
    </row>
    <row r="66" spans="1:5" ht="27" thickBot="1" x14ac:dyDescent="0.45">
      <c r="A66"/>
      <c r="B66" s="3"/>
      <c r="C66" s="18"/>
      <c r="D66" s="4"/>
      <c r="E66"/>
    </row>
    <row r="67" spans="1:5" ht="27" thickBot="1" x14ac:dyDescent="0.3">
      <c r="A67"/>
      <c r="B67" s="21" t="s">
        <v>22</v>
      </c>
      <c r="C67" s="6" t="s">
        <v>21</v>
      </c>
      <c r="D67" s="20" t="s">
        <v>62</v>
      </c>
      <c r="E67"/>
    </row>
    <row r="68" spans="1:5" ht="27" thickBot="1" x14ac:dyDescent="0.45">
      <c r="A68"/>
      <c r="B68" s="3"/>
      <c r="C68" s="18"/>
      <c r="D68" s="4"/>
      <c r="E68"/>
    </row>
    <row r="69" spans="1:5" ht="27" thickBot="1" x14ac:dyDescent="0.3">
      <c r="A69"/>
      <c r="B69" s="64" t="s">
        <v>79</v>
      </c>
      <c r="C69" s="65"/>
      <c r="D69" s="66"/>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4" t="s">
        <v>78</v>
      </c>
      <c r="C73" s="65"/>
      <c r="D73" s="66"/>
      <c r="E73"/>
    </row>
    <row r="74" spans="1:5" ht="18.75" x14ac:dyDescent="0.3">
      <c r="A74"/>
      <c r="B74" s="22" t="s">
        <v>23</v>
      </c>
      <c r="C74" s="11"/>
      <c r="D74" s="12" t="s">
        <v>18</v>
      </c>
      <c r="E74"/>
    </row>
    <row r="75" spans="1:5" ht="18.75" x14ac:dyDescent="0.3">
      <c r="A75"/>
      <c r="B75" s="22" t="s">
        <v>76</v>
      </c>
      <c r="C75" s="11"/>
      <c r="D75" s="12" t="s">
        <v>25</v>
      </c>
      <c r="E75"/>
    </row>
    <row r="76" spans="1:5" ht="18.75" x14ac:dyDescent="0.3">
      <c r="A76"/>
      <c r="B76" s="22" t="s">
        <v>77</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61" t="s">
        <v>83</v>
      </c>
      <c r="C80" s="62"/>
      <c r="D80" s="63"/>
      <c r="E80"/>
    </row>
    <row r="81" spans="1:5" x14ac:dyDescent="0.25">
      <c r="A81"/>
      <c r="B81" s="67" t="s">
        <v>137</v>
      </c>
      <c r="C81" s="68"/>
      <c r="D81" s="69"/>
      <c r="E81"/>
    </row>
    <row r="82" spans="1:5" ht="77.25" customHeight="1" thickBot="1" x14ac:dyDescent="0.3">
      <c r="A82"/>
      <c r="B82" s="70"/>
      <c r="C82" s="71"/>
      <c r="D82" s="72"/>
      <c r="E82"/>
    </row>
    <row r="83" spans="1:5" ht="27" thickBot="1" x14ac:dyDescent="0.3">
      <c r="A83"/>
      <c r="B83" s="64"/>
      <c r="C83" s="65"/>
      <c r="D83" s="6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4"/>
      <c r="C87" s="65"/>
      <c r="D87" s="6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showGridLines="0" zoomScale="55" zoomScaleNormal="55" workbookViewId="0">
      <selection activeCell="C24" sqref="C24"/>
    </sheetView>
  </sheetViews>
  <sheetFormatPr baseColWidth="10" defaultColWidth="11.375" defaultRowHeight="15" x14ac:dyDescent="0.25"/>
  <cols>
    <col min="1" max="1" width="4.75" style="1" customWidth="1"/>
    <col min="2" max="2" width="79.375" style="1" bestFit="1" customWidth="1"/>
    <col min="3" max="3" width="32.3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92" t="s">
        <v>69</v>
      </c>
      <c r="C2" s="94"/>
      <c r="D2"/>
    </row>
    <row r="3" spans="1:4" ht="27" thickBot="1" x14ac:dyDescent="0.3">
      <c r="A3"/>
      <c r="B3" s="5" t="s">
        <v>67</v>
      </c>
      <c r="C3" s="45">
        <f>+C4+C5+C6+C7+C13+C19+C25+C31+C34</f>
        <v>753553.86520245066</v>
      </c>
      <c r="D3"/>
    </row>
    <row r="4" spans="1:4" ht="18.75" x14ac:dyDescent="0.3">
      <c r="A4"/>
      <c r="B4" s="35" t="s">
        <v>70</v>
      </c>
      <c r="C4" s="37">
        <f>+SUM('[1]SE Centinela'!$L$193:$L$200)</f>
        <v>62890</v>
      </c>
      <c r="D4"/>
    </row>
    <row r="5" spans="1:4" ht="18.75" x14ac:dyDescent="0.3">
      <c r="A5"/>
      <c r="B5" s="35" t="s">
        <v>71</v>
      </c>
      <c r="C5" s="37">
        <f>+'[1]SE Centinela'!$M$207</f>
        <v>0</v>
      </c>
      <c r="D5"/>
    </row>
    <row r="6" spans="1:4" ht="18.75" x14ac:dyDescent="0.3">
      <c r="A6"/>
      <c r="B6" s="35" t="s">
        <v>85</v>
      </c>
      <c r="C6" s="38">
        <f>+'[1]SE Centinela'!$L$172</f>
        <v>6000</v>
      </c>
      <c r="D6"/>
    </row>
    <row r="7" spans="1:4" ht="18.75" x14ac:dyDescent="0.3">
      <c r="A7"/>
      <c r="B7" s="35" t="s">
        <v>105</v>
      </c>
      <c r="C7" s="38">
        <f>+SUM(C8:C12)</f>
        <v>43787.431003298771</v>
      </c>
      <c r="D7"/>
    </row>
    <row r="8" spans="1:4" ht="18.75" x14ac:dyDescent="0.3">
      <c r="A8"/>
      <c r="B8" s="22" t="s">
        <v>86</v>
      </c>
      <c r="C8" s="39">
        <f>+SUM('[1]SE Centinela'!$L$44:$L$56)+SUM('[1]SE Centinela'!$L$122:$L$134)</f>
        <v>0</v>
      </c>
      <c r="D8"/>
    </row>
    <row r="9" spans="1:4" ht="18.75" x14ac:dyDescent="0.3">
      <c r="A9"/>
      <c r="B9" s="22" t="s">
        <v>87</v>
      </c>
      <c r="C9" s="39">
        <f>+SUM('[1]SE Centinela'!$L$146:$L$169)+'[1]SE Centinela'!$L$208</f>
        <v>43787.431003298771</v>
      </c>
      <c r="D9"/>
    </row>
    <row r="10" spans="1:4" ht="18.75" x14ac:dyDescent="0.3">
      <c r="A10"/>
      <c r="B10" s="22" t="s">
        <v>88</v>
      </c>
      <c r="C10" s="40">
        <f>+'[1]SE Centinela'!$L$37+'[1]SE Centinela'!$L$111+'[1]SE Centinela'!$L$112</f>
        <v>0</v>
      </c>
      <c r="D10"/>
    </row>
    <row r="11" spans="1:4" ht="18.75" x14ac:dyDescent="0.3">
      <c r="A11"/>
      <c r="B11" s="22" t="s">
        <v>89</v>
      </c>
      <c r="C11" s="40">
        <f>+SUM('[1]SE Centinela'!$L$108:$L$119)-(+'[1]SE Centinela'!$L$111+'[1]SE Centinela'!$L$112)</f>
        <v>0</v>
      </c>
      <c r="D11"/>
    </row>
    <row r="12" spans="1:4" ht="18.75" x14ac:dyDescent="0.3">
      <c r="A12"/>
      <c r="B12" s="22" t="s">
        <v>90</v>
      </c>
      <c r="C12" s="41" t="s">
        <v>127</v>
      </c>
      <c r="D12"/>
    </row>
    <row r="13" spans="1:4" ht="18.75" x14ac:dyDescent="0.3">
      <c r="A13"/>
      <c r="B13" s="35" t="s">
        <v>106</v>
      </c>
      <c r="C13" s="42">
        <f>+SUM(C14:C18)</f>
        <v>236375.41728510833</v>
      </c>
      <c r="D13"/>
    </row>
    <row r="14" spans="1:4" ht="18.75" x14ac:dyDescent="0.3">
      <c r="A14"/>
      <c r="B14" s="22" t="s">
        <v>91</v>
      </c>
      <c r="C14" s="40">
        <f>+('[1]SE Centinela'!$L$176+'[1]SE Centinela'!$L$177+'[1]SE Centinela'!$L$183+'[1]SE Centinela'!$L$186)*3/8</f>
        <v>88640.781481915619</v>
      </c>
      <c r="D14"/>
    </row>
    <row r="15" spans="1:4" ht="18.75" x14ac:dyDescent="0.3">
      <c r="A15"/>
      <c r="B15" s="22" t="s">
        <v>92</v>
      </c>
      <c r="C15" s="40">
        <f>('[1]SE Centinela'!$L$176+'[1]SE Centinela'!$L$177+'[1]SE Centinela'!$L$183+'[1]SE Centinela'!$L$186)*1/8</f>
        <v>29546.927160638541</v>
      </c>
      <c r="D15"/>
    </row>
    <row r="16" spans="1:4" ht="18.75" x14ac:dyDescent="0.3">
      <c r="A16"/>
      <c r="B16" s="22" t="s">
        <v>93</v>
      </c>
      <c r="C16" s="40">
        <f>+('[1]SE Centinela'!$L$176+'[1]SE Centinela'!$L$177+'[1]SE Centinela'!$L$183+'[1]SE Centinela'!$L$186)*4/8</f>
        <v>118187.70864255416</v>
      </c>
      <c r="D16"/>
    </row>
    <row r="17" spans="1:4" ht="18.75" x14ac:dyDescent="0.3">
      <c r="A17"/>
      <c r="B17" s="22" t="s">
        <v>94</v>
      </c>
      <c r="C17" s="41" t="s">
        <v>127</v>
      </c>
      <c r="D17"/>
    </row>
    <row r="18" spans="1:4" ht="18.75" x14ac:dyDescent="0.3">
      <c r="A18"/>
      <c r="B18" s="22" t="s">
        <v>95</v>
      </c>
      <c r="C18" s="41" t="s">
        <v>127</v>
      </c>
      <c r="D18"/>
    </row>
    <row r="19" spans="1:4" ht="18.75" x14ac:dyDescent="0.3">
      <c r="A19"/>
      <c r="B19" s="35" t="s">
        <v>107</v>
      </c>
      <c r="C19" s="42">
        <f>+SUM(C20:C24)</f>
        <v>200021.50845702173</v>
      </c>
      <c r="D19"/>
    </row>
    <row r="20" spans="1:4" ht="18.75" x14ac:dyDescent="0.3">
      <c r="A20"/>
      <c r="B20" s="22" t="s">
        <v>108</v>
      </c>
      <c r="C20" s="41" t="s">
        <v>127</v>
      </c>
      <c r="D20"/>
    </row>
    <row r="21" spans="1:4" ht="18.75" x14ac:dyDescent="0.3">
      <c r="A21"/>
      <c r="B21" s="22" t="s">
        <v>109</v>
      </c>
      <c r="C21" s="40">
        <f>(SUM('[1]SE Centinela'!$L$173:$L$190)-('[1]SE Centinela'!$L$176+'[1]SE Centinela'!$L$177+'[1]SE Centinela'!$L$183+'[1]SE Centinela'!$L$186))/2+SUM('[1]SE Centinela'!$L$137:$L$143)/2</f>
        <v>199400.50845702173</v>
      </c>
      <c r="D21"/>
    </row>
    <row r="22" spans="1:4" ht="18.75" x14ac:dyDescent="0.3">
      <c r="A22"/>
      <c r="B22" s="22" t="s">
        <v>110</v>
      </c>
      <c r="C22" s="41" t="s">
        <v>127</v>
      </c>
      <c r="D22"/>
    </row>
    <row r="23" spans="1:4" ht="18.75" x14ac:dyDescent="0.3">
      <c r="A23"/>
      <c r="B23" s="22" t="s">
        <v>111</v>
      </c>
      <c r="C23" s="41" t="s">
        <v>127</v>
      </c>
      <c r="D23"/>
    </row>
    <row r="24" spans="1:4" ht="18.75" x14ac:dyDescent="0.3">
      <c r="A24"/>
      <c r="B24" s="22" t="s">
        <v>112</v>
      </c>
      <c r="C24" s="40">
        <f>0.2*('[1]SE Centinela'!$L$188+'[1]SE Centinela'!$L$187/2)</f>
        <v>621</v>
      </c>
      <c r="D24"/>
    </row>
    <row r="25" spans="1:4" ht="18.75" x14ac:dyDescent="0.3">
      <c r="A25"/>
      <c r="B25" s="35" t="s">
        <v>113</v>
      </c>
      <c r="C25" s="42">
        <f>+SUM(C26:C30)</f>
        <v>198779.50845702173</v>
      </c>
      <c r="D25"/>
    </row>
    <row r="26" spans="1:4" ht="18.75" x14ac:dyDescent="0.3">
      <c r="A26"/>
      <c r="B26" s="22" t="s">
        <v>114</v>
      </c>
      <c r="C26" s="41" t="s">
        <v>127</v>
      </c>
      <c r="D26"/>
    </row>
    <row r="27" spans="1:4" ht="18.75" x14ac:dyDescent="0.3">
      <c r="A27"/>
      <c r="B27" s="22" t="s">
        <v>115</v>
      </c>
      <c r="C27" s="40">
        <f>(SUM('[1]SE Centinela'!$L$173:$L$190)-('[1]SE Centinela'!$L$176+'[1]SE Centinela'!$L$177+'[1]SE Centinela'!$L$183+'[1]SE Centinela'!$L$186))/2+SUM('[1]SE Centinela'!$L$137:$L$143)/2-('[1]SE Centinela'!$L$188+'[1]SE Centinela'!$L$187/2)</f>
        <v>196295.50845702173</v>
      </c>
      <c r="D27"/>
    </row>
    <row r="28" spans="1:4" ht="18.75" x14ac:dyDescent="0.3">
      <c r="A28"/>
      <c r="B28" s="22" t="s">
        <v>116</v>
      </c>
      <c r="C28" s="41" t="s">
        <v>127</v>
      </c>
      <c r="D28"/>
    </row>
    <row r="29" spans="1:4" ht="18.75" x14ac:dyDescent="0.3">
      <c r="A29"/>
      <c r="B29" s="22" t="s">
        <v>117</v>
      </c>
      <c r="C29" s="41" t="s">
        <v>127</v>
      </c>
      <c r="D29"/>
    </row>
    <row r="30" spans="1:4" ht="18.75" x14ac:dyDescent="0.3">
      <c r="A30"/>
      <c r="B30" s="22" t="s">
        <v>118</v>
      </c>
      <c r="C30" s="40">
        <f>0.8*('[1]SE Centinela'!$L$188+'[1]SE Centinela'!$L$187/2)</f>
        <v>2484</v>
      </c>
      <c r="D30"/>
    </row>
    <row r="31" spans="1:4" ht="18.75" x14ac:dyDescent="0.3">
      <c r="A31"/>
      <c r="B31" s="35" t="s">
        <v>119</v>
      </c>
      <c r="C31" s="42">
        <f>+SUM(C32:C33)</f>
        <v>0</v>
      </c>
      <c r="D31"/>
    </row>
    <row r="32" spans="1:4" ht="18.75" x14ac:dyDescent="0.3">
      <c r="A32"/>
      <c r="B32" s="22" t="s">
        <v>120</v>
      </c>
      <c r="C32" s="40">
        <f>+'[1]SE Centinela'!$L$206</f>
        <v>0</v>
      </c>
      <c r="D32"/>
    </row>
    <row r="33" spans="1:4" ht="18.75" x14ac:dyDescent="0.3">
      <c r="A33"/>
      <c r="B33" s="22" t="s">
        <v>121</v>
      </c>
      <c r="C33" s="41" t="s">
        <v>127</v>
      </c>
      <c r="D33"/>
    </row>
    <row r="34" spans="1:4" ht="19.5" thickBot="1" x14ac:dyDescent="0.35">
      <c r="A34"/>
      <c r="B34" s="35" t="s">
        <v>122</v>
      </c>
      <c r="C34" s="42">
        <f>+'[1]SE Centinela'!$L$203</f>
        <v>5700</v>
      </c>
      <c r="D34"/>
    </row>
    <row r="35" spans="1:4" ht="27" thickBot="1" x14ac:dyDescent="0.3">
      <c r="A35"/>
      <c r="B35" s="30" t="s">
        <v>68</v>
      </c>
      <c r="C35" s="46">
        <f>+SUM(C36:C39)</f>
        <v>86054.997000912816</v>
      </c>
      <c r="D35"/>
    </row>
    <row r="36" spans="1:4" ht="18.75" x14ac:dyDescent="0.3">
      <c r="A36"/>
      <c r="B36" s="35" t="s">
        <v>96</v>
      </c>
      <c r="C36" s="37">
        <f>+SUM('[1]SE Centinela'!$L$209:$L$215)</f>
        <v>80614.986020245036</v>
      </c>
      <c r="D36"/>
    </row>
    <row r="37" spans="1:4" ht="18.75" x14ac:dyDescent="0.3">
      <c r="A37"/>
      <c r="B37" s="35" t="s">
        <v>123</v>
      </c>
      <c r="C37" s="43" t="s">
        <v>127</v>
      </c>
      <c r="D37"/>
    </row>
    <row r="38" spans="1:4" ht="18.75" x14ac:dyDescent="0.3">
      <c r="A38"/>
      <c r="B38" s="35" t="s">
        <v>124</v>
      </c>
      <c r="C38" s="38">
        <f>+SUM('[1]SE Centinela'!$L$216:$L$217)</f>
        <v>5440.0109806677801</v>
      </c>
      <c r="D38"/>
    </row>
    <row r="39" spans="1:4" ht="19.5" thickBot="1" x14ac:dyDescent="0.35">
      <c r="A39"/>
      <c r="B39" s="35" t="s">
        <v>125</v>
      </c>
      <c r="C39" s="38">
        <f>+SUM('[1]SE Centinela'!$L$201:$L$202)</f>
        <v>0</v>
      </c>
      <c r="D39"/>
    </row>
    <row r="40" spans="1:4" ht="33" thickTop="1" thickBot="1" x14ac:dyDescent="0.35">
      <c r="A40"/>
      <c r="B40" s="29" t="s">
        <v>66</v>
      </c>
      <c r="C40" s="44">
        <f>+C35+C3</f>
        <v>839608.86220336345</v>
      </c>
      <c r="D40"/>
    </row>
    <row r="41" spans="1:4" x14ac:dyDescent="0.25">
      <c r="A41"/>
      <c r="B41"/>
      <c r="C41" s="36"/>
      <c r="D41"/>
    </row>
  </sheetData>
  <mergeCells count="1">
    <mergeCell ref="B2:C2"/>
  </mergeCells>
  <pageMargins left="0.7" right="0.7" top="0.75" bottom="0.75" header="0.3" footer="0.3"/>
  <pageSetup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
  <sheetViews>
    <sheetView showGridLines="0" zoomScaleNormal="10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61" t="s">
        <v>84</v>
      </c>
      <c r="C2" s="62"/>
      <c r="D2" s="63"/>
      <c r="E2"/>
    </row>
    <row r="3" spans="1:5" ht="27" thickBot="1" x14ac:dyDescent="0.3">
      <c r="A3"/>
      <c r="B3" s="33" t="s">
        <v>104</v>
      </c>
      <c r="C3" s="31"/>
      <c r="D3" s="32"/>
      <c r="E3"/>
    </row>
    <row r="4" spans="1:5" ht="174.75" customHeight="1" thickBot="1" x14ac:dyDescent="0.3">
      <c r="A4"/>
      <c r="B4" s="122" t="s">
        <v>135</v>
      </c>
      <c r="C4" s="123"/>
      <c r="D4" s="124"/>
      <c r="E4"/>
    </row>
    <row r="5" spans="1:5" ht="81.75" customHeight="1" thickBot="1" x14ac:dyDescent="0.3">
      <c r="A5"/>
      <c r="B5" s="122"/>
      <c r="C5" s="123"/>
      <c r="D5" s="124"/>
      <c r="E5"/>
    </row>
    <row r="6" spans="1:5" ht="33.75" customHeight="1" thickBot="1" x14ac:dyDescent="0.3">
      <c r="A6"/>
      <c r="B6" s="122" t="s">
        <v>136</v>
      </c>
      <c r="C6" s="123"/>
      <c r="D6" s="124"/>
      <c r="E6"/>
    </row>
    <row r="7" spans="1:5" x14ac:dyDescent="0.25">
      <c r="A7"/>
      <c r="B7"/>
      <c r="C7"/>
      <c r="D7"/>
      <c r="E7"/>
    </row>
  </sheetData>
  <mergeCells count="4">
    <mergeCell ref="B2:D2"/>
    <mergeCell ref="B4:D4"/>
    <mergeCell ref="B5:D5"/>
    <mergeCell ref="B6:D6"/>
  </mergeCells>
  <pageMargins left="0.7" right="0.7" top="0.75" bottom="0.75" header="0.3" footer="0.3"/>
  <pageSetup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 SE</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2018-04-30T11:51:45Z</cp:lastPrinted>
  <dcterms:created xsi:type="dcterms:W3CDTF">2016-06-16T12:59:48Z</dcterms:created>
  <dcterms:modified xsi:type="dcterms:W3CDTF">2018-05-16T19:29:48Z</dcterms:modified>
</cp:coreProperties>
</file>